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20775" windowHeight="11445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120" i="3" l="1"/>
  <c r="F115" i="3"/>
  <c r="H63" i="3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B69" i="3" s="1"/>
  <c r="C56" i="3"/>
  <c r="B55" i="3"/>
  <c r="B45" i="3"/>
  <c r="D48" i="3" s="1"/>
  <c r="F42" i="3"/>
  <c r="D42" i="3"/>
  <c r="B34" i="3"/>
  <c r="F44" i="3" s="1"/>
  <c r="B30" i="3"/>
  <c r="C46" i="2"/>
  <c r="B57" i="3" s="1"/>
  <c r="C45" i="2"/>
  <c r="D41" i="2"/>
  <c r="D37" i="2"/>
  <c r="D33" i="2"/>
  <c r="D29" i="2"/>
  <c r="D26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97" i="3"/>
  <c r="D98" i="3" s="1"/>
  <c r="D101" i="3"/>
  <c r="D44" i="3"/>
  <c r="D45" i="3" s="1"/>
  <c r="D49" i="3"/>
  <c r="F45" i="3"/>
  <c r="G39" i="3" s="1"/>
  <c r="I39" i="3"/>
  <c r="G41" i="3"/>
  <c r="E41" i="3"/>
  <c r="F98" i="3"/>
  <c r="C50" i="2"/>
  <c r="D34" i="2"/>
  <c r="B49" i="2"/>
  <c r="D38" i="2"/>
  <c r="D50" i="2"/>
  <c r="D27" i="2"/>
  <c r="D31" i="2"/>
  <c r="D35" i="2"/>
  <c r="D39" i="2"/>
  <c r="D43" i="2"/>
  <c r="C49" i="2"/>
  <c r="D30" i="2"/>
  <c r="D42" i="2"/>
  <c r="D24" i="2"/>
  <c r="D28" i="2"/>
  <c r="D32" i="2"/>
  <c r="D36" i="2"/>
  <c r="D40" i="2"/>
  <c r="D49" i="2"/>
  <c r="E92" i="3" l="1"/>
  <c r="G40" i="3"/>
  <c r="G93" i="3"/>
  <c r="E94" i="3"/>
  <c r="G92" i="3"/>
  <c r="D102" i="3"/>
  <c r="E91" i="3"/>
  <c r="D46" i="3"/>
  <c r="E40" i="3"/>
  <c r="E39" i="3"/>
  <c r="E38" i="3"/>
  <c r="G38" i="3"/>
  <c r="F46" i="3"/>
  <c r="F99" i="3"/>
  <c r="G91" i="3"/>
  <c r="G94" i="3"/>
  <c r="E93" i="3"/>
  <c r="D99" i="3"/>
  <c r="E95" i="3" l="1"/>
  <c r="E42" i="3"/>
  <c r="G42" i="3"/>
  <c r="D52" i="3"/>
  <c r="D50" i="3"/>
  <c r="G70" i="3" s="1"/>
  <c r="D105" i="3"/>
  <c r="D103" i="3"/>
  <c r="G95" i="3"/>
  <c r="D51" i="3"/>
  <c r="G67" i="3"/>
  <c r="H67" i="3" s="1"/>
  <c r="G63" i="3"/>
  <c r="E112" i="3" l="1"/>
  <c r="F112" i="3" s="1"/>
  <c r="E113" i="3"/>
  <c r="F113" i="3" s="1"/>
  <c r="E109" i="3"/>
  <c r="F109" i="3" s="1"/>
  <c r="E110" i="3"/>
  <c r="F110" i="3" s="1"/>
  <c r="G62" i="3"/>
  <c r="G65" i="3"/>
  <c r="H65" i="3" s="1"/>
  <c r="G66" i="3"/>
  <c r="H66" i="3" s="1"/>
  <c r="G69" i="3"/>
  <c r="H69" i="3" s="1"/>
  <c r="G60" i="3"/>
  <c r="H60" i="3" s="1"/>
  <c r="G71" i="3"/>
  <c r="H71" i="3" s="1"/>
  <c r="G68" i="3"/>
  <c r="G64" i="3"/>
  <c r="H64" i="3" s="1"/>
  <c r="G61" i="3"/>
  <c r="H61" i="3" s="1"/>
  <c r="D104" i="3"/>
  <c r="E108" i="3"/>
  <c r="F108" i="3" s="1"/>
  <c r="E111" i="3"/>
  <c r="F111" i="3" s="1"/>
  <c r="F117" i="3" l="1"/>
  <c r="H72" i="3"/>
  <c r="G76" i="3" s="1"/>
  <c r="H74" i="3"/>
  <c r="H73" i="3" l="1"/>
  <c r="F116" i="3"/>
</calcChain>
</file>

<file path=xl/sharedStrings.xml><?xml version="1.0" encoding="utf-8"?>
<sst xmlns="http://schemas.openxmlformats.org/spreadsheetml/2006/main" count="234" uniqueCount="128">
  <si>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</si>
  <si>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</si>
  <si>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</si>
  <si>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</si>
  <si>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</si>
  <si>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</si>
  <si>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</si>
  <si>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NDQB201505245</t>
  </si>
  <si>
    <t>Weight (mg):</t>
  </si>
  <si>
    <t>Nevirapine USP</t>
  </si>
  <si>
    <t>Standard Conc (mg/mL):</t>
  </si>
  <si>
    <t xml:space="preserve">Nevirapine USP 200mg </t>
  </si>
  <si>
    <t>2015-05-22 10:01:24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</si>
  <si>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</si>
  <si>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</si>
  <si>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</si>
  <si>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</si>
  <si>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</si>
  <si>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</si>
  <si>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</si>
  <si>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</si>
  <si>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</si>
  <si>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</si>
  <si>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</si>
  <si>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</si>
  <si>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</si>
  <si>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</si>
  <si>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</si>
  <si>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</si>
  <si>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</si>
  <si>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</si>
  <si>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</si>
  <si>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</si>
  <si>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</si>
  <si>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</si>
  <si>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</si>
  <si>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</si>
  <si>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</si>
  <si>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</si>
  <si>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</si>
  <si>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</si>
  <si>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</si>
  <si>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</si>
  <si>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</si>
  <si>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</si>
  <si>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</si>
  <si>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</si>
  <si>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</si>
  <si>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</si>
  <si>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</si>
  <si>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</si>
  <si>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</si>
  <si>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</si>
  <si>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</si>
  <si>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</si>
  <si>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</si>
  <si>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</si>
  <si>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</si>
  <si>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</si>
  <si>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</si>
  <si>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</si>
  <si>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</si>
  <si>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</si>
  <si>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</si>
  <si>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</si>
  <si>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</si>
  <si>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</si>
  <si>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</si>
  <si>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</si>
  <si>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</si>
  <si>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</si>
  <si>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</si>
  <si>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</si>
  <si>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</si>
  <si>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</si>
  <si>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</si>
  <si>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</si>
  <si>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</si>
  <si>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</si>
  <si>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</si>
  <si>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</si>
  <si>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</si>
  <si>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</si>
  <si>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</si>
  <si>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</si>
  <si>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</si>
  <si>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</si>
  <si>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</si>
  <si>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</si>
  <si>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</si>
  <si>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</si>
  <si>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</si>
  <si>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</si>
  <si>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</si>
  <si>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</si>
  <si>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</si>
  <si>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</si>
  <si>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</si>
  <si>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</si>
  <si>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</si>
  <si>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</si>
  <si>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</si>
  <si>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</si>
  <si>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</si>
  <si>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</si>
  <si>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</si>
  <si>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</si>
  <si>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</si>
  <si>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</si>
  <si>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</si>
  <si>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</si>
  <si>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</si>
  <si>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</si>
  <si>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</si>
  <si>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</si>
  <si>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</si>
  <si>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</si>
  <si>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</si>
  <si>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</si>
  <si>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</si>
  <si>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</si>
  <si>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</si>
  <si>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</si>
  <si>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</si>
  <si>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</si>
  <si>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Nevirapine </t>
  </si>
  <si>
    <t>PRS/N1/1</t>
  </si>
  <si>
    <t xml:space="preserve">NEVIRAPINE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</si>
</sst>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99" formatCode="0.00000%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99" fontId="13" fillId="6" borderId="58" xfId="0" applyNumberFormat="1" applyFont="1" applyFill="1" applyBorder="1" applyAlignment="1">
      <alignment horizontal="center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B41" sqref="B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22.35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56809584</v>
      </c>
      <c r="C24" s="18">
        <v>8319.4</v>
      </c>
      <c r="D24" s="19">
        <v>1.08</v>
      </c>
      <c r="E24" s="20">
        <v>4.91</v>
      </c>
    </row>
    <row r="25" spans="1:6" ht="16.5" customHeight="1" x14ac:dyDescent="0.3">
      <c r="A25" s="17">
        <v>2</v>
      </c>
      <c r="B25" s="18">
        <v>56870474</v>
      </c>
      <c r="C25" s="18">
        <v>8294.1</v>
      </c>
      <c r="D25" s="19">
        <v>1.07</v>
      </c>
      <c r="E25" s="19">
        <v>4.91</v>
      </c>
    </row>
    <row r="26" spans="1:6" ht="16.5" customHeight="1" x14ac:dyDescent="0.3">
      <c r="A26" s="17">
        <v>3</v>
      </c>
      <c r="B26" s="18">
        <v>57023885</v>
      </c>
      <c r="C26" s="18">
        <v>8320.7999999999993</v>
      </c>
      <c r="D26" s="19">
        <v>1.0900000000000001</v>
      </c>
      <c r="E26" s="19">
        <v>4.92</v>
      </c>
    </row>
    <row r="27" spans="1:6" ht="16.5" customHeight="1" x14ac:dyDescent="0.3">
      <c r="A27" s="17">
        <v>4</v>
      </c>
      <c r="B27" s="18">
        <v>56816363</v>
      </c>
      <c r="C27" s="18">
        <v>8264</v>
      </c>
      <c r="D27" s="19">
        <v>1.1000000000000001</v>
      </c>
      <c r="E27" s="19">
        <v>4.91</v>
      </c>
    </row>
    <row r="28" spans="1:6" ht="16.5" customHeight="1" x14ac:dyDescent="0.3">
      <c r="A28" s="17">
        <v>5</v>
      </c>
      <c r="B28" s="18">
        <v>56860742</v>
      </c>
      <c r="C28" s="18">
        <v>8271</v>
      </c>
      <c r="D28" s="19">
        <v>1.07</v>
      </c>
      <c r="E28" s="19">
        <v>4.91</v>
      </c>
    </row>
    <row r="29" spans="1:6" ht="16.5" customHeight="1" x14ac:dyDescent="0.3">
      <c r="A29" s="17">
        <v>6</v>
      </c>
      <c r="B29" s="21"/>
      <c r="C29" s="21"/>
      <c r="D29" s="22"/>
      <c r="E29" s="22"/>
    </row>
    <row r="30" spans="1:6" ht="16.5" customHeight="1" x14ac:dyDescent="0.3">
      <c r="A30" s="23" t="s">
        <v>18</v>
      </c>
      <c r="B30" s="24">
        <f>AVERAGE(B24:B29)</f>
        <v>56876209.600000001</v>
      </c>
      <c r="C30" s="25">
        <f>AVERAGE(C24:C29)</f>
        <v>8293.86</v>
      </c>
      <c r="D30" s="26">
        <f>AVERAGE(D24:D29)</f>
        <v>1.0820000000000001</v>
      </c>
      <c r="E30" s="26">
        <f>AVERAGE(E24:E29)</f>
        <v>4.9119999999999999</v>
      </c>
    </row>
    <row r="31" spans="1:6" ht="16.5" customHeight="1" x14ac:dyDescent="0.3">
      <c r="A31" s="27" t="s">
        <v>19</v>
      </c>
      <c r="B31" s="28">
        <f>(STDEV(B24:B29)/B30)</f>
        <v>1.5252043768281187E-3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5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20.54</v>
      </c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106614116</v>
      </c>
      <c r="C45" s="18">
        <v>7980.3</v>
      </c>
      <c r="D45" s="19">
        <v>1.0900000000000001</v>
      </c>
      <c r="E45" s="20">
        <v>5</v>
      </c>
    </row>
    <row r="46" spans="1:6" ht="16.5" customHeight="1" x14ac:dyDescent="0.3">
      <c r="A46" s="17">
        <v>2</v>
      </c>
      <c r="B46" s="18">
        <v>106624557</v>
      </c>
      <c r="C46" s="18">
        <v>7908.1</v>
      </c>
      <c r="D46" s="19">
        <v>1.1000000000000001</v>
      </c>
      <c r="E46" s="19">
        <v>4.99</v>
      </c>
    </row>
    <row r="47" spans="1:6" ht="16.5" customHeight="1" x14ac:dyDescent="0.3">
      <c r="A47" s="17">
        <v>3</v>
      </c>
      <c r="B47" s="18">
        <v>106444937</v>
      </c>
      <c r="C47" s="18">
        <v>7898.5</v>
      </c>
      <c r="D47" s="19">
        <v>1.1000000000000001</v>
      </c>
      <c r="E47" s="19">
        <v>4.99</v>
      </c>
    </row>
    <row r="48" spans="1:6" ht="16.5" customHeight="1" x14ac:dyDescent="0.3">
      <c r="A48" s="17">
        <v>4</v>
      </c>
      <c r="B48" s="18">
        <v>106820502</v>
      </c>
      <c r="C48" s="18">
        <v>7965.1</v>
      </c>
      <c r="D48" s="19">
        <v>1.07</v>
      </c>
      <c r="E48" s="19">
        <v>4.99</v>
      </c>
    </row>
    <row r="49" spans="1:7" ht="16.5" customHeight="1" x14ac:dyDescent="0.3">
      <c r="A49" s="17">
        <v>5</v>
      </c>
      <c r="B49" s="18">
        <v>106768592</v>
      </c>
      <c r="C49" s="18">
        <v>7959.7</v>
      </c>
      <c r="D49" s="19">
        <v>1.0900000000000001</v>
      </c>
      <c r="E49" s="19">
        <v>4.99</v>
      </c>
    </row>
    <row r="50" spans="1:7" ht="16.5" customHeight="1" x14ac:dyDescent="0.3">
      <c r="A50" s="17">
        <v>6</v>
      </c>
      <c r="B50" s="21">
        <v>106779222</v>
      </c>
      <c r="C50" s="21">
        <v>7980.8</v>
      </c>
      <c r="D50" s="22">
        <v>1.07</v>
      </c>
      <c r="E50" s="22">
        <v>4.99</v>
      </c>
    </row>
    <row r="51" spans="1:7" ht="16.5" customHeight="1" x14ac:dyDescent="0.3">
      <c r="A51" s="23" t="s">
        <v>18</v>
      </c>
      <c r="B51" s="24">
        <f>AVERAGE(B45:B50)</f>
        <v>106675321</v>
      </c>
      <c r="C51" s="25">
        <f>AVERAGE(C45:C50)</f>
        <v>7948.75</v>
      </c>
      <c r="D51" s="26">
        <f>AVERAGE(D45:D50)</f>
        <v>1.0866666666666667</v>
      </c>
      <c r="E51" s="26">
        <f>AVERAGE(E45:E50)</f>
        <v>4.9916666666666671</v>
      </c>
    </row>
    <row r="52" spans="1:7" ht="16.5" customHeight="1" x14ac:dyDescent="0.3">
      <c r="A52" s="27" t="s">
        <v>19</v>
      </c>
      <c r="B52" s="28">
        <f>(STDEV(B45:B50)/B51)</f>
        <v>1.3255336521510353E-3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361.45</v>
      </c>
      <c r="D24" s="87">
        <f t="shared" ref="D24:D43" si="0">(C24-$C$46)/$C$46</f>
        <v>-6.323024054982849E-3</v>
      </c>
      <c r="E24" s="53"/>
    </row>
    <row r="25" spans="1:5" ht="15.75" customHeight="1" x14ac:dyDescent="0.3">
      <c r="C25" s="95">
        <v>361.52</v>
      </c>
      <c r="D25" s="88">
        <f t="shared" si="0"/>
        <v>-6.1305841924399126E-3</v>
      </c>
      <c r="E25" s="53"/>
    </row>
    <row r="26" spans="1:5" ht="15.75" customHeight="1" x14ac:dyDescent="0.3">
      <c r="C26" s="95">
        <v>361.5</v>
      </c>
      <c r="D26" s="88">
        <f t="shared" si="0"/>
        <v>-6.1855670103092781E-3</v>
      </c>
      <c r="E26" s="53"/>
    </row>
    <row r="27" spans="1:5" ht="15.75" customHeight="1" x14ac:dyDescent="0.3">
      <c r="C27" s="95">
        <v>364.13</v>
      </c>
      <c r="D27" s="88">
        <f t="shared" si="0"/>
        <v>1.0446735395188878E-3</v>
      </c>
      <c r="E27" s="53"/>
    </row>
    <row r="28" spans="1:5" ht="15.75" customHeight="1" x14ac:dyDescent="0.3">
      <c r="C28" s="95">
        <v>366.31</v>
      </c>
      <c r="D28" s="88">
        <f t="shared" si="0"/>
        <v>7.0378006872852299E-3</v>
      </c>
      <c r="E28" s="53"/>
    </row>
    <row r="29" spans="1:5" ht="15.75" customHeight="1" x14ac:dyDescent="0.3">
      <c r="C29" s="95">
        <v>363.71</v>
      </c>
      <c r="D29" s="88">
        <f t="shared" si="0"/>
        <v>-1.0996563573888788E-4</v>
      </c>
      <c r="E29" s="53"/>
    </row>
    <row r="30" spans="1:5" ht="15.75" customHeight="1" x14ac:dyDescent="0.3">
      <c r="C30" s="95">
        <v>364.21</v>
      </c>
      <c r="D30" s="88">
        <f t="shared" si="0"/>
        <v>1.2646048109965073E-3</v>
      </c>
      <c r="E30" s="53"/>
    </row>
    <row r="31" spans="1:5" ht="15.75" customHeight="1" x14ac:dyDescent="0.3">
      <c r="C31" s="95">
        <v>359.91</v>
      </c>
      <c r="D31" s="88">
        <f t="shared" si="0"/>
        <v>-1.0556701030927765E-2</v>
      </c>
      <c r="E31" s="53"/>
    </row>
    <row r="32" spans="1:5" ht="15.75" customHeight="1" x14ac:dyDescent="0.3">
      <c r="C32" s="95">
        <v>366.22</v>
      </c>
      <c r="D32" s="88">
        <f t="shared" si="0"/>
        <v>6.7903780068729273E-3</v>
      </c>
      <c r="E32" s="53"/>
    </row>
    <row r="33" spans="1:7" ht="15.75" customHeight="1" x14ac:dyDescent="0.3">
      <c r="C33" s="95">
        <v>363.81</v>
      </c>
      <c r="D33" s="88">
        <f t="shared" si="0"/>
        <v>1.6494845360825368E-4</v>
      </c>
      <c r="E33" s="53"/>
    </row>
    <row r="34" spans="1:7" ht="15.75" customHeight="1" x14ac:dyDescent="0.3">
      <c r="C34" s="95">
        <v>365.84</v>
      </c>
      <c r="D34" s="88">
        <f t="shared" si="0"/>
        <v>5.7457044673538829E-3</v>
      </c>
      <c r="E34" s="53"/>
    </row>
    <row r="35" spans="1:7" ht="15.75" customHeight="1" x14ac:dyDescent="0.3">
      <c r="C35" s="95">
        <v>364.85</v>
      </c>
      <c r="D35" s="88">
        <f t="shared" si="0"/>
        <v>3.0240549828179321E-3</v>
      </c>
      <c r="E35" s="53"/>
    </row>
    <row r="36" spans="1:7" ht="15.75" customHeight="1" x14ac:dyDescent="0.3">
      <c r="C36" s="95">
        <v>367.17</v>
      </c>
      <c r="D36" s="88">
        <f t="shared" si="0"/>
        <v>9.4020618556701473E-3</v>
      </c>
      <c r="E36" s="53"/>
    </row>
    <row r="37" spans="1:7" ht="15.75" customHeight="1" x14ac:dyDescent="0.3">
      <c r="C37" s="95">
        <v>363.06</v>
      </c>
      <c r="D37" s="88">
        <f t="shared" si="0"/>
        <v>-1.8969072164948392E-3</v>
      </c>
      <c r="E37" s="53"/>
    </row>
    <row r="38" spans="1:7" ht="15.75" customHeight="1" x14ac:dyDescent="0.3">
      <c r="C38" s="95">
        <v>361.65</v>
      </c>
      <c r="D38" s="88">
        <f t="shared" si="0"/>
        <v>-5.7731958762887222E-3</v>
      </c>
      <c r="E38" s="53"/>
    </row>
    <row r="39" spans="1:7" ht="15.75" customHeight="1" x14ac:dyDescent="0.3">
      <c r="C39" s="95">
        <v>363.97</v>
      </c>
      <c r="D39" s="88">
        <f t="shared" si="0"/>
        <v>6.0481099656364888E-4</v>
      </c>
      <c r="E39" s="53"/>
    </row>
    <row r="40" spans="1:7" ht="15.75" customHeight="1" x14ac:dyDescent="0.3">
      <c r="C40" s="95">
        <v>358.25</v>
      </c>
      <c r="D40" s="88">
        <f t="shared" si="0"/>
        <v>-1.5120274914089347E-2</v>
      </c>
      <c r="E40" s="53"/>
    </row>
    <row r="41" spans="1:7" ht="15.75" customHeight="1" x14ac:dyDescent="0.3">
      <c r="C41" s="95">
        <v>367.47</v>
      </c>
      <c r="D41" s="88">
        <f t="shared" si="0"/>
        <v>1.0226804123711415E-2</v>
      </c>
      <c r="E41" s="53"/>
    </row>
    <row r="42" spans="1:7" ht="15.75" customHeight="1" x14ac:dyDescent="0.3">
      <c r="C42" s="95">
        <v>365.49</v>
      </c>
      <c r="D42" s="88">
        <f t="shared" si="0"/>
        <v>4.7835051546392003E-3</v>
      </c>
      <c r="E42" s="53"/>
    </row>
    <row r="43" spans="1:7" ht="16.5" customHeight="1" x14ac:dyDescent="0.3">
      <c r="C43" s="96">
        <v>364.48</v>
      </c>
      <c r="D43" s="89">
        <f t="shared" si="0"/>
        <v>2.006872852233727E-3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7275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363.75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363.75</v>
      </c>
      <c r="C49" s="93">
        <f>-IF(C46&lt;=80,10%,IF(C46&lt;250,7.5%,5%))</f>
        <v>-0.05</v>
      </c>
      <c r="D49" s="81">
        <f>IF(C46&lt;=80,C46*0.9,IF(C46&lt;250,C46*0.925,C46*0.95))</f>
        <v>345.5625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381.9375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9" zoomScale="50" zoomScaleNormal="40" zoomScalePageLayoutView="50" workbookViewId="0">
      <selection activeCell="E52" sqref="E5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19" t="s">
        <v>45</v>
      </c>
      <c r="B1" s="319"/>
      <c r="C1" s="319"/>
      <c r="D1" s="319"/>
      <c r="E1" s="319"/>
      <c r="F1" s="319"/>
      <c r="G1" s="319"/>
      <c r="H1" s="319"/>
      <c r="I1" s="319"/>
    </row>
    <row r="2" spans="1:9" ht="18.75" customHeight="1" x14ac:dyDescent="0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8.75" customHeight="1" x14ac:dyDescent="0.25">
      <c r="A3" s="319"/>
      <c r="B3" s="319"/>
      <c r="C3" s="319"/>
      <c r="D3" s="319"/>
      <c r="E3" s="319"/>
      <c r="F3" s="319"/>
      <c r="G3" s="319"/>
      <c r="H3" s="319"/>
      <c r="I3" s="319"/>
    </row>
    <row r="4" spans="1:9" ht="18.75" customHeight="1" x14ac:dyDescent="0.25">
      <c r="A4" s="319"/>
      <c r="B4" s="319"/>
      <c r="C4" s="319"/>
      <c r="D4" s="319"/>
      <c r="E4" s="319"/>
      <c r="F4" s="319"/>
      <c r="G4" s="319"/>
      <c r="H4" s="319"/>
      <c r="I4" s="319"/>
    </row>
    <row r="5" spans="1:9" ht="18.75" customHeight="1" x14ac:dyDescent="0.25">
      <c r="A5" s="319"/>
      <c r="B5" s="319"/>
      <c r="C5" s="319"/>
      <c r="D5" s="319"/>
      <c r="E5" s="319"/>
      <c r="F5" s="319"/>
      <c r="G5" s="319"/>
      <c r="H5" s="319"/>
      <c r="I5" s="319"/>
    </row>
    <row r="6" spans="1:9" ht="18.75" customHeight="1" x14ac:dyDescent="0.25">
      <c r="A6" s="319"/>
      <c r="B6" s="319"/>
      <c r="C6" s="319"/>
      <c r="D6" s="319"/>
      <c r="E6" s="319"/>
      <c r="F6" s="319"/>
      <c r="G6" s="319"/>
      <c r="H6" s="319"/>
      <c r="I6" s="319"/>
    </row>
    <row r="7" spans="1:9" ht="18.75" customHeight="1" x14ac:dyDescent="0.25">
      <c r="A7" s="319"/>
      <c r="B7" s="319"/>
      <c r="C7" s="319"/>
      <c r="D7" s="319"/>
      <c r="E7" s="319"/>
      <c r="F7" s="319"/>
      <c r="G7" s="319"/>
      <c r="H7" s="319"/>
      <c r="I7" s="319"/>
    </row>
    <row r="8" spans="1:9" x14ac:dyDescent="0.25">
      <c r="A8" s="320" t="s">
        <v>46</v>
      </c>
      <c r="B8" s="320"/>
      <c r="C8" s="320"/>
      <c r="D8" s="320"/>
      <c r="E8" s="320"/>
      <c r="F8" s="320"/>
      <c r="G8" s="320"/>
      <c r="H8" s="320"/>
      <c r="I8" s="320"/>
    </row>
    <row r="9" spans="1:9" x14ac:dyDescent="0.25">
      <c r="A9" s="320"/>
      <c r="B9" s="320"/>
      <c r="C9" s="320"/>
      <c r="D9" s="320"/>
      <c r="E9" s="320"/>
      <c r="F9" s="320"/>
      <c r="G9" s="320"/>
      <c r="H9" s="320"/>
      <c r="I9" s="320"/>
    </row>
    <row r="10" spans="1:9" x14ac:dyDescent="0.25">
      <c r="A10" s="320"/>
      <c r="B10" s="320"/>
      <c r="C10" s="320"/>
      <c r="D10" s="320"/>
      <c r="E10" s="320"/>
      <c r="F10" s="320"/>
      <c r="G10" s="320"/>
      <c r="H10" s="320"/>
      <c r="I10" s="320"/>
    </row>
    <row r="11" spans="1:9" x14ac:dyDescent="0.25">
      <c r="A11" s="320"/>
      <c r="B11" s="320"/>
      <c r="C11" s="320"/>
      <c r="D11" s="320"/>
      <c r="E11" s="320"/>
      <c r="F11" s="320"/>
      <c r="G11" s="320"/>
      <c r="H11" s="320"/>
      <c r="I11" s="320"/>
    </row>
    <row r="12" spans="1:9" x14ac:dyDescent="0.25">
      <c r="A12" s="320"/>
      <c r="B12" s="320"/>
      <c r="C12" s="320"/>
      <c r="D12" s="320"/>
      <c r="E12" s="320"/>
      <c r="F12" s="320"/>
      <c r="G12" s="320"/>
      <c r="H12" s="320"/>
      <c r="I12" s="320"/>
    </row>
    <row r="13" spans="1:9" x14ac:dyDescent="0.25">
      <c r="A13" s="320"/>
      <c r="B13" s="320"/>
      <c r="C13" s="320"/>
      <c r="D13" s="320"/>
      <c r="E13" s="320"/>
      <c r="F13" s="320"/>
      <c r="G13" s="320"/>
      <c r="H13" s="320"/>
      <c r="I13" s="320"/>
    </row>
    <row r="14" spans="1:9" x14ac:dyDescent="0.25">
      <c r="A14" s="320"/>
      <c r="B14" s="320"/>
      <c r="C14" s="320"/>
      <c r="D14" s="320"/>
      <c r="E14" s="320"/>
      <c r="F14" s="320"/>
      <c r="G14" s="320"/>
      <c r="H14" s="320"/>
      <c r="I14" s="320"/>
    </row>
    <row r="15" spans="1:9" ht="19.5" customHeight="1" x14ac:dyDescent="0.3">
      <c r="A15" s="98"/>
    </row>
    <row r="16" spans="1:9" ht="19.5" customHeight="1" x14ac:dyDescent="0.3">
      <c r="A16" s="292" t="s">
        <v>31</v>
      </c>
      <c r="B16" s="293"/>
      <c r="C16" s="293"/>
      <c r="D16" s="293"/>
      <c r="E16" s="293"/>
      <c r="F16" s="293"/>
      <c r="G16" s="293"/>
      <c r="H16" s="294"/>
    </row>
    <row r="17" spans="1:14" ht="20.25" customHeight="1" x14ac:dyDescent="0.25">
      <c r="A17" s="295" t="s">
        <v>47</v>
      </c>
      <c r="B17" s="295"/>
      <c r="C17" s="295"/>
      <c r="D17" s="295"/>
      <c r="E17" s="295"/>
      <c r="F17" s="295"/>
      <c r="G17" s="295"/>
      <c r="H17" s="295"/>
    </row>
    <row r="18" spans="1:14" ht="26.25" customHeight="1" x14ac:dyDescent="0.4">
      <c r="A18" s="100" t="s">
        <v>33</v>
      </c>
      <c r="B18" s="291" t="s">
        <v>5</v>
      </c>
      <c r="C18" s="291"/>
      <c r="D18" s="27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6" t="s">
        <v>9</v>
      </c>
      <c r="C20" s="296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6" t="s">
        <v>11</v>
      </c>
      <c r="C21" s="296"/>
      <c r="D21" s="296"/>
      <c r="E21" s="296"/>
      <c r="F21" s="296"/>
      <c r="G21" s="296"/>
      <c r="H21" s="296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6" t="s">
        <v>125</v>
      </c>
      <c r="C26" s="296"/>
    </row>
    <row r="27" spans="1:14" ht="26.25" customHeight="1" x14ac:dyDescent="0.4">
      <c r="A27" s="109" t="s">
        <v>48</v>
      </c>
      <c r="B27" s="297" t="s">
        <v>126</v>
      </c>
      <c r="C27" s="297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/>
      <c r="C29" s="298" t="s">
        <v>50</v>
      </c>
      <c r="D29" s="299"/>
      <c r="E29" s="299"/>
      <c r="F29" s="299"/>
      <c r="G29" s="300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1" t="s">
        <v>53</v>
      </c>
      <c r="D31" s="302"/>
      <c r="E31" s="302"/>
      <c r="F31" s="302"/>
      <c r="G31" s="302"/>
      <c r="H31" s="303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1" t="s">
        <v>55</v>
      </c>
      <c r="D32" s="302"/>
      <c r="E32" s="302"/>
      <c r="F32" s="302"/>
      <c r="G32" s="302"/>
      <c r="H32" s="303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4" t="s">
        <v>59</v>
      </c>
      <c r="E36" s="305"/>
      <c r="F36" s="304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56665914</v>
      </c>
      <c r="E38" s="133">
        <f>IF(ISBLANK(D38),"-",$D$48/$D$45*D38)</f>
        <v>50809371.763661548</v>
      </c>
      <c r="F38" s="132">
        <v>56566672</v>
      </c>
      <c r="G38" s="134">
        <f>IF(ISBLANK(F38),"-",$D$48/$F$45*F38)</f>
        <v>52143543.757247716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56803877</v>
      </c>
      <c r="E39" s="138">
        <f>IF(ISBLANK(D39),"-",$D$48/$D$45*D39)</f>
        <v>50933075.995391227</v>
      </c>
      <c r="F39" s="137">
        <v>56691658</v>
      </c>
      <c r="G39" s="139">
        <f>IF(ISBLANK(F39),"-",$D$48/$F$45*F39)</f>
        <v>52258756.703840069</v>
      </c>
      <c r="I39" s="308">
        <f>ABS((F43/D43*D42)-F42)/D42</f>
        <v>2.6548394079278583E-2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56844394</v>
      </c>
      <c r="E40" s="138">
        <f>IF(ISBLANK(D40),"-",$D$48/$D$45*D40)</f>
        <v>50969405.477621906</v>
      </c>
      <c r="F40" s="137">
        <v>56929027</v>
      </c>
      <c r="G40" s="139">
        <f>IF(ISBLANK(F40),"-",$D$48/$F$45*F40)</f>
        <v>52477565.065734051</v>
      </c>
      <c r="I40" s="308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56771395</v>
      </c>
      <c r="E42" s="148">
        <f>AVERAGE(E38:E41)</f>
        <v>50903951.078891568</v>
      </c>
      <c r="F42" s="147">
        <f>AVERAGE(F38:F41)</f>
        <v>56729119</v>
      </c>
      <c r="G42" s="149">
        <f>AVERAGE(G38:G41)</f>
        <v>52293288.508940615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22.35</v>
      </c>
      <c r="E43" s="140"/>
      <c r="F43" s="152">
        <v>21.74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22.35</v>
      </c>
      <c r="E44" s="155"/>
      <c r="F44" s="154">
        <f>F43*$B$34</f>
        <v>21.74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22.305300000000003</v>
      </c>
      <c r="E45" s="158"/>
      <c r="F45" s="157">
        <f>F44*$B$30/100</f>
        <v>21.696519999999996</v>
      </c>
      <c r="H45" s="150"/>
    </row>
    <row r="46" spans="1:14" ht="19.5" customHeight="1" x14ac:dyDescent="0.3">
      <c r="A46" s="309" t="s">
        <v>78</v>
      </c>
      <c r="B46" s="310"/>
      <c r="C46" s="153" t="s">
        <v>79</v>
      </c>
      <c r="D46" s="159">
        <f>D45/$B$45</f>
        <v>0.22305300000000003</v>
      </c>
      <c r="E46" s="160"/>
      <c r="F46" s="161">
        <f>F45/$B$45</f>
        <v>0.21696519999999997</v>
      </c>
      <c r="H46" s="150"/>
    </row>
    <row r="47" spans="1:14" ht="27" customHeight="1" x14ac:dyDescent="0.4">
      <c r="A47" s="311"/>
      <c r="B47" s="312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51598619.793916084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1.4929269686697961E-2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Nevirapine USP 200mg 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>Nevirapine USP</v>
      </c>
      <c r="H56" s="179"/>
    </row>
    <row r="57" spans="1:12" ht="18.75" x14ac:dyDescent="0.3">
      <c r="A57" s="176" t="s">
        <v>88</v>
      </c>
      <c r="B57" s="271">
        <f>Uniformity!C46</f>
        <v>363.75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3" t="s">
        <v>94</v>
      </c>
      <c r="D60" s="316">
        <v>373.08</v>
      </c>
      <c r="E60" s="182">
        <v>1</v>
      </c>
      <c r="F60" s="183">
        <v>54848998</v>
      </c>
      <c r="G60" s="273">
        <f>IF(ISBLANK(F60),"-",(F60/$D$50*$D$47*$B$68)*($B$57/$D$60))</f>
        <v>207.28202503643172</v>
      </c>
      <c r="H60" s="184">
        <f t="shared" ref="H60:H71" si="0">IF(ISBLANK(F60),"-",G60/$B$56)</f>
        <v>1.0364101251821587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4"/>
      <c r="D61" s="317"/>
      <c r="E61" s="185">
        <v>2</v>
      </c>
      <c r="F61" s="137">
        <v>52830548</v>
      </c>
      <c r="G61" s="274">
        <f>IF(ISBLANK(F61),"-",(F61/$D$50*$D$47*$B$68)*($B$57/$D$60))</f>
        <v>199.65402053879652</v>
      </c>
      <c r="H61" s="186">
        <f t="shared" si="0"/>
        <v>0.99827010269398253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4"/>
      <c r="D62" s="317"/>
      <c r="E62" s="185">
        <v>3</v>
      </c>
      <c r="F62" s="187">
        <v>55636462</v>
      </c>
      <c r="G62" s="274">
        <f>IF(ISBLANK(F62),"-",(F62/$D$50*$D$47*$B$68)*($B$57/$D$60))</f>
        <v>210.25796148951494</v>
      </c>
      <c r="H62" s="186"/>
      <c r="L62" s="112"/>
    </row>
    <row r="63" spans="1:12" ht="27" customHeight="1" x14ac:dyDescent="0.4">
      <c r="A63" s="124" t="s">
        <v>97</v>
      </c>
      <c r="B63" s="125">
        <v>1</v>
      </c>
      <c r="C63" s="315"/>
      <c r="D63" s="318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3" t="s">
        <v>99</v>
      </c>
      <c r="D64" s="316">
        <v>365.07</v>
      </c>
      <c r="E64" s="182">
        <v>1</v>
      </c>
      <c r="F64" s="183">
        <v>53465403</v>
      </c>
      <c r="G64" s="275">
        <f>IF(ISBLANK(F64),"-",(F64/$D$50*$D$47*$B$68)*($B$57/$D$64))</f>
        <v>206.48647561959473</v>
      </c>
      <c r="H64" s="190">
        <f t="shared" si="0"/>
        <v>1.0324323780979736</v>
      </c>
    </row>
    <row r="65" spans="1:8" ht="26.25" customHeight="1" x14ac:dyDescent="0.4">
      <c r="A65" s="124" t="s">
        <v>100</v>
      </c>
      <c r="B65" s="125">
        <v>1</v>
      </c>
      <c r="C65" s="314"/>
      <c r="D65" s="317"/>
      <c r="E65" s="185">
        <v>2</v>
      </c>
      <c r="F65" s="137">
        <v>52195542</v>
      </c>
      <c r="G65" s="276">
        <f>IF(ISBLANK(F65),"-",(F65/$D$50*$D$47*$B$68)*($B$57/$D$64))</f>
        <v>201.58219906496416</v>
      </c>
      <c r="H65" s="191">
        <f t="shared" si="0"/>
        <v>1.0079109953248209</v>
      </c>
    </row>
    <row r="66" spans="1:8" ht="26.25" customHeight="1" x14ac:dyDescent="0.4">
      <c r="A66" s="124" t="s">
        <v>101</v>
      </c>
      <c r="B66" s="125">
        <v>1</v>
      </c>
      <c r="C66" s="314"/>
      <c r="D66" s="317"/>
      <c r="E66" s="185">
        <v>3</v>
      </c>
      <c r="F66" s="137">
        <v>54136256</v>
      </c>
      <c r="G66" s="276">
        <f>IF(ISBLANK(F66),"-",(F66/$D$50*$D$47*$B$68)*($B$57/$D$64))</f>
        <v>209.0773486675138</v>
      </c>
      <c r="H66" s="191">
        <f>IF(ISBLANK(F66),"-",G66/$B$56)</f>
        <v>1.045386743337569</v>
      </c>
    </row>
    <row r="67" spans="1:8" ht="27" customHeight="1" x14ac:dyDescent="0.4">
      <c r="A67" s="124" t="s">
        <v>102</v>
      </c>
      <c r="B67" s="125">
        <v>1</v>
      </c>
      <c r="C67" s="315"/>
      <c r="D67" s="318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13" t="s">
        <v>104</v>
      </c>
      <c r="D68" s="316">
        <v>370.65</v>
      </c>
      <c r="E68" s="182">
        <v>1</v>
      </c>
      <c r="F68" s="183">
        <v>52179718</v>
      </c>
      <c r="G68" s="275">
        <f>IF(ISBLANK(F68),"-",(F68/$D$50*$D$47*$B$68)*($B$57/$D$68))</f>
        <v>198.48725972178235</v>
      </c>
      <c r="H68" s="186"/>
    </row>
    <row r="69" spans="1:8" ht="27" customHeight="1" x14ac:dyDescent="0.4">
      <c r="A69" s="172" t="s">
        <v>105</v>
      </c>
      <c r="B69" s="194">
        <f>(D47*B68)/B56*B57</f>
        <v>363.75</v>
      </c>
      <c r="C69" s="314"/>
      <c r="D69" s="317"/>
      <c r="E69" s="185">
        <v>2</v>
      </c>
      <c r="F69" s="137">
        <v>54729817</v>
      </c>
      <c r="G69" s="276">
        <f>IF(ISBLANK(F69),"-",(F69/$D$50*$D$47*$B$68)*($B$57/$D$68))</f>
        <v>208.18762189179745</v>
      </c>
      <c r="H69" s="186">
        <f t="shared" si="0"/>
        <v>1.0409381094589873</v>
      </c>
    </row>
    <row r="70" spans="1:8" ht="26.25" customHeight="1" x14ac:dyDescent="0.4">
      <c r="A70" s="326" t="s">
        <v>78</v>
      </c>
      <c r="B70" s="327"/>
      <c r="C70" s="314"/>
      <c r="D70" s="317"/>
      <c r="E70" s="185">
        <v>3</v>
      </c>
      <c r="F70" s="137">
        <v>57171584</v>
      </c>
      <c r="G70" s="276">
        <f>IF(ISBLANK(F70),"-",(F70/$D$50*$D$47*$B$68)*($B$57/$D$68))</f>
        <v>217.47589824294749</v>
      </c>
      <c r="H70" s="186"/>
    </row>
    <row r="71" spans="1:8" ht="27" customHeight="1" x14ac:dyDescent="0.4">
      <c r="A71" s="328"/>
      <c r="B71" s="329"/>
      <c r="C71" s="325"/>
      <c r="D71" s="318"/>
      <c r="E71" s="188">
        <v>4</v>
      </c>
      <c r="F71" s="189"/>
      <c r="G71" s="277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1.0268914090159154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330">
        <f>STDEV(H60:H71)/H72</f>
        <v>1.8681632300971453E-2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321" t="str">
        <f>B20</f>
        <v>Nevirapine USP</v>
      </c>
      <c r="D76" s="321"/>
      <c r="E76" s="205" t="s">
        <v>108</v>
      </c>
      <c r="F76" s="205"/>
      <c r="G76" s="206">
        <f>H72</f>
        <v>1.0268914090159154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7" t="str">
        <f>B26</f>
        <v xml:space="preserve">Nevirapine </v>
      </c>
      <c r="C79" s="307"/>
    </row>
    <row r="80" spans="1:8" ht="26.25" customHeight="1" x14ac:dyDescent="0.4">
      <c r="A80" s="109" t="s">
        <v>48</v>
      </c>
      <c r="B80" s="307" t="str">
        <f>B27</f>
        <v>PRS/N1/1</v>
      </c>
      <c r="C80" s="307"/>
    </row>
    <row r="81" spans="1:12" ht="27" customHeight="1" x14ac:dyDescent="0.4">
      <c r="A81" s="109" t="s">
        <v>6</v>
      </c>
      <c r="B81" s="208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298" t="s">
        <v>50</v>
      </c>
      <c r="D82" s="299"/>
      <c r="E82" s="299"/>
      <c r="F82" s="299"/>
      <c r="G82" s="300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1" t="s">
        <v>111</v>
      </c>
      <c r="D84" s="302"/>
      <c r="E84" s="302"/>
      <c r="F84" s="302"/>
      <c r="G84" s="302"/>
      <c r="H84" s="303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1" t="s">
        <v>112</v>
      </c>
      <c r="D85" s="302"/>
      <c r="E85" s="302"/>
      <c r="F85" s="302"/>
      <c r="G85" s="302"/>
      <c r="H85" s="303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4" t="s">
        <v>60</v>
      </c>
      <c r="G89" s="306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106477611</v>
      </c>
      <c r="E91" s="133">
        <f>IF(ISBLANK(D91),"-",$D$101/$D$98*D91)</f>
        <v>115428965.68859889</v>
      </c>
      <c r="F91" s="132">
        <v>99657875</v>
      </c>
      <c r="G91" s="134">
        <f>IF(ISBLANK(F91),"-",$D$101/$F$98*F91)</f>
        <v>115575914.56060268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106972937</v>
      </c>
      <c r="E92" s="138">
        <f>IF(ISBLANK(D92),"-",$D$101/$D$98*D92)</f>
        <v>115965932.73098181</v>
      </c>
      <c r="F92" s="137">
        <v>100367466</v>
      </c>
      <c r="G92" s="139">
        <f>IF(ISBLANK(F92),"-",$D$101/$F$98*F92)</f>
        <v>116398846.30371855</v>
      </c>
      <c r="I92" s="308">
        <f>ABS((F96/D96*D95)-F95)/D95</f>
        <v>4.2332917923445833E-3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106868892</v>
      </c>
      <c r="E93" s="138">
        <f>IF(ISBLANK(D93),"-",$D$101/$D$98*D93)</f>
        <v>115853140.88091795</v>
      </c>
      <c r="F93" s="137">
        <v>100752926</v>
      </c>
      <c r="G93" s="139">
        <f>IF(ISBLANK(F93),"-",$D$101/$F$98*F93)</f>
        <v>116845874.61960959</v>
      </c>
      <c r="I93" s="308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106773146.66666667</v>
      </c>
      <c r="E95" s="148">
        <f>AVERAGE(E91:E94)</f>
        <v>115749346.43349956</v>
      </c>
      <c r="F95" s="218">
        <f>AVERAGE(F91:F94)</f>
        <v>100259422.33333333</v>
      </c>
      <c r="G95" s="219">
        <f>AVERAGE(G91:G94)</f>
        <v>116273545.16131027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20.54</v>
      </c>
      <c r="E96" s="140"/>
      <c r="F96" s="152">
        <v>19.2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20.54</v>
      </c>
      <c r="E97" s="155"/>
      <c r="F97" s="154">
        <f>F96*$B$87</f>
        <v>19.2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20.498919999999998</v>
      </c>
      <c r="E98" s="158"/>
      <c r="F98" s="157">
        <f>F97*$B$83/100</f>
        <v>19.1616</v>
      </c>
    </row>
    <row r="99" spans="1:10" ht="19.5" customHeight="1" x14ac:dyDescent="0.3">
      <c r="A99" s="309" t="s">
        <v>78</v>
      </c>
      <c r="B99" s="323"/>
      <c r="C99" s="222" t="s">
        <v>116</v>
      </c>
      <c r="D99" s="226">
        <f>D98/$B$98</f>
        <v>0.20498919999999998</v>
      </c>
      <c r="E99" s="158"/>
      <c r="F99" s="161">
        <f>F98/$B$98</f>
        <v>0.19161600000000001</v>
      </c>
      <c r="G99" s="227"/>
      <c r="H99" s="150"/>
    </row>
    <row r="100" spans="1:10" ht="19.5" customHeight="1" x14ac:dyDescent="0.3">
      <c r="A100" s="311"/>
      <c r="B100" s="324"/>
      <c r="C100" s="222" t="s">
        <v>80</v>
      </c>
      <c r="D100" s="228">
        <f>$B$56/$B$116</f>
        <v>0.22222222222222221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116011445.7974049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4.5651843687351396E-3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104679861</v>
      </c>
      <c r="E108" s="278">
        <f t="shared" ref="E108:E113" si="1">IF(ISBLANK(D108),"-",D108/$D$103*$D$100*$B$116)</f>
        <v>180.46471239192437</v>
      </c>
      <c r="F108" s="245">
        <f t="shared" ref="F108:F113" si="2">IF(ISBLANK(D108), "-", E108/$B$56)</f>
        <v>0.90232356195962182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104825047</v>
      </c>
      <c r="E109" s="279">
        <f t="shared" si="1"/>
        <v>180.71500838470692</v>
      </c>
      <c r="F109" s="246">
        <f t="shared" si="2"/>
        <v>0.90357504192353455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104732071</v>
      </c>
      <c r="E110" s="279">
        <f t="shared" si="1"/>
        <v>180.55472075211873</v>
      </c>
      <c r="F110" s="246">
        <f t="shared" si="2"/>
        <v>0.90277360376059368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104604533</v>
      </c>
      <c r="E111" s="279">
        <f t="shared" si="1"/>
        <v>180.33484934352907</v>
      </c>
      <c r="F111" s="246">
        <f t="shared" si="2"/>
        <v>0.9016742467176454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105181422</v>
      </c>
      <c r="E112" s="279">
        <f t="shared" si="1"/>
        <v>181.32938741869009</v>
      </c>
      <c r="F112" s="246">
        <f t="shared" si="2"/>
        <v>0.90664693709345046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104853687</v>
      </c>
      <c r="E113" s="280">
        <f>IF(ISBLANK(D113),"-",D113/$D$103*$D$100*$B$116)</f>
        <v>180.76438282324295</v>
      </c>
      <c r="F113" s="249">
        <f>IF(ISBLANK(D113), "-", E113/$B$56)</f>
        <v>0.90382191411621482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0.90346921759517673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4"/>
      <c r="D116" s="255"/>
      <c r="E116" s="216" t="s">
        <v>84</v>
      </c>
      <c r="F116" s="256">
        <f>STDEV(F108:F113)/F115</f>
        <v>1.9331363339037835E-3</v>
      </c>
      <c r="I116" s="98"/>
    </row>
    <row r="117" spans="1:10" ht="27" customHeight="1" x14ac:dyDescent="0.4">
      <c r="A117" s="309" t="s">
        <v>78</v>
      </c>
      <c r="B117" s="310"/>
      <c r="C117" s="257"/>
      <c r="D117" s="258"/>
      <c r="E117" s="259" t="s">
        <v>20</v>
      </c>
      <c r="F117" s="260">
        <f>COUNT(F108:F113)</f>
        <v>6</v>
      </c>
      <c r="I117" s="98"/>
      <c r="J117" s="236"/>
    </row>
    <row r="118" spans="1:10" ht="19.5" customHeight="1" x14ac:dyDescent="0.3">
      <c r="A118" s="311"/>
      <c r="B118" s="312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1" t="str">
        <f>B20</f>
        <v>Nevirapine USP</v>
      </c>
      <c r="D120" s="321"/>
      <c r="E120" s="205" t="s">
        <v>124</v>
      </c>
      <c r="F120" s="205"/>
      <c r="G120" s="206">
        <f>F115</f>
        <v>0.90346921759517673</v>
      </c>
      <c r="H120" s="98"/>
      <c r="I120" s="98"/>
    </row>
    <row r="121" spans="1:10" ht="19.5" customHeight="1" x14ac:dyDescent="0.3">
      <c r="A121" s="261"/>
      <c r="B121" s="261"/>
      <c r="C121" s="262"/>
      <c r="D121" s="262"/>
      <c r="E121" s="262"/>
      <c r="F121" s="262"/>
      <c r="G121" s="262"/>
      <c r="H121" s="262"/>
    </row>
    <row r="122" spans="1:10" ht="18.75" x14ac:dyDescent="0.3">
      <c r="B122" s="322" t="s">
        <v>26</v>
      </c>
      <c r="C122" s="322"/>
      <c r="E122" s="211" t="s">
        <v>27</v>
      </c>
      <c r="F122" s="263"/>
      <c r="G122" s="322" t="s">
        <v>28</v>
      </c>
      <c r="H122" s="322"/>
    </row>
    <row r="123" spans="1:10" ht="69.95" customHeight="1" x14ac:dyDescent="0.3">
      <c r="A123" s="264" t="s">
        <v>29</v>
      </c>
      <c r="B123" s="265"/>
      <c r="C123" s="265"/>
      <c r="E123" s="265"/>
      <c r="F123" s="98"/>
      <c r="G123" s="266"/>
      <c r="H123" s="266"/>
    </row>
    <row r="124" spans="1:10" ht="69.95" customHeight="1" x14ac:dyDescent="0.3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Lab</cp:lastModifiedBy>
  <dcterms:created xsi:type="dcterms:W3CDTF">2005-07-05T10:19:27Z</dcterms:created>
  <dcterms:modified xsi:type="dcterms:W3CDTF">2015-07-03T19:25:32Z</dcterms:modified>
  <cp:category/>
</cp:coreProperties>
</file>