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4"/>
  </bookViews>
  <sheets>
    <sheet name="SST (ZID)" sheetId="7" r:id="rId1"/>
    <sheet name="SST (lamivudine)" sheetId="8" r:id="rId2"/>
    <sheet name="Uniformity" sheetId="2" r:id="rId3"/>
    <sheet name="lamivudine" sheetId="3" r:id="rId4"/>
    <sheet name="zidovudine" sheetId="4" r:id="rId5"/>
    <sheet name="Sheet3" sheetId="9" r:id="rId6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B52" i="7"/>
  <c r="B32" i="7"/>
  <c r="E30" i="7"/>
  <c r="D30" i="7"/>
  <c r="C30" i="7"/>
  <c r="B30" i="7"/>
  <c r="B31" i="7" s="1"/>
  <c r="G76" i="4" l="1"/>
  <c r="B69" i="3"/>
  <c r="G72" i="3"/>
  <c r="G76" i="3"/>
  <c r="B69" i="4"/>
  <c r="B45" i="4"/>
  <c r="C120" i="4"/>
  <c r="B116" i="4"/>
  <c r="B98" i="4"/>
  <c r="I92" i="4"/>
  <c r="B87" i="4"/>
  <c r="B81" i="4"/>
  <c r="B83" i="4" s="1"/>
  <c r="B80" i="4"/>
  <c r="B79" i="4"/>
  <c r="C76" i="4"/>
  <c r="B68" i="4"/>
  <c r="C56" i="4"/>
  <c r="B55" i="4"/>
  <c r="D48" i="4"/>
  <c r="F42" i="4"/>
  <c r="D42" i="4"/>
  <c r="B34" i="4"/>
  <c r="D44" i="4" s="1"/>
  <c r="B30" i="4"/>
  <c r="C120" i="3"/>
  <c r="B116" i="3"/>
  <c r="B98" i="3"/>
  <c r="F95" i="3"/>
  <c r="I92" i="3" s="1"/>
  <c r="B87" i="3"/>
  <c r="F97" i="3" s="1"/>
  <c r="F98" i="3" s="1"/>
  <c r="F99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39" i="3" l="1"/>
  <c r="D46" i="3"/>
  <c r="D45" i="4"/>
  <c r="D46" i="4" s="1"/>
  <c r="I39" i="4"/>
  <c r="G92" i="4"/>
  <c r="D49" i="3"/>
  <c r="E40" i="3"/>
  <c r="E38" i="3"/>
  <c r="E41" i="3"/>
  <c r="E39" i="3"/>
  <c r="D49" i="4"/>
  <c r="E38" i="4"/>
  <c r="E41" i="4"/>
  <c r="E39" i="4"/>
  <c r="G93" i="3"/>
  <c r="G91" i="3"/>
  <c r="G94" i="3"/>
  <c r="G92" i="3"/>
  <c r="F44" i="3"/>
  <c r="F45" i="3" s="1"/>
  <c r="F46" i="3" s="1"/>
  <c r="F44" i="4"/>
  <c r="F45" i="4" s="1"/>
  <c r="F46" i="4" s="1"/>
  <c r="B57" i="4"/>
  <c r="D25" i="2"/>
  <c r="D29" i="2"/>
  <c r="D33" i="2"/>
  <c r="D37" i="2"/>
  <c r="D41" i="2"/>
  <c r="C50" i="2"/>
  <c r="D26" i="2"/>
  <c r="D30" i="2"/>
  <c r="D34" i="2"/>
  <c r="D38" i="2"/>
  <c r="D42" i="2"/>
  <c r="B49" i="2"/>
  <c r="G95" i="3" l="1"/>
  <c r="E40" i="4"/>
  <c r="E42" i="4" s="1"/>
  <c r="G93" i="4"/>
  <c r="G94" i="4"/>
  <c r="G91" i="4"/>
  <c r="G41" i="4"/>
  <c r="G39" i="4"/>
  <c r="G38" i="4"/>
  <c r="G40" i="3"/>
  <c r="G41" i="3"/>
  <c r="G39" i="3"/>
  <c r="G38" i="3"/>
  <c r="G40" i="4"/>
  <c r="E42" i="3"/>
  <c r="D50" i="3" l="1"/>
  <c r="G68" i="3" s="1"/>
  <c r="H68" i="3" s="1"/>
  <c r="D52" i="3"/>
  <c r="G42" i="3"/>
  <c r="G42" i="4"/>
  <c r="D50" i="4"/>
  <c r="G71" i="4" s="1"/>
  <c r="H71" i="4" s="1"/>
  <c r="G95" i="4"/>
  <c r="D51" i="3"/>
  <c r="D52" i="4"/>
  <c r="G63" i="3" l="1"/>
  <c r="H63" i="3" s="1"/>
  <c r="G66" i="3"/>
  <c r="H66" i="3" s="1"/>
  <c r="G60" i="3"/>
  <c r="H60" i="3" s="1"/>
  <c r="G65" i="3"/>
  <c r="H65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G60" i="4"/>
  <c r="H60" i="4" s="1"/>
  <c r="G64" i="4"/>
  <c r="H64" i="4" s="1"/>
  <c r="G65" i="4"/>
  <c r="H65" i="4" s="1"/>
  <c r="G63" i="4"/>
  <c r="H63" i="4" s="1"/>
  <c r="G68" i="4"/>
  <c r="H68" i="4" s="1"/>
  <c r="G70" i="4"/>
  <c r="H70" i="4" s="1"/>
  <c r="G66" i="4"/>
  <c r="H66" i="4" s="1"/>
  <c r="G61" i="4"/>
  <c r="H61" i="4" s="1"/>
  <c r="D51" i="4"/>
  <c r="G69" i="4"/>
  <c r="H69" i="4" s="1"/>
  <c r="G67" i="4"/>
  <c r="H67" i="4" s="1"/>
  <c r="G62" i="4"/>
  <c r="H62" i="4" s="1"/>
  <c r="F112" i="3"/>
  <c r="F110" i="3"/>
  <c r="F113" i="3"/>
  <c r="F111" i="3"/>
  <c r="F109" i="3"/>
  <c r="G73" i="3" l="1"/>
  <c r="G74" i="3"/>
  <c r="E117" i="4"/>
  <c r="G72" i="4"/>
  <c r="G73" i="4" s="1"/>
  <c r="G74" i="4"/>
  <c r="H74" i="4"/>
  <c r="H72" i="4"/>
  <c r="F117" i="4"/>
  <c r="H74" i="3"/>
  <c r="H72" i="3"/>
  <c r="E115" i="3"/>
  <c r="E116" i="3" s="1"/>
  <c r="E117" i="3"/>
  <c r="F108" i="3"/>
  <c r="H73" i="3" l="1"/>
  <c r="H73" i="4"/>
  <c r="F117" i="3"/>
  <c r="F115" i="3"/>
  <c r="G120" i="4"/>
  <c r="G120" i="3" l="1"/>
  <c r="F116" i="3"/>
</calcChain>
</file>

<file path=xl/sharedStrings.xml><?xml version="1.0" encoding="utf-8"?>
<sst xmlns="http://schemas.openxmlformats.org/spreadsheetml/2006/main" count="431" uniqueCount="129">
  <si>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</si>
  <si>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</si>
  <si>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</si>
  <si>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</si>
  <si>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</si>
  <si>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</si>
  <si>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</si>
  <si>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NDQB201601676</t>
  </si>
  <si>
    <t>Weight (mg):</t>
  </si>
  <si>
    <t>Standard Conc (mg/mL):</t>
  </si>
  <si>
    <t>Each tablet contains:Lamivudine 30mg &amp; Zidovudine 60mg</t>
  </si>
  <si>
    <t>2016-01-27 08:32:43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</si>
  <si>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</si>
  <si>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</si>
  <si>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</si>
  <si>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</si>
  <si>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</si>
  <si>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</si>
  <si>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</si>
  <si>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</si>
  <si>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</si>
  <si>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</si>
  <si>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</si>
  <si>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</si>
  <si>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</si>
  <si>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</si>
  <si>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</si>
  <si>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</si>
  <si>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</si>
  <si>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</si>
  <si>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</si>
  <si>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</si>
  <si>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</si>
  <si>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</si>
  <si>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</si>
  <si>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</si>
  <si>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</si>
  <si>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</si>
  <si>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</si>
  <si>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</si>
  <si>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</si>
  <si>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</si>
  <si>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</si>
  <si>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</si>
  <si>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</si>
  <si>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</si>
  <si>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</si>
  <si>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</si>
  <si>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</si>
  <si>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</si>
  <si>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</si>
  <si>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</si>
  <si>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</si>
  <si>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</si>
  <si>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</si>
  <si>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</si>
  <si>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</si>
  <si>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</si>
  <si>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</si>
  <si>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</si>
  <si>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</si>
  <si>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</si>
  <si>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</si>
  <si>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</si>
  <si>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</si>
  <si>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</si>
  <si>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</si>
  <si>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</si>
  <si>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</si>
  <si>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</si>
  <si>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</si>
  <si>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</si>
  <si>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</si>
  <si>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</si>
  <si>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</si>
  <si>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</si>
  <si>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</si>
  <si>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</si>
  <si>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</si>
  <si>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</si>
  <si>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</si>
  <si>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</si>
  <si>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</si>
  <si>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</si>
  <si>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</si>
  <si>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</si>
  <si>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</si>
  <si>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</si>
  <si>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</si>
  <si>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</si>
  <si>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</si>
  <si>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</si>
  <si>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</si>
  <si>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</si>
  <si>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</si>
  <si>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</si>
  <si>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</si>
  <si>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</si>
  <si>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</si>
  <si>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</si>
  <si>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</si>
  <si>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</si>
  <si>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</si>
  <si>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</si>
  <si>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</si>
  <si>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</si>
  <si>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</si>
  <si>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</si>
  <si>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</si>
  <si>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</si>
  <si>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</si>
  <si>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</si>
  <si>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</si>
  <si>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</si>
  <si>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</si>
  <si>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</si>
  <si>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</si>
  <si>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</si>
  <si>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</si>
  <si>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</si>
  <si>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</si>
  <si>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</si>
  <si>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</si>
  <si>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</si>
  <si>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</si>
  <si>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LAMIVUDINE, NEVIRAPINE and ZIDOVUDINE TABLETS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</si>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</sst>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1" workbookViewId="0">
      <selection activeCell="A14" sqref="A14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504" t="s">
        <v>0</v>
      </c>
      <c r="B15" s="504"/>
      <c r="C15" s="504"/>
      <c r="D15" s="504"/>
      <c r="E15" s="504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1" t="s">
        <v>125</v>
      </c>
      <c r="D17" s="422"/>
      <c r="E17" s="423"/>
    </row>
    <row r="18" spans="1:5" ht="16.5" customHeight="1" x14ac:dyDescent="0.3">
      <c r="A18" s="424" t="s">
        <v>4</v>
      </c>
      <c r="B18" s="421" t="s">
        <v>126</v>
      </c>
      <c r="C18" s="423"/>
      <c r="D18" s="423"/>
      <c r="E18" s="423"/>
    </row>
    <row r="19" spans="1:5" ht="16.5" customHeight="1" x14ac:dyDescent="0.3">
      <c r="A19" s="424" t="s">
        <v>6</v>
      </c>
      <c r="B19" s="425">
        <v>99.7</v>
      </c>
      <c r="C19" s="423"/>
      <c r="D19" s="423"/>
      <c r="E19" s="423"/>
    </row>
    <row r="20" spans="1:5" ht="16.5" customHeight="1" x14ac:dyDescent="0.3">
      <c r="A20" s="421" t="s">
        <v>8</v>
      </c>
      <c r="B20" s="425">
        <v>30.06</v>
      </c>
      <c r="C20" s="423"/>
      <c r="D20" s="423"/>
      <c r="E20" s="423"/>
    </row>
    <row r="21" spans="1:5" ht="16.5" customHeight="1" x14ac:dyDescent="0.3">
      <c r="A21" s="421" t="s">
        <v>9</v>
      </c>
      <c r="B21" s="426">
        <v>0.3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247662661</v>
      </c>
      <c r="C24" s="430">
        <v>6771.6</v>
      </c>
      <c r="D24" s="431">
        <v>1.1000000000000001</v>
      </c>
      <c r="E24" s="432">
        <v>4.3</v>
      </c>
    </row>
    <row r="25" spans="1:5" ht="16.5" customHeight="1" x14ac:dyDescent="0.3">
      <c r="A25" s="429">
        <v>2</v>
      </c>
      <c r="B25" s="430">
        <v>247095145</v>
      </c>
      <c r="C25" s="430">
        <v>6827.8</v>
      </c>
      <c r="D25" s="431">
        <v>1.1000000000000001</v>
      </c>
      <c r="E25" s="431">
        <v>4.3</v>
      </c>
    </row>
    <row r="26" spans="1:5" ht="16.5" customHeight="1" x14ac:dyDescent="0.3">
      <c r="A26" s="429">
        <v>3</v>
      </c>
      <c r="B26" s="430">
        <v>247713425</v>
      </c>
      <c r="C26" s="430">
        <v>6859.4</v>
      </c>
      <c r="D26" s="431">
        <v>1.1000000000000001</v>
      </c>
      <c r="E26" s="431">
        <v>4.3</v>
      </c>
    </row>
    <row r="27" spans="1:5" ht="16.5" customHeight="1" x14ac:dyDescent="0.3">
      <c r="A27" s="429">
        <v>4</v>
      </c>
      <c r="B27" s="430">
        <v>247520909</v>
      </c>
      <c r="C27" s="430">
        <v>6926.4</v>
      </c>
      <c r="D27" s="431">
        <v>1.1000000000000001</v>
      </c>
      <c r="E27" s="431">
        <v>4.3</v>
      </c>
    </row>
    <row r="28" spans="1:5" ht="16.5" customHeight="1" x14ac:dyDescent="0.3">
      <c r="A28" s="429">
        <v>5</v>
      </c>
      <c r="B28" s="430">
        <v>247804021</v>
      </c>
      <c r="C28" s="430">
        <v>6949.1</v>
      </c>
      <c r="D28" s="431">
        <v>1.1000000000000001</v>
      </c>
      <c r="E28" s="431">
        <v>4.3</v>
      </c>
    </row>
    <row r="29" spans="1:5" ht="16.5" customHeight="1" x14ac:dyDescent="0.3">
      <c r="A29" s="429">
        <v>6</v>
      </c>
      <c r="B29" s="433"/>
      <c r="C29" s="433"/>
      <c r="D29" s="434"/>
      <c r="E29" s="434"/>
    </row>
    <row r="30" spans="1:5" ht="16.5" customHeight="1" x14ac:dyDescent="0.3">
      <c r="A30" s="435" t="s">
        <v>17</v>
      </c>
      <c r="B30" s="436">
        <f>AVERAGE(B24:B29)</f>
        <v>247559232.19999999</v>
      </c>
      <c r="C30" s="437">
        <f>AVERAGE(C24:C29)</f>
        <v>6866.8600000000006</v>
      </c>
      <c r="D30" s="438">
        <f>AVERAGE(D24:D29)</f>
        <v>1.1000000000000001</v>
      </c>
      <c r="E30" s="438">
        <f>AVERAGE(E24:E29)</f>
        <v>4.3</v>
      </c>
    </row>
    <row r="31" spans="1:5" ht="16.5" customHeight="1" x14ac:dyDescent="0.3">
      <c r="A31" s="439" t="s">
        <v>18</v>
      </c>
      <c r="B31" s="440">
        <f>(STDEV(B24:B29)/B30)</f>
        <v>1.1267787374897263E-3</v>
      </c>
      <c r="C31" s="441"/>
      <c r="D31" s="441"/>
      <c r="E31" s="442"/>
    </row>
    <row r="32" spans="1:5" s="417" customFormat="1" ht="16.5" customHeight="1" x14ac:dyDescent="0.3">
      <c r="A32" s="443" t="s">
        <v>19</v>
      </c>
      <c r="B32" s="444">
        <f>COUNT(B24:B29)</f>
        <v>5</v>
      </c>
      <c r="C32" s="445"/>
      <c r="D32" s="446"/>
      <c r="E32" s="447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4"/>
      <c r="B35" s="448" t="s">
        <v>22</v>
      </c>
      <c r="C35" s="449"/>
      <c r="D35" s="449"/>
      <c r="E35" s="449"/>
    </row>
    <row r="36" spans="1:5" ht="16.5" customHeight="1" x14ac:dyDescent="0.3">
      <c r="A36" s="424"/>
      <c r="B36" s="448" t="s">
        <v>23</v>
      </c>
      <c r="C36" s="449"/>
      <c r="D36" s="449"/>
      <c r="E36" s="449"/>
    </row>
    <row r="37" spans="1:5" ht="15.75" customHeight="1" x14ac:dyDescent="0.25">
      <c r="A37" s="423"/>
      <c r="B37" s="423"/>
      <c r="C37" s="423"/>
      <c r="D37" s="423"/>
      <c r="E37" s="423"/>
    </row>
    <row r="38" spans="1:5" ht="16.5" customHeight="1" x14ac:dyDescent="0.3">
      <c r="A38" s="419" t="s">
        <v>1</v>
      </c>
      <c r="B38" s="420" t="s">
        <v>24</v>
      </c>
    </row>
    <row r="39" spans="1:5" ht="16.5" customHeight="1" x14ac:dyDescent="0.3">
      <c r="A39" s="424" t="s">
        <v>4</v>
      </c>
      <c r="B39" s="421" t="s">
        <v>126</v>
      </c>
      <c r="C39" s="423"/>
      <c r="D39" s="423"/>
      <c r="E39" s="423"/>
    </row>
    <row r="40" spans="1:5" ht="16.5" customHeight="1" x14ac:dyDescent="0.3">
      <c r="A40" s="424" t="s">
        <v>6</v>
      </c>
      <c r="B40" s="425">
        <v>99.7</v>
      </c>
      <c r="C40" s="423"/>
      <c r="D40" s="423"/>
      <c r="E40" s="423"/>
    </row>
    <row r="41" spans="1:5" ht="16.5" customHeight="1" x14ac:dyDescent="0.3">
      <c r="A41" s="421" t="s">
        <v>8</v>
      </c>
      <c r="B41" s="425">
        <v>31.46</v>
      </c>
      <c r="C41" s="423"/>
      <c r="D41" s="423"/>
      <c r="E41" s="423"/>
    </row>
    <row r="42" spans="1:5" ht="16.5" customHeight="1" x14ac:dyDescent="0.3">
      <c r="A42" s="421" t="s">
        <v>9</v>
      </c>
      <c r="B42" s="426">
        <v>0.3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/>
      <c r="C45" s="430"/>
      <c r="D45" s="431"/>
      <c r="E45" s="432"/>
    </row>
    <row r="46" spans="1:5" ht="16.5" customHeight="1" x14ac:dyDescent="0.3">
      <c r="A46" s="429">
        <v>2</v>
      </c>
      <c r="B46" s="430"/>
      <c r="C46" s="430"/>
      <c r="D46" s="431"/>
      <c r="E46" s="431"/>
    </row>
    <row r="47" spans="1:5" ht="16.5" customHeight="1" x14ac:dyDescent="0.3">
      <c r="A47" s="429">
        <v>3</v>
      </c>
      <c r="B47" s="430"/>
      <c r="C47" s="430"/>
      <c r="D47" s="431"/>
      <c r="E47" s="431"/>
    </row>
    <row r="48" spans="1:5" ht="16.5" customHeight="1" x14ac:dyDescent="0.3">
      <c r="A48" s="429">
        <v>4</v>
      </c>
      <c r="B48" s="430"/>
      <c r="C48" s="430"/>
      <c r="D48" s="431"/>
      <c r="E48" s="431"/>
    </row>
    <row r="49" spans="1:7" ht="16.5" customHeight="1" x14ac:dyDescent="0.3">
      <c r="A49" s="429">
        <v>5</v>
      </c>
      <c r="B49" s="430"/>
      <c r="C49" s="430"/>
      <c r="D49" s="431"/>
      <c r="E49" s="431"/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17</v>
      </c>
      <c r="B51" s="436"/>
      <c r="C51" s="437"/>
      <c r="D51" s="438"/>
      <c r="E51" s="438"/>
    </row>
    <row r="52" spans="1:7" ht="16.5" customHeight="1" x14ac:dyDescent="0.3">
      <c r="A52" s="439" t="s">
        <v>18</v>
      </c>
      <c r="B52" s="440" t="e">
        <f>(STDEV(B45:B50)/B51)</f>
        <v>#DIV/0!</v>
      </c>
      <c r="C52" s="441"/>
      <c r="D52" s="441"/>
      <c r="E52" s="442"/>
    </row>
    <row r="53" spans="1:7" s="417" customFormat="1" ht="16.5" customHeight="1" x14ac:dyDescent="0.3">
      <c r="A53" s="443" t="s">
        <v>19</v>
      </c>
      <c r="B53" s="444">
        <f>COUNT(B45:B50)</f>
        <v>0</v>
      </c>
      <c r="C53" s="445"/>
      <c r="D53" s="446"/>
      <c r="E53" s="447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4"/>
      <c r="B56" s="448" t="s">
        <v>22</v>
      </c>
      <c r="C56" s="449"/>
      <c r="D56" s="449"/>
      <c r="E56" s="449"/>
    </row>
    <row r="57" spans="1:7" ht="16.5" customHeight="1" x14ac:dyDescent="0.3">
      <c r="A57" s="424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505" t="s">
        <v>25</v>
      </c>
      <c r="C59" s="505"/>
      <c r="E59" s="454" t="s">
        <v>26</v>
      </c>
      <c r="F59" s="455"/>
      <c r="G59" s="454" t="s">
        <v>27</v>
      </c>
    </row>
    <row r="60" spans="1:7" ht="15" customHeight="1" x14ac:dyDescent="0.3">
      <c r="A60" s="456" t="s">
        <v>28</v>
      </c>
      <c r="B60" s="457"/>
      <c r="C60" s="457"/>
      <c r="E60" s="457"/>
      <c r="G60" s="457"/>
    </row>
    <row r="61" spans="1:7" ht="15" customHeight="1" x14ac:dyDescent="0.3">
      <c r="A61" s="456" t="s">
        <v>29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9" workbookViewId="0">
      <selection activeCell="A14" sqref="A14:G61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97"/>
  </cols>
  <sheetData>
    <row r="14" spans="1:6" ht="15" customHeight="1" x14ac:dyDescent="0.3">
      <c r="A14" s="460"/>
      <c r="C14" s="462"/>
      <c r="F14" s="462"/>
    </row>
    <row r="15" spans="1:6" ht="18.75" customHeight="1" x14ac:dyDescent="0.3">
      <c r="A15" s="506" t="s">
        <v>0</v>
      </c>
      <c r="B15" s="506"/>
      <c r="C15" s="506"/>
      <c r="D15" s="506"/>
      <c r="E15" s="506"/>
    </row>
    <row r="16" spans="1:6" ht="16.5" customHeight="1" x14ac:dyDescent="0.3">
      <c r="A16" s="463" t="s">
        <v>1</v>
      </c>
      <c r="B16" s="464" t="s">
        <v>2</v>
      </c>
    </row>
    <row r="17" spans="1:5" ht="16.5" customHeight="1" x14ac:dyDescent="0.3">
      <c r="A17" s="465" t="s">
        <v>3</v>
      </c>
      <c r="B17" s="465" t="s">
        <v>125</v>
      </c>
      <c r="D17" s="466"/>
      <c r="E17" s="467"/>
    </row>
    <row r="18" spans="1:5" ht="16.5" customHeight="1" x14ac:dyDescent="0.3">
      <c r="A18" s="468" t="s">
        <v>4</v>
      </c>
      <c r="B18" s="465" t="s">
        <v>127</v>
      </c>
      <c r="C18" s="467"/>
      <c r="D18" s="467"/>
      <c r="E18" s="467"/>
    </row>
    <row r="19" spans="1:5" ht="16.5" customHeight="1" x14ac:dyDescent="0.3">
      <c r="A19" s="468" t="s">
        <v>6</v>
      </c>
      <c r="B19" s="469">
        <v>99.9</v>
      </c>
      <c r="C19" s="467"/>
      <c r="D19" s="467"/>
      <c r="E19" s="467"/>
    </row>
    <row r="20" spans="1:5" ht="16.5" customHeight="1" x14ac:dyDescent="0.3">
      <c r="A20" s="465" t="s">
        <v>8</v>
      </c>
      <c r="B20" s="469">
        <v>21.05</v>
      </c>
      <c r="C20" s="467"/>
      <c r="D20" s="467"/>
      <c r="E20" s="467"/>
    </row>
    <row r="21" spans="1:5" ht="16.5" customHeight="1" x14ac:dyDescent="0.3">
      <c r="A21" s="465" t="s">
        <v>9</v>
      </c>
      <c r="B21" s="470">
        <v>0.15</v>
      </c>
      <c r="C21" s="467"/>
      <c r="D21" s="467"/>
      <c r="E21" s="467"/>
    </row>
    <row r="22" spans="1:5" ht="15.75" customHeight="1" x14ac:dyDescent="0.25">
      <c r="A22" s="467"/>
      <c r="B22" s="467"/>
      <c r="C22" s="467"/>
      <c r="D22" s="467"/>
      <c r="E22" s="467"/>
    </row>
    <row r="23" spans="1:5" ht="16.5" customHeight="1" x14ac:dyDescent="0.3">
      <c r="A23" s="471" t="s">
        <v>12</v>
      </c>
      <c r="B23" s="472" t="s">
        <v>13</v>
      </c>
      <c r="C23" s="471" t="s">
        <v>14</v>
      </c>
      <c r="D23" s="471" t="s">
        <v>15</v>
      </c>
      <c r="E23" s="471" t="s">
        <v>16</v>
      </c>
    </row>
    <row r="24" spans="1:5" ht="16.5" customHeight="1" x14ac:dyDescent="0.3">
      <c r="A24" s="473">
        <v>1</v>
      </c>
      <c r="B24" s="474">
        <v>198405124</v>
      </c>
      <c r="C24" s="474">
        <v>5462.2</v>
      </c>
      <c r="D24" s="475">
        <v>1.2</v>
      </c>
      <c r="E24" s="476">
        <v>3.2</v>
      </c>
    </row>
    <row r="25" spans="1:5" ht="16.5" customHeight="1" x14ac:dyDescent="0.3">
      <c r="A25" s="473">
        <v>2</v>
      </c>
      <c r="B25" s="474">
        <v>197340413</v>
      </c>
      <c r="C25" s="474">
        <v>5617.7</v>
      </c>
      <c r="D25" s="475">
        <v>1.2</v>
      </c>
      <c r="E25" s="475">
        <v>3.2</v>
      </c>
    </row>
    <row r="26" spans="1:5" ht="16.5" customHeight="1" x14ac:dyDescent="0.3">
      <c r="A26" s="473">
        <v>3</v>
      </c>
      <c r="B26" s="474">
        <v>197968569</v>
      </c>
      <c r="C26" s="474">
        <v>5631.5</v>
      </c>
      <c r="D26" s="475">
        <v>1.2</v>
      </c>
      <c r="E26" s="475">
        <v>3.2</v>
      </c>
    </row>
    <row r="27" spans="1:5" ht="16.5" customHeight="1" x14ac:dyDescent="0.3">
      <c r="A27" s="473">
        <v>4</v>
      </c>
      <c r="B27" s="474">
        <v>197826381</v>
      </c>
      <c r="C27" s="474">
        <v>5602</v>
      </c>
      <c r="D27" s="475">
        <v>1.2</v>
      </c>
      <c r="E27" s="475">
        <v>3.2</v>
      </c>
    </row>
    <row r="28" spans="1:5" ht="16.5" customHeight="1" x14ac:dyDescent="0.3">
      <c r="A28" s="473">
        <v>5</v>
      </c>
      <c r="B28" s="474">
        <v>197983461</v>
      </c>
      <c r="C28" s="474">
        <v>5692.9</v>
      </c>
      <c r="D28" s="475">
        <v>1.1000000000000001</v>
      </c>
      <c r="E28" s="475">
        <v>3.2</v>
      </c>
    </row>
    <row r="29" spans="1:5" ht="16.5" customHeight="1" x14ac:dyDescent="0.3">
      <c r="A29" s="473">
        <v>6</v>
      </c>
      <c r="B29" s="477"/>
      <c r="C29" s="477"/>
      <c r="D29" s="478"/>
      <c r="E29" s="478"/>
    </row>
    <row r="30" spans="1:5" ht="16.5" customHeight="1" x14ac:dyDescent="0.3">
      <c r="A30" s="479" t="s">
        <v>17</v>
      </c>
      <c r="B30" s="480">
        <f>AVERAGE(B24:B29)</f>
        <v>197904789.59999999</v>
      </c>
      <c r="C30" s="481">
        <f>AVERAGE(C24:C29)</f>
        <v>5601.26</v>
      </c>
      <c r="D30" s="482">
        <f>AVERAGE(D24:D29)</f>
        <v>1.1800000000000002</v>
      </c>
      <c r="E30" s="482">
        <f>AVERAGE(E24:E29)</f>
        <v>3.2</v>
      </c>
    </row>
    <row r="31" spans="1:5" ht="16.5" customHeight="1" x14ac:dyDescent="0.3">
      <c r="A31" s="483" t="s">
        <v>18</v>
      </c>
      <c r="B31" s="484">
        <f>(STDEV(B24:B29)/B30)</f>
        <v>1.9328059658579135E-3</v>
      </c>
      <c r="C31" s="485"/>
      <c r="D31" s="485"/>
      <c r="E31" s="486"/>
    </row>
    <row r="32" spans="1:5" s="461" customFormat="1" ht="16.5" customHeight="1" x14ac:dyDescent="0.3">
      <c r="A32" s="487" t="s">
        <v>19</v>
      </c>
      <c r="B32" s="488">
        <f>COUNT(B24:B29)</f>
        <v>5</v>
      </c>
      <c r="C32" s="489"/>
      <c r="D32" s="490"/>
      <c r="E32" s="491"/>
    </row>
    <row r="33" spans="1:5" s="461" customFormat="1" ht="15.75" customHeight="1" x14ac:dyDescent="0.25">
      <c r="A33" s="467"/>
      <c r="B33" s="467"/>
      <c r="C33" s="467"/>
      <c r="D33" s="467"/>
      <c r="E33" s="467"/>
    </row>
    <row r="34" spans="1:5" s="461" customFormat="1" ht="16.5" customHeight="1" x14ac:dyDescent="0.3">
      <c r="A34" s="468" t="s">
        <v>20</v>
      </c>
      <c r="B34" s="492" t="s">
        <v>21</v>
      </c>
      <c r="C34" s="493"/>
      <c r="D34" s="493"/>
      <c r="E34" s="493"/>
    </row>
    <row r="35" spans="1:5" ht="16.5" customHeight="1" x14ac:dyDescent="0.3">
      <c r="A35" s="468"/>
      <c r="B35" s="492" t="s">
        <v>22</v>
      </c>
      <c r="C35" s="493"/>
      <c r="D35" s="493"/>
      <c r="E35" s="493"/>
    </row>
    <row r="36" spans="1:5" ht="16.5" customHeight="1" x14ac:dyDescent="0.3">
      <c r="A36" s="468"/>
      <c r="B36" s="492" t="s">
        <v>23</v>
      </c>
      <c r="C36" s="493"/>
      <c r="D36" s="493"/>
      <c r="E36" s="493"/>
    </row>
    <row r="37" spans="1:5" ht="15.75" customHeight="1" x14ac:dyDescent="0.25">
      <c r="A37" s="467"/>
      <c r="B37" s="467"/>
      <c r="C37" s="467"/>
      <c r="D37" s="467"/>
      <c r="E37" s="467"/>
    </row>
    <row r="38" spans="1:5" ht="16.5" customHeight="1" x14ac:dyDescent="0.3">
      <c r="A38" s="463" t="s">
        <v>1</v>
      </c>
      <c r="B38" s="464" t="s">
        <v>128</v>
      </c>
    </row>
    <row r="39" spans="1:5" ht="16.5" customHeight="1" x14ac:dyDescent="0.3">
      <c r="A39" s="468" t="s">
        <v>4</v>
      </c>
      <c r="B39" s="465" t="s">
        <v>123</v>
      </c>
      <c r="C39" s="467"/>
      <c r="D39" s="467"/>
      <c r="E39" s="467"/>
    </row>
    <row r="40" spans="1:5" ht="16.5" customHeight="1" x14ac:dyDescent="0.3">
      <c r="A40" s="468" t="s">
        <v>6</v>
      </c>
      <c r="B40" s="469">
        <v>99.9</v>
      </c>
      <c r="C40" s="467"/>
      <c r="D40" s="467"/>
      <c r="E40" s="467"/>
    </row>
    <row r="41" spans="1:5" ht="16.5" customHeight="1" x14ac:dyDescent="0.3">
      <c r="A41" s="465" t="s">
        <v>8</v>
      </c>
      <c r="B41" s="469">
        <v>21.05</v>
      </c>
      <c r="C41" s="467"/>
      <c r="D41" s="467"/>
      <c r="E41" s="467"/>
    </row>
    <row r="42" spans="1:5" ht="16.5" customHeight="1" x14ac:dyDescent="0.3">
      <c r="A42" s="465" t="s">
        <v>9</v>
      </c>
      <c r="B42" s="470">
        <v>0.15</v>
      </c>
      <c r="C42" s="467"/>
      <c r="D42" s="467"/>
      <c r="E42" s="467"/>
    </row>
    <row r="43" spans="1:5" ht="15.75" customHeight="1" x14ac:dyDescent="0.25">
      <c r="A43" s="467"/>
      <c r="B43" s="467"/>
      <c r="C43" s="467"/>
      <c r="D43" s="467"/>
      <c r="E43" s="467"/>
    </row>
    <row r="44" spans="1:5" ht="16.5" customHeight="1" x14ac:dyDescent="0.3">
      <c r="A44" s="471" t="s">
        <v>12</v>
      </c>
      <c r="B44" s="472" t="s">
        <v>13</v>
      </c>
      <c r="C44" s="471" t="s">
        <v>14</v>
      </c>
      <c r="D44" s="471" t="s">
        <v>15</v>
      </c>
      <c r="E44" s="471" t="s">
        <v>16</v>
      </c>
    </row>
    <row r="45" spans="1:5" ht="16.5" customHeight="1" x14ac:dyDescent="0.3">
      <c r="A45" s="473">
        <v>1</v>
      </c>
      <c r="B45" s="474"/>
      <c r="C45" s="474"/>
      <c r="D45" s="475"/>
      <c r="E45" s="476"/>
    </row>
    <row r="46" spans="1:5" ht="16.5" customHeight="1" x14ac:dyDescent="0.3">
      <c r="A46" s="473">
        <v>2</v>
      </c>
      <c r="B46" s="474"/>
      <c r="C46" s="474"/>
      <c r="D46" s="475"/>
      <c r="E46" s="475"/>
    </row>
    <row r="47" spans="1:5" ht="16.5" customHeight="1" x14ac:dyDescent="0.3">
      <c r="A47" s="473">
        <v>3</v>
      </c>
      <c r="B47" s="474"/>
      <c r="C47" s="474"/>
      <c r="D47" s="475"/>
      <c r="E47" s="475"/>
    </row>
    <row r="48" spans="1:5" ht="16.5" customHeight="1" x14ac:dyDescent="0.3">
      <c r="A48" s="473">
        <v>4</v>
      </c>
      <c r="B48" s="474"/>
      <c r="C48" s="474"/>
      <c r="D48" s="475"/>
      <c r="E48" s="475"/>
    </row>
    <row r="49" spans="1:7" ht="16.5" customHeight="1" x14ac:dyDescent="0.3">
      <c r="A49" s="473">
        <v>5</v>
      </c>
      <c r="B49" s="474"/>
      <c r="C49" s="474"/>
      <c r="D49" s="475"/>
      <c r="E49" s="475"/>
    </row>
    <row r="50" spans="1:7" ht="16.5" customHeight="1" x14ac:dyDescent="0.3">
      <c r="A50" s="473">
        <v>6</v>
      </c>
      <c r="B50" s="477"/>
      <c r="C50" s="477"/>
      <c r="D50" s="478"/>
      <c r="E50" s="478"/>
    </row>
    <row r="51" spans="1:7" ht="16.5" customHeight="1" x14ac:dyDescent="0.3">
      <c r="A51" s="479" t="s">
        <v>17</v>
      </c>
      <c r="B51" s="480" t="e">
        <f>AVERAGE(B45:B50)</f>
        <v>#DIV/0!</v>
      </c>
      <c r="C51" s="481" t="e">
        <f>AVERAGE(C45:C50)</f>
        <v>#DIV/0!</v>
      </c>
      <c r="D51" s="482" t="e">
        <f>AVERAGE(D45:D50)</f>
        <v>#DIV/0!</v>
      </c>
      <c r="E51" s="482" t="e">
        <f>AVERAGE(E45:E50)</f>
        <v>#DIV/0!</v>
      </c>
    </row>
    <row r="52" spans="1:7" ht="16.5" customHeight="1" x14ac:dyDescent="0.3">
      <c r="A52" s="483" t="s">
        <v>18</v>
      </c>
      <c r="B52" s="484" t="e">
        <f>(STDEV(B45:B50)/B51)</f>
        <v>#DIV/0!</v>
      </c>
      <c r="C52" s="485"/>
      <c r="D52" s="485"/>
      <c r="E52" s="486"/>
    </row>
    <row r="53" spans="1:7" s="461" customFormat="1" ht="16.5" customHeight="1" x14ac:dyDescent="0.3">
      <c r="A53" s="487" t="s">
        <v>19</v>
      </c>
      <c r="B53" s="488">
        <f>COUNT(B45:B50)</f>
        <v>0</v>
      </c>
      <c r="C53" s="489"/>
      <c r="D53" s="490"/>
      <c r="E53" s="491"/>
    </row>
    <row r="54" spans="1:7" s="461" customFormat="1" ht="15.75" customHeight="1" x14ac:dyDescent="0.25">
      <c r="A54" s="467"/>
      <c r="B54" s="467"/>
      <c r="C54" s="467"/>
      <c r="D54" s="467"/>
      <c r="E54" s="467"/>
    </row>
    <row r="55" spans="1:7" s="461" customFormat="1" ht="16.5" customHeight="1" x14ac:dyDescent="0.3">
      <c r="A55" s="468" t="s">
        <v>20</v>
      </c>
      <c r="B55" s="492" t="s">
        <v>21</v>
      </c>
      <c r="C55" s="493"/>
      <c r="D55" s="493"/>
      <c r="E55" s="493"/>
    </row>
    <row r="56" spans="1:7" ht="16.5" customHeight="1" x14ac:dyDescent="0.3">
      <c r="A56" s="468"/>
      <c r="B56" s="492" t="s">
        <v>22</v>
      </c>
      <c r="C56" s="493"/>
      <c r="D56" s="493"/>
      <c r="E56" s="493"/>
    </row>
    <row r="57" spans="1:7" ht="16.5" customHeight="1" x14ac:dyDescent="0.3">
      <c r="A57" s="468"/>
      <c r="B57" s="492" t="s">
        <v>23</v>
      </c>
      <c r="C57" s="493"/>
      <c r="D57" s="493"/>
      <c r="E57" s="493"/>
    </row>
    <row r="58" spans="1:7" ht="14.25" customHeight="1" thickBot="1" x14ac:dyDescent="0.3">
      <c r="A58" s="494"/>
      <c r="B58" s="495"/>
      <c r="D58" s="496"/>
      <c r="F58" s="497"/>
      <c r="G58" s="497"/>
    </row>
    <row r="59" spans="1:7" ht="15" customHeight="1" x14ac:dyDescent="0.3">
      <c r="B59" s="507" t="s">
        <v>25</v>
      </c>
      <c r="C59" s="507"/>
      <c r="E59" s="498" t="s">
        <v>26</v>
      </c>
      <c r="F59" s="499"/>
      <c r="G59" s="498" t="s">
        <v>27</v>
      </c>
    </row>
    <row r="60" spans="1:7" ht="15" customHeight="1" x14ac:dyDescent="0.3">
      <c r="A60" s="500" t="s">
        <v>28</v>
      </c>
      <c r="B60" s="501"/>
      <c r="C60" s="501"/>
      <c r="E60" s="501"/>
      <c r="G60" s="501"/>
    </row>
    <row r="61" spans="1:7" ht="15" customHeight="1" x14ac:dyDescent="0.3">
      <c r="A61" s="500" t="s">
        <v>29</v>
      </c>
      <c r="B61" s="502"/>
      <c r="C61" s="502"/>
      <c r="E61" s="502"/>
      <c r="G61" s="5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1" t="s">
        <v>30</v>
      </c>
      <c r="B11" s="512"/>
      <c r="C11" s="512"/>
      <c r="D11" s="512"/>
      <c r="E11" s="512"/>
      <c r="F11" s="513"/>
      <c r="G11" s="43"/>
    </row>
    <row r="12" spans="1:7" ht="16.5" customHeight="1" x14ac:dyDescent="0.3">
      <c r="A12" s="510" t="s">
        <v>31</v>
      </c>
      <c r="B12" s="510"/>
      <c r="C12" s="510"/>
      <c r="D12" s="510"/>
      <c r="E12" s="510"/>
      <c r="F12" s="510"/>
      <c r="G12" s="42"/>
    </row>
    <row r="14" spans="1:7" ht="16.5" customHeight="1" x14ac:dyDescent="0.3">
      <c r="A14" s="515" t="s">
        <v>32</v>
      </c>
      <c r="B14" s="515"/>
      <c r="C14" s="12" t="s">
        <v>5</v>
      </c>
    </row>
    <row r="15" spans="1:7" ht="16.5" customHeight="1" x14ac:dyDescent="0.3">
      <c r="A15" s="515" t="s">
        <v>33</v>
      </c>
      <c r="B15" s="515"/>
      <c r="C15" s="12" t="s">
        <v>7</v>
      </c>
    </row>
    <row r="16" spans="1:7" ht="16.5" customHeight="1" x14ac:dyDescent="0.3">
      <c r="A16" s="515" t="s">
        <v>34</v>
      </c>
      <c r="B16" s="515"/>
      <c r="C16" s="12" t="s">
        <v>5</v>
      </c>
    </row>
    <row r="17" spans="1:5" ht="16.5" customHeight="1" x14ac:dyDescent="0.3">
      <c r="A17" s="515" t="s">
        <v>35</v>
      </c>
      <c r="B17" s="515"/>
      <c r="C17" s="12" t="s">
        <v>10</v>
      </c>
    </row>
    <row r="18" spans="1:5" ht="16.5" customHeight="1" x14ac:dyDescent="0.3">
      <c r="A18" s="515" t="s">
        <v>36</v>
      </c>
      <c r="B18" s="515"/>
      <c r="C18" s="49" t="s">
        <v>11</v>
      </c>
    </row>
    <row r="19" spans="1:5" ht="16.5" customHeight="1" x14ac:dyDescent="0.3">
      <c r="A19" s="515" t="s">
        <v>37</v>
      </c>
      <c r="B19" s="51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0" t="s">
        <v>1</v>
      </c>
      <c r="B21" s="510"/>
      <c r="C21" s="11" t="s">
        <v>38</v>
      </c>
      <c r="D21" s="18"/>
    </row>
    <row r="22" spans="1:5" ht="15.75" customHeight="1" x14ac:dyDescent="0.3">
      <c r="A22" s="514"/>
      <c r="B22" s="514"/>
      <c r="C22" s="9"/>
      <c r="D22" s="514"/>
      <c r="E22" s="514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157.19999999999999</v>
      </c>
      <c r="D24" s="39">
        <f t="shared" ref="D24:D43" si="0">(C24-$C$46)/$C$46</f>
        <v>-1.2379806559632516E-2</v>
      </c>
      <c r="E24" s="5"/>
    </row>
    <row r="25" spans="1:5" ht="15.75" customHeight="1" x14ac:dyDescent="0.3">
      <c r="C25" s="47">
        <v>159.76</v>
      </c>
      <c r="D25" s="40">
        <f t="shared" si="0"/>
        <v>3.7035757254014739E-3</v>
      </c>
      <c r="E25" s="5"/>
    </row>
    <row r="26" spans="1:5" ht="15.75" customHeight="1" x14ac:dyDescent="0.3">
      <c r="C26" s="47">
        <v>158.80000000000001</v>
      </c>
      <c r="D26" s="40">
        <f t="shared" si="0"/>
        <v>-2.3276926314861382E-3</v>
      </c>
      <c r="E26" s="5"/>
    </row>
    <row r="27" spans="1:5" ht="15.75" customHeight="1" x14ac:dyDescent="0.3">
      <c r="C27" s="47">
        <v>161.82</v>
      </c>
      <c r="D27" s="40">
        <f t="shared" si="0"/>
        <v>1.6645672407889764E-2</v>
      </c>
      <c r="E27" s="5"/>
    </row>
    <row r="28" spans="1:5" ht="15.75" customHeight="1" x14ac:dyDescent="0.3">
      <c r="C28" s="47">
        <v>158.80000000000001</v>
      </c>
      <c r="D28" s="40">
        <f t="shared" si="0"/>
        <v>-2.3276926314861382E-3</v>
      </c>
      <c r="E28" s="5"/>
    </row>
    <row r="29" spans="1:5" ht="15.75" customHeight="1" x14ac:dyDescent="0.3">
      <c r="C29" s="47">
        <v>161.06</v>
      </c>
      <c r="D29" s="40">
        <f t="shared" si="0"/>
        <v>1.187091829202036E-2</v>
      </c>
      <c r="E29" s="5"/>
    </row>
    <row r="30" spans="1:5" ht="15.75" customHeight="1" x14ac:dyDescent="0.3">
      <c r="C30" s="47">
        <v>158.77000000000001</v>
      </c>
      <c r="D30" s="40">
        <f t="shared" si="0"/>
        <v>-2.5161697676388873E-3</v>
      </c>
      <c r="E30" s="5"/>
    </row>
    <row r="31" spans="1:5" ht="15.75" customHeight="1" x14ac:dyDescent="0.3">
      <c r="C31" s="47">
        <v>161.19</v>
      </c>
      <c r="D31" s="40">
        <f t="shared" si="0"/>
        <v>1.2687652548682215E-2</v>
      </c>
      <c r="E31" s="5"/>
    </row>
    <row r="32" spans="1:5" ht="15.75" customHeight="1" x14ac:dyDescent="0.3">
      <c r="C32" s="47">
        <v>156.25</v>
      </c>
      <c r="D32" s="40">
        <f t="shared" si="0"/>
        <v>-1.8348249204469272E-2</v>
      </c>
      <c r="E32" s="5"/>
    </row>
    <row r="33" spans="1:7" ht="15.75" customHeight="1" x14ac:dyDescent="0.3">
      <c r="C33" s="47">
        <v>156.12</v>
      </c>
      <c r="D33" s="40">
        <f t="shared" si="0"/>
        <v>-1.9164983461131123E-2</v>
      </c>
      <c r="E33" s="5"/>
    </row>
    <row r="34" spans="1:7" ht="15.75" customHeight="1" x14ac:dyDescent="0.3">
      <c r="C34" s="47">
        <v>156</v>
      </c>
      <c r="D34" s="40">
        <f t="shared" si="0"/>
        <v>-1.9918892005742119E-2</v>
      </c>
      <c r="E34" s="5"/>
    </row>
    <row r="35" spans="1:7" ht="15.75" customHeight="1" x14ac:dyDescent="0.3">
      <c r="C35" s="47">
        <v>162.44</v>
      </c>
      <c r="D35" s="40">
        <f t="shared" si="0"/>
        <v>2.0540866555046462E-2</v>
      </c>
      <c r="E35" s="5"/>
    </row>
    <row r="36" spans="1:7" ht="15.75" customHeight="1" x14ac:dyDescent="0.3">
      <c r="C36" s="47">
        <v>158.38999999999999</v>
      </c>
      <c r="D36" s="40">
        <f t="shared" si="0"/>
        <v>-4.9035468255737681E-3</v>
      </c>
      <c r="E36" s="5"/>
    </row>
    <row r="37" spans="1:7" ht="15.75" customHeight="1" x14ac:dyDescent="0.3">
      <c r="C37" s="47">
        <v>160.12</v>
      </c>
      <c r="D37" s="40">
        <f t="shared" si="0"/>
        <v>5.9653013592344626E-3</v>
      </c>
      <c r="E37" s="5"/>
    </row>
    <row r="38" spans="1:7" ht="15.75" customHeight="1" x14ac:dyDescent="0.3">
      <c r="C38" s="47">
        <v>158.94</v>
      </c>
      <c r="D38" s="40">
        <f t="shared" si="0"/>
        <v>-1.4481326627734283E-3</v>
      </c>
      <c r="E38" s="5"/>
    </row>
    <row r="39" spans="1:7" ht="15.75" customHeight="1" x14ac:dyDescent="0.3">
      <c r="C39" s="47">
        <v>161.43</v>
      </c>
      <c r="D39" s="40">
        <f t="shared" si="0"/>
        <v>1.4195469637904206E-2</v>
      </c>
      <c r="E39" s="5"/>
    </row>
    <row r="40" spans="1:7" ht="15.75" customHeight="1" x14ac:dyDescent="0.3">
      <c r="C40" s="47">
        <v>161.19999999999999</v>
      </c>
      <c r="D40" s="40">
        <f t="shared" si="0"/>
        <v>1.2750478260733071E-2</v>
      </c>
      <c r="E40" s="5"/>
    </row>
    <row r="41" spans="1:7" ht="15.75" customHeight="1" x14ac:dyDescent="0.3">
      <c r="C41" s="47">
        <v>159.1</v>
      </c>
      <c r="D41" s="40">
        <f t="shared" si="0"/>
        <v>-4.4292126995882633E-4</v>
      </c>
      <c r="E41" s="5"/>
    </row>
    <row r="42" spans="1:7" ht="15.75" customHeight="1" x14ac:dyDescent="0.3">
      <c r="C42" s="47">
        <v>157.13999999999999</v>
      </c>
      <c r="D42" s="40">
        <f t="shared" si="0"/>
        <v>-1.2756760831938014E-2</v>
      </c>
      <c r="E42" s="5"/>
    </row>
    <row r="43" spans="1:7" ht="16.5" customHeight="1" x14ac:dyDescent="0.3">
      <c r="C43" s="48">
        <v>158.88</v>
      </c>
      <c r="D43" s="41">
        <f t="shared" si="0"/>
        <v>-1.8250869350789265E-3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3183.4099999999994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159.17049999999998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508">
        <f>C46</f>
        <v>159.17049999999998</v>
      </c>
      <c r="C49" s="45">
        <f>-IF(C46&lt;=80,10%,IF(C46&lt;250,7.5%,5%))</f>
        <v>-7.4999999999999997E-2</v>
      </c>
      <c r="D49" s="33">
        <f>IF(C46&lt;=80,C46*0.9,IF(C46&lt;250,C46*0.925,C46*0.95))</f>
        <v>147.23271249999999</v>
      </c>
    </row>
    <row r="50" spans="1:6" ht="17.25" customHeight="1" x14ac:dyDescent="0.3">
      <c r="B50" s="509"/>
      <c r="C50" s="46">
        <f>IF(C46&lt;=80, 10%, IF(C46&lt;250, 7.5%, 5%))</f>
        <v>7.4999999999999997E-2</v>
      </c>
      <c r="D50" s="33">
        <f>IF(C46&lt;=80, C46*1.1, IF(C46&lt;250, C46*1.075, C46*1.05))</f>
        <v>171.10828749999996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0" zoomScale="55" zoomScaleNormal="40" zoomScalePageLayoutView="55" workbookViewId="0">
      <selection activeCell="D91" sqref="D91:E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4" t="s">
        <v>44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45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">
      <c r="A15" s="50"/>
    </row>
    <row r="16" spans="1:9" ht="19.5" customHeight="1" x14ac:dyDescent="0.3">
      <c r="A16" s="517" t="s">
        <v>30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46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52" t="s">
        <v>32</v>
      </c>
      <c r="B18" s="516" t="s">
        <v>5</v>
      </c>
      <c r="C18" s="516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521" t="s">
        <v>5</v>
      </c>
      <c r="C20" s="521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521" t="s">
        <v>10</v>
      </c>
      <c r="C21" s="521"/>
      <c r="D21" s="521"/>
      <c r="E21" s="521"/>
      <c r="F21" s="521"/>
      <c r="G21" s="521"/>
      <c r="H21" s="521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6" t="s">
        <v>123</v>
      </c>
      <c r="C26" s="516"/>
    </row>
    <row r="27" spans="1:14" ht="26.25" customHeight="1" x14ac:dyDescent="0.4">
      <c r="A27" s="61" t="s">
        <v>47</v>
      </c>
      <c r="B27" s="522"/>
      <c r="C27" s="522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48</v>
      </c>
      <c r="B29" s="63"/>
      <c r="C29" s="523" t="s">
        <v>49</v>
      </c>
      <c r="D29" s="524"/>
      <c r="E29" s="524"/>
      <c r="F29" s="524"/>
      <c r="G29" s="525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526" t="s">
        <v>52</v>
      </c>
      <c r="D31" s="527"/>
      <c r="E31" s="527"/>
      <c r="F31" s="527"/>
      <c r="G31" s="527"/>
      <c r="H31" s="528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526" t="s">
        <v>54</v>
      </c>
      <c r="D32" s="527"/>
      <c r="E32" s="527"/>
      <c r="F32" s="527"/>
      <c r="G32" s="527"/>
      <c r="H32" s="52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529" t="s">
        <v>58</v>
      </c>
      <c r="E36" s="530"/>
      <c r="F36" s="529" t="s">
        <v>59</v>
      </c>
      <c r="G36" s="53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4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20</v>
      </c>
      <c r="C38" s="83">
        <v>1</v>
      </c>
      <c r="D38" s="84">
        <v>196954809</v>
      </c>
      <c r="E38" s="85">
        <f>IF(ISBLANK(D38),"-",$D$48/$D$45*D38)</f>
        <v>140488333.22633797</v>
      </c>
      <c r="F38" s="84">
        <v>194622674</v>
      </c>
      <c r="G38" s="86">
        <f>IF(ISBLANK(F38),"-",$D$48/$F$45*F38)</f>
        <v>141240327.32587591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197134803</v>
      </c>
      <c r="E39" s="90">
        <f>IF(ISBLANK(D39),"-",$D$48/$D$45*D39)</f>
        <v>140616723.37420556</v>
      </c>
      <c r="F39" s="89">
        <v>194881532</v>
      </c>
      <c r="G39" s="91">
        <f>IF(ISBLANK(F39),"-",$D$48/$F$45*F39)</f>
        <v>141428184.1048395</v>
      </c>
      <c r="I39" s="533">
        <f>ABS((F43/D43*D42)-F42)/D42</f>
        <v>5.0484996965032463E-3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197476184</v>
      </c>
      <c r="E40" s="90">
        <f>IF(ISBLANK(D40),"-",$D$48/$D$45*D40)</f>
        <v>140860231.25263029</v>
      </c>
      <c r="F40" s="89">
        <v>194931070</v>
      </c>
      <c r="G40" s="91">
        <f>IF(ISBLANK(F40),"-",$D$48/$F$45*F40)</f>
        <v>141464134.50666714</v>
      </c>
      <c r="I40" s="533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197188598.66666666</v>
      </c>
      <c r="E42" s="100">
        <f>AVERAGE(E38:E41)</f>
        <v>140655095.95105794</v>
      </c>
      <c r="F42" s="99">
        <f>AVERAGE(F38:F41)</f>
        <v>194811758.66666666</v>
      </c>
      <c r="G42" s="101">
        <f>AVERAGE(G38:G41)</f>
        <v>141377548.64579418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21.05</v>
      </c>
      <c r="E43" s="92"/>
      <c r="F43" s="104">
        <v>20.69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21.05</v>
      </c>
      <c r="E44" s="107"/>
      <c r="F44" s="106">
        <f>F43*$B$34</f>
        <v>20.69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100</v>
      </c>
      <c r="C45" s="105" t="s">
        <v>76</v>
      </c>
      <c r="D45" s="109">
        <f>D44*$B$30/100</f>
        <v>21.028949999999998</v>
      </c>
      <c r="E45" s="110"/>
      <c r="F45" s="109">
        <f>F44*$B$30/100</f>
        <v>20.669309999999999</v>
      </c>
      <c r="H45" s="102"/>
    </row>
    <row r="46" spans="1:14" ht="19.5" customHeight="1" x14ac:dyDescent="0.3">
      <c r="A46" s="534" t="s">
        <v>77</v>
      </c>
      <c r="B46" s="535"/>
      <c r="C46" s="105" t="s">
        <v>78</v>
      </c>
      <c r="D46" s="111">
        <f>D45/$B$45</f>
        <v>0.21028949999999999</v>
      </c>
      <c r="E46" s="112"/>
      <c r="F46" s="113">
        <f>F45/$B$45</f>
        <v>0.20669309999999999</v>
      </c>
      <c r="H46" s="102"/>
    </row>
    <row r="47" spans="1:14" ht="27" customHeight="1" x14ac:dyDescent="0.4">
      <c r="A47" s="536"/>
      <c r="B47" s="537"/>
      <c r="C47" s="114" t="s">
        <v>79</v>
      </c>
      <c r="D47" s="115">
        <v>0.15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15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141016322.29842606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2.980337140207988E-3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tablet contains:Lamivudine 30mg &amp; Zidovudine 60mg</v>
      </c>
    </row>
    <row r="56" spans="1:12" ht="26.25" customHeight="1" x14ac:dyDescent="0.4">
      <c r="A56" s="129" t="s">
        <v>86</v>
      </c>
      <c r="B56" s="130">
        <v>30</v>
      </c>
      <c r="C56" s="51" t="str">
        <f>B20</f>
        <v>LAMIVUDINE 30mg &amp; ZIDOVUDINE 60mg</v>
      </c>
      <c r="H56" s="131"/>
    </row>
    <row r="57" spans="1:12" ht="18.75" x14ac:dyDescent="0.3">
      <c r="A57" s="128" t="s">
        <v>87</v>
      </c>
      <c r="B57" s="220">
        <f>Uniformity!C46</f>
        <v>159.17049999999998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200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538" t="s">
        <v>93</v>
      </c>
      <c r="D60" s="541">
        <v>156.80000000000001</v>
      </c>
      <c r="E60" s="134">
        <v>1</v>
      </c>
      <c r="F60" s="135">
        <v>143428927</v>
      </c>
      <c r="G60" s="221">
        <f>IF(ISBLANK(F60),"-",(F60/$D$50*$D$47*$B$68)*($B$57/$D$60))</f>
        <v>30.974559742437059</v>
      </c>
      <c r="H60" s="136">
        <f t="shared" ref="H60:H71" si="0">IF(ISBLANK(F60),"-",G60/$B$56)</f>
        <v>1.032485324747902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539"/>
      <c r="D61" s="542"/>
      <c r="E61" s="137">
        <v>2</v>
      </c>
      <c r="F61" s="89">
        <v>142972393</v>
      </c>
      <c r="G61" s="222">
        <f>IF(ISBLANK(F61),"-",(F61/$D$50*$D$47*$B$68)*($B$57/$D$60))</f>
        <v>30.875967778087684</v>
      </c>
      <c r="H61" s="138">
        <f t="shared" si="0"/>
        <v>1.0291989259362562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539"/>
      <c r="D62" s="542"/>
      <c r="E62" s="137">
        <v>3</v>
      </c>
      <c r="F62" s="139">
        <v>143663530</v>
      </c>
      <c r="G62" s="222">
        <f>IF(ISBLANK(F62),"-",(F62/$D$50*$D$47*$B$68)*($B$57/$D$60))</f>
        <v>31.025224031651572</v>
      </c>
      <c r="H62" s="138">
        <f t="shared" si="0"/>
        <v>1.0341741343883857</v>
      </c>
      <c r="L62" s="64"/>
    </row>
    <row r="63" spans="1:12" ht="27" customHeight="1" x14ac:dyDescent="0.4">
      <c r="A63" s="76" t="s">
        <v>96</v>
      </c>
      <c r="B63" s="77">
        <v>1</v>
      </c>
      <c r="C63" s="540"/>
      <c r="D63" s="543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38" t="s">
        <v>98</v>
      </c>
      <c r="D64" s="541">
        <v>161.59</v>
      </c>
      <c r="E64" s="134">
        <v>1</v>
      </c>
      <c r="F64" s="135">
        <v>147884727</v>
      </c>
      <c r="G64" s="223">
        <f>IF(ISBLANK(F64),"-",(F64/$D$50*$D$47*$B$68)*($B$57/$D$64))</f>
        <v>30.990122584748654</v>
      </c>
      <c r="H64" s="142">
        <f t="shared" si="0"/>
        <v>1.0330040861582885</v>
      </c>
    </row>
    <row r="65" spans="1:8" ht="26.25" customHeight="1" x14ac:dyDescent="0.4">
      <c r="A65" s="76" t="s">
        <v>99</v>
      </c>
      <c r="B65" s="77">
        <v>1</v>
      </c>
      <c r="C65" s="539"/>
      <c r="D65" s="542"/>
      <c r="E65" s="137">
        <v>2</v>
      </c>
      <c r="F65" s="89">
        <v>147728787</v>
      </c>
      <c r="G65" s="224">
        <f>IF(ISBLANK(F65),"-",(F65/$D$50*$D$47*$B$68)*($B$57/$D$64))</f>
        <v>30.957444431879857</v>
      </c>
      <c r="H65" s="143">
        <f t="shared" si="0"/>
        <v>1.0319148143959953</v>
      </c>
    </row>
    <row r="66" spans="1:8" ht="26.25" customHeight="1" x14ac:dyDescent="0.4">
      <c r="A66" s="76" t="s">
        <v>100</v>
      </c>
      <c r="B66" s="77">
        <v>1</v>
      </c>
      <c r="C66" s="539"/>
      <c r="D66" s="542"/>
      <c r="E66" s="137">
        <v>3</v>
      </c>
      <c r="F66" s="89">
        <v>147616832</v>
      </c>
      <c r="G66" s="224">
        <f>IF(ISBLANK(F66),"-",(F66/$D$50*$D$47*$B$68)*($B$57/$D$64))</f>
        <v>30.93398359691497</v>
      </c>
      <c r="H66" s="143">
        <f t="shared" si="0"/>
        <v>1.0311327865638324</v>
      </c>
    </row>
    <row r="67" spans="1:8" ht="27" customHeight="1" x14ac:dyDescent="0.4">
      <c r="A67" s="76" t="s">
        <v>101</v>
      </c>
      <c r="B67" s="77">
        <v>1</v>
      </c>
      <c r="C67" s="540"/>
      <c r="D67" s="543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200</v>
      </c>
      <c r="C68" s="538" t="s">
        <v>103</v>
      </c>
      <c r="D68" s="541">
        <v>157.47999999999999</v>
      </c>
      <c r="E68" s="134">
        <v>1</v>
      </c>
      <c r="F68" s="135">
        <v>144586606</v>
      </c>
      <c r="G68" s="223">
        <f>IF(ISBLANK(F68),"-",(F68/$D$50*$D$47*$B$68)*($B$57/$D$68))</f>
        <v>31.089741303779729</v>
      </c>
      <c r="H68" s="138">
        <f t="shared" si="0"/>
        <v>1.0363247101259909</v>
      </c>
    </row>
    <row r="69" spans="1:8" ht="27" customHeight="1" x14ac:dyDescent="0.4">
      <c r="A69" s="124" t="s">
        <v>104</v>
      </c>
      <c r="B69" s="146">
        <f>(D47*B68)/B56*B57</f>
        <v>159.17049999999998</v>
      </c>
      <c r="C69" s="539"/>
      <c r="D69" s="542"/>
      <c r="E69" s="137">
        <v>2</v>
      </c>
      <c r="F69" s="89">
        <v>144572365</v>
      </c>
      <c r="G69" s="224">
        <f>IF(ISBLANK(F69),"-",(F69/$D$50*$D$47*$B$68)*($B$57/$D$68))</f>
        <v>31.086679132129419</v>
      </c>
      <c r="H69" s="138">
        <f t="shared" si="0"/>
        <v>1.0362226377376473</v>
      </c>
    </row>
    <row r="70" spans="1:8" ht="26.25" customHeight="1" x14ac:dyDescent="0.4">
      <c r="A70" s="551" t="s">
        <v>77</v>
      </c>
      <c r="B70" s="552"/>
      <c r="C70" s="539"/>
      <c r="D70" s="542"/>
      <c r="E70" s="137">
        <v>3</v>
      </c>
      <c r="F70" s="89">
        <v>144255161</v>
      </c>
      <c r="G70" s="224">
        <f>IF(ISBLANK(F70),"-",(F70/$D$50*$D$47*$B$68)*($B$57/$D$68))</f>
        <v>31.01847232810136</v>
      </c>
      <c r="H70" s="138">
        <f t="shared" si="0"/>
        <v>1.0339490776033786</v>
      </c>
    </row>
    <row r="71" spans="1:8" ht="27" customHeight="1" x14ac:dyDescent="0.4">
      <c r="A71" s="553"/>
      <c r="B71" s="554"/>
      <c r="C71" s="550"/>
      <c r="D71" s="543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30.994688325525587</v>
      </c>
      <c r="H72" s="151">
        <f>AVERAGE(H60:H71)</f>
        <v>1.0331562775175196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2.2407591010497893E-3</v>
      </c>
      <c r="H73" s="226">
        <f>STDEV(H60:H71)/H72</f>
        <v>2.2407591010497629E-3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546" t="str">
        <f>B20</f>
        <v>LAMIVUDINE 30mg &amp; ZIDOVUDINE 60mg</v>
      </c>
      <c r="D76" s="546"/>
      <c r="E76" s="157" t="s">
        <v>107</v>
      </c>
      <c r="F76" s="157"/>
      <c r="G76" s="158">
        <f>H72</f>
        <v>1.0331562775175196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32" t="str">
        <f>B26</f>
        <v>Lamivudine</v>
      </c>
      <c r="C79" s="532"/>
    </row>
    <row r="80" spans="1:8" ht="26.25" customHeight="1" x14ac:dyDescent="0.4">
      <c r="A80" s="61" t="s">
        <v>47</v>
      </c>
      <c r="B80" s="532">
        <f>B27</f>
        <v>0</v>
      </c>
      <c r="C80" s="532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48</v>
      </c>
      <c r="B82" s="63">
        <v>0</v>
      </c>
      <c r="C82" s="523" t="s">
        <v>49</v>
      </c>
      <c r="D82" s="524"/>
      <c r="E82" s="524"/>
      <c r="F82" s="524"/>
      <c r="G82" s="525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154.46</v>
      </c>
      <c r="C84" s="526" t="s">
        <v>110</v>
      </c>
      <c r="D84" s="527"/>
      <c r="E84" s="527"/>
      <c r="F84" s="527"/>
      <c r="G84" s="527"/>
      <c r="H84" s="528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165.23</v>
      </c>
      <c r="C85" s="526" t="s">
        <v>111</v>
      </c>
      <c r="D85" s="527"/>
      <c r="E85" s="527"/>
      <c r="F85" s="527"/>
      <c r="G85" s="527"/>
      <c r="H85" s="52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0.93481813230042976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25</v>
      </c>
      <c r="D89" s="161" t="s">
        <v>58</v>
      </c>
      <c r="E89" s="162"/>
      <c r="F89" s="529" t="s">
        <v>59</v>
      </c>
      <c r="G89" s="531"/>
    </row>
    <row r="90" spans="1:12" ht="27" customHeight="1" x14ac:dyDescent="0.4">
      <c r="A90" s="76" t="s">
        <v>60</v>
      </c>
      <c r="B90" s="77">
        <v>4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200</v>
      </c>
      <c r="C91" s="165">
        <v>1</v>
      </c>
      <c r="D91" s="84"/>
      <c r="E91" s="85"/>
      <c r="F91" s="84">
        <v>53289728</v>
      </c>
      <c r="G91" s="86">
        <f>IF(ISBLANK(F91),"-",$D$101/$F$98*F91)</f>
        <v>0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/>
      <c r="E92" s="90"/>
      <c r="F92" s="89">
        <v>53121237</v>
      </c>
      <c r="G92" s="91">
        <f>IF(ISBLANK(F92),"-",$D$101/$F$98*F92)</f>
        <v>0</v>
      </c>
      <c r="I92" s="533" t="e">
        <f>ABS((F96/D96*D95)-F95)/D95</f>
        <v>#DIV/0!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/>
      <c r="E93" s="90"/>
      <c r="F93" s="89">
        <v>54057613</v>
      </c>
      <c r="G93" s="91">
        <f>IF(ISBLANK(F93),"-",$D$101/$F$98*F93)</f>
        <v>0</v>
      </c>
      <c r="I93" s="533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/>
      <c r="F94" s="167">
        <v>53289728</v>
      </c>
      <c r="G94" s="96">
        <f>IF(ISBLANK(F94),"-",$D$101/$F$98*F94)</f>
        <v>0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/>
      <c r="E95" s="100"/>
      <c r="F95" s="170">
        <f>AVERAGE(F91:F94)</f>
        <v>53439576.5</v>
      </c>
      <c r="G95" s="171">
        <f>AVERAGE(G91:G94)</f>
        <v>0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/>
      <c r="E96" s="92"/>
      <c r="F96" s="104">
        <v>25.78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/>
      <c r="E97" s="107"/>
      <c r="F97" s="106">
        <f>F96*$B$87</f>
        <v>24.09961145070508</v>
      </c>
    </row>
    <row r="98" spans="1:10" ht="19.5" customHeight="1" x14ac:dyDescent="0.3">
      <c r="A98" s="76" t="s">
        <v>75</v>
      </c>
      <c r="B98" s="176">
        <f>(B97/B96)*(B95/B94)*(B93/B92)*(B91/B90)*B89</f>
        <v>1250</v>
      </c>
      <c r="C98" s="174" t="s">
        <v>114</v>
      </c>
      <c r="D98" s="177"/>
      <c r="E98" s="110"/>
      <c r="F98" s="109">
        <f>F97*$B$83/100</f>
        <v>24.075511839254379</v>
      </c>
    </row>
    <row r="99" spans="1:10" ht="19.5" customHeight="1" x14ac:dyDescent="0.3">
      <c r="A99" s="534" t="s">
        <v>77</v>
      </c>
      <c r="B99" s="548"/>
      <c r="C99" s="174" t="s">
        <v>115</v>
      </c>
      <c r="D99" s="178"/>
      <c r="E99" s="110"/>
      <c r="F99" s="113">
        <f>F98/$B$98</f>
        <v>1.9260409471403502E-2</v>
      </c>
      <c r="G99" s="179"/>
      <c r="H99" s="102"/>
    </row>
    <row r="100" spans="1:10" ht="19.5" customHeight="1" x14ac:dyDescent="0.3">
      <c r="A100" s="536"/>
      <c r="B100" s="549"/>
      <c r="C100" s="174" t="s">
        <v>79</v>
      </c>
      <c r="D100" s="180"/>
      <c r="F100" s="118"/>
      <c r="G100" s="181"/>
      <c r="H100" s="102"/>
    </row>
    <row r="101" spans="1:10" ht="18.75" x14ac:dyDescent="0.3">
      <c r="C101" s="174" t="s">
        <v>80</v>
      </c>
      <c r="D101" s="175"/>
      <c r="F101" s="118"/>
      <c r="G101" s="179"/>
      <c r="H101" s="102"/>
    </row>
    <row r="102" spans="1:10" ht="19.5" customHeight="1" x14ac:dyDescent="0.3">
      <c r="C102" s="182" t="s">
        <v>81</v>
      </c>
      <c r="D102" s="183"/>
      <c r="F102" s="122"/>
      <c r="G102" s="179"/>
      <c r="H102" s="102"/>
      <c r="J102" s="184"/>
    </row>
    <row r="103" spans="1:10" ht="18.75" x14ac:dyDescent="0.3">
      <c r="C103" s="185" t="s">
        <v>116</v>
      </c>
      <c r="D103" s="186"/>
      <c r="F103" s="122"/>
      <c r="G103" s="187"/>
      <c r="H103" s="102"/>
      <c r="J103" s="188"/>
    </row>
    <row r="104" spans="1:10" ht="18.75" x14ac:dyDescent="0.3">
      <c r="C104" s="152" t="s">
        <v>83</v>
      </c>
      <c r="D104" s="189"/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/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/>
      <c r="E107" s="193"/>
      <c r="F107" s="194" t="s">
        <v>119</v>
      </c>
    </row>
    <row r="108" spans="1:10" ht="26.25" customHeight="1" x14ac:dyDescent="0.4">
      <c r="A108" s="76" t="s">
        <v>120</v>
      </c>
      <c r="B108" s="77">
        <v>5</v>
      </c>
      <c r="C108" s="195">
        <v>1</v>
      </c>
      <c r="D108" s="196"/>
      <c r="E108" s="227"/>
      <c r="F108" s="197" t="str">
        <f t="shared" ref="F108:F113" si="1">IF(ISBLANK(D108), "-", E108/$B$56)</f>
        <v>-</v>
      </c>
    </row>
    <row r="109" spans="1:10" ht="26.25" customHeight="1" x14ac:dyDescent="0.4">
      <c r="A109" s="76" t="s">
        <v>94</v>
      </c>
      <c r="B109" s="77">
        <v>50</v>
      </c>
      <c r="C109" s="195">
        <v>2</v>
      </c>
      <c r="D109" s="196"/>
      <c r="E109" s="228"/>
      <c r="F109" s="198" t="str">
        <f t="shared" si="1"/>
        <v>-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/>
      <c r="E110" s="228"/>
      <c r="F110" s="198" t="str">
        <f t="shared" si="1"/>
        <v>-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/>
      <c r="E111" s="228"/>
      <c r="F111" s="198" t="str">
        <f t="shared" si="1"/>
        <v>-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/>
      <c r="E112" s="228"/>
      <c r="F112" s="198" t="str">
        <f t="shared" si="1"/>
        <v>-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/>
      <c r="E113" s="229"/>
      <c r="F113" s="201" t="str">
        <f t="shared" si="1"/>
        <v>-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 t="e">
        <f>AVERAGE(E108:E113)</f>
        <v>#DIV/0!</v>
      </c>
      <c r="F115" s="204" t="e">
        <f>AVERAGE(F108:F113)</f>
        <v>#DIV/0!</v>
      </c>
    </row>
    <row r="116" spans="1:10" ht="27" customHeight="1" x14ac:dyDescent="0.4">
      <c r="A116" s="76" t="s">
        <v>102</v>
      </c>
      <c r="B116" s="108">
        <f>(B115/B114)*(B113/B112)*(B111/B110)*(B109/B108)*B107</f>
        <v>9000</v>
      </c>
      <c r="C116" s="205"/>
      <c r="D116" s="168" t="s">
        <v>83</v>
      </c>
      <c r="E116" s="206" t="e">
        <f>STDEV(E108:E113)/E115</f>
        <v>#DIV/0!</v>
      </c>
      <c r="F116" s="206" t="e">
        <f>STDEV(F108:F113)/F115</f>
        <v>#DIV/0!</v>
      </c>
      <c r="I116" s="50"/>
    </row>
    <row r="117" spans="1:10" ht="27" customHeight="1" x14ac:dyDescent="0.4">
      <c r="A117" s="534" t="s">
        <v>77</v>
      </c>
      <c r="B117" s="535"/>
      <c r="C117" s="207"/>
      <c r="D117" s="208" t="s">
        <v>19</v>
      </c>
      <c r="E117" s="209">
        <f>COUNT(E108:E113)</f>
        <v>0</v>
      </c>
      <c r="F117" s="209">
        <f>COUNT(F108:F113)</f>
        <v>0</v>
      </c>
      <c r="I117" s="50"/>
      <c r="J117" s="188"/>
    </row>
    <row r="118" spans="1:10" ht="19.5" customHeight="1" x14ac:dyDescent="0.3">
      <c r="A118" s="536"/>
      <c r="B118" s="53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121</v>
      </c>
      <c r="C120" s="546" t="str">
        <f>B20</f>
        <v>LAMIVUDINE 30mg &amp; ZIDOVUDINE 60mg</v>
      </c>
      <c r="D120" s="546"/>
      <c r="E120" s="157" t="s">
        <v>122</v>
      </c>
      <c r="F120" s="157"/>
      <c r="G120" s="158" t="e">
        <f>F115</f>
        <v>#DIV/0!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47" t="s">
        <v>25</v>
      </c>
      <c r="C122" s="547"/>
      <c r="E122" s="163" t="s">
        <v>26</v>
      </c>
      <c r="F122" s="212"/>
      <c r="G122" s="547" t="s">
        <v>27</v>
      </c>
      <c r="H122" s="547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5" zoomScale="50" zoomScaleNormal="40" zoomScalePageLayoutView="50" workbookViewId="0">
      <selection activeCell="D91" sqref="D91:F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4" t="s">
        <v>44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45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">
      <c r="A15" s="233"/>
    </row>
    <row r="16" spans="1:9" ht="19.5" customHeight="1" x14ac:dyDescent="0.3">
      <c r="A16" s="517" t="s">
        <v>30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46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235" t="s">
        <v>32</v>
      </c>
      <c r="B18" s="516" t="s">
        <v>5</v>
      </c>
      <c r="C18" s="516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521" t="s">
        <v>5</v>
      </c>
      <c r="C20" s="521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521" t="s">
        <v>10</v>
      </c>
      <c r="C21" s="521"/>
      <c r="D21" s="521"/>
      <c r="E21" s="521"/>
      <c r="F21" s="521"/>
      <c r="G21" s="521"/>
      <c r="H21" s="521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16" t="s">
        <v>124</v>
      </c>
      <c r="C26" s="516"/>
    </row>
    <row r="27" spans="1:14" ht="26.25" customHeight="1" x14ac:dyDescent="0.4">
      <c r="A27" s="244" t="s">
        <v>47</v>
      </c>
      <c r="B27" s="522"/>
      <c r="C27" s="522"/>
    </row>
    <row r="28" spans="1:14" ht="27" customHeight="1" x14ac:dyDescent="0.4">
      <c r="A28" s="244" t="s">
        <v>6</v>
      </c>
      <c r="B28" s="245">
        <v>99.7</v>
      </c>
    </row>
    <row r="29" spans="1:14" s="3" customFormat="1" ht="27" customHeight="1" x14ac:dyDescent="0.4">
      <c r="A29" s="244" t="s">
        <v>48</v>
      </c>
      <c r="B29" s="246"/>
      <c r="C29" s="523" t="s">
        <v>49</v>
      </c>
      <c r="D29" s="524"/>
      <c r="E29" s="524"/>
      <c r="F29" s="524"/>
      <c r="G29" s="525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99.7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526" t="s">
        <v>52</v>
      </c>
      <c r="D31" s="527"/>
      <c r="E31" s="527"/>
      <c r="F31" s="527"/>
      <c r="G31" s="527"/>
      <c r="H31" s="528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526" t="s">
        <v>54</v>
      </c>
      <c r="D32" s="527"/>
      <c r="E32" s="527"/>
      <c r="F32" s="527"/>
      <c r="G32" s="527"/>
      <c r="H32" s="528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529" t="s">
        <v>58</v>
      </c>
      <c r="E36" s="530"/>
      <c r="F36" s="529" t="s">
        <v>59</v>
      </c>
      <c r="G36" s="531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4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20</v>
      </c>
      <c r="C38" s="266">
        <v>1</v>
      </c>
      <c r="D38" s="267">
        <v>246339045</v>
      </c>
      <c r="E38" s="268">
        <f>IF(ISBLANK(D38),"-",$D$48/$D$45*D38)</f>
        <v>246587111.63430414</v>
      </c>
      <c r="F38" s="267">
        <v>240638224</v>
      </c>
      <c r="G38" s="269">
        <f>IF(ISBLANK(F38),"-",$D$48/$F$45*F38)</f>
        <v>248230007.8156994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246600016</v>
      </c>
      <c r="E39" s="273">
        <f>IF(ISBLANK(D39),"-",$D$48/$D$45*D39)</f>
        <v>246848345.43550816</v>
      </c>
      <c r="F39" s="272">
        <v>240919075</v>
      </c>
      <c r="G39" s="274">
        <f>IF(ISBLANK(F39),"-",$D$48/$F$45*F39)</f>
        <v>248519719.25375026</v>
      </c>
      <c r="I39" s="533">
        <f>ABS((F43/D43*D42)-F42)/D42</f>
        <v>5.9395673503081286E-3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247058342</v>
      </c>
      <c r="E40" s="273">
        <f>IF(ISBLANK(D40),"-",$D$48/$D$45*D40)</f>
        <v>247307132.97577366</v>
      </c>
      <c r="F40" s="272">
        <v>240925931</v>
      </c>
      <c r="G40" s="274">
        <f>IF(ISBLANK(F40),"-",$D$48/$F$45*F40)</f>
        <v>248526791.55051714</v>
      </c>
      <c r="I40" s="533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246665801</v>
      </c>
      <c r="E42" s="283">
        <f>AVERAGE(E38:E41)</f>
        <v>246914196.681862</v>
      </c>
      <c r="F42" s="282">
        <f>AVERAGE(F38:F41)</f>
        <v>240827743.33333334</v>
      </c>
      <c r="G42" s="284">
        <f>AVERAGE(G38:G41)</f>
        <v>248425506.20665559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30.06</v>
      </c>
      <c r="E43" s="275"/>
      <c r="F43" s="287">
        <v>29.17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30.06</v>
      </c>
      <c r="E44" s="290"/>
      <c r="F44" s="289">
        <f>F43*$B$34</f>
        <v>29.17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100</v>
      </c>
      <c r="C45" s="288" t="s">
        <v>76</v>
      </c>
      <c r="D45" s="292">
        <f>D44*$B$30/100</f>
        <v>29.969819999999999</v>
      </c>
      <c r="E45" s="293"/>
      <c r="F45" s="292">
        <f>F44*$B$30/100</f>
        <v>29.082490000000004</v>
      </c>
      <c r="H45" s="285"/>
    </row>
    <row r="46" spans="1:14" ht="19.5" customHeight="1" x14ac:dyDescent="0.3">
      <c r="A46" s="534" t="s">
        <v>77</v>
      </c>
      <c r="B46" s="535"/>
      <c r="C46" s="288" t="s">
        <v>78</v>
      </c>
      <c r="D46" s="294">
        <f>D45/$B$45</f>
        <v>0.29969819999999997</v>
      </c>
      <c r="E46" s="295"/>
      <c r="F46" s="296">
        <f>F45/$B$45</f>
        <v>0.29082490000000005</v>
      </c>
      <c r="H46" s="285"/>
    </row>
    <row r="47" spans="1:14" ht="27" customHeight="1" x14ac:dyDescent="0.4">
      <c r="A47" s="536"/>
      <c r="B47" s="537"/>
      <c r="C47" s="297" t="s">
        <v>79</v>
      </c>
      <c r="D47" s="298">
        <v>0.3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30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30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247669851.44425881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3.4963008019521999E-3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tablet contains:Lamivudine 30mg &amp; Zidovudine 60mg</v>
      </c>
    </row>
    <row r="56" spans="1:12" ht="26.25" customHeight="1" x14ac:dyDescent="0.4">
      <c r="A56" s="312" t="s">
        <v>86</v>
      </c>
      <c r="B56" s="313">
        <v>60</v>
      </c>
      <c r="C56" s="234" t="str">
        <f>B20</f>
        <v>LAMIVUDINE 30mg &amp; ZIDOVUDINE 60mg</v>
      </c>
      <c r="H56" s="314"/>
    </row>
    <row r="57" spans="1:12" ht="18.75" x14ac:dyDescent="0.3">
      <c r="A57" s="311" t="s">
        <v>87</v>
      </c>
      <c r="B57" s="403">
        <f>Uniformity!C46</f>
        <v>159.17049999999998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200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538" t="s">
        <v>93</v>
      </c>
      <c r="D60" s="541">
        <v>156.80000000000001</v>
      </c>
      <c r="E60" s="317">
        <v>1</v>
      </c>
      <c r="F60" s="318">
        <v>248851801</v>
      </c>
      <c r="G60" s="404">
        <f>IF(ISBLANK(F60),"-",(F60/$D$50*$D$47*$B$68)*($B$57/$D$60))</f>
        <v>61.197744637582353</v>
      </c>
      <c r="H60" s="319">
        <f t="shared" ref="H60:H71" si="0">IF(ISBLANK(F60),"-",G60/$B$56)</f>
        <v>1.0199624106263725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539"/>
      <c r="D61" s="542"/>
      <c r="E61" s="320">
        <v>2</v>
      </c>
      <c r="F61" s="272">
        <v>248022120</v>
      </c>
      <c r="G61" s="405">
        <f>IF(ISBLANK(F61),"-",(F61/$D$50*$D$47*$B$68)*($B$57/$D$60))</f>
        <v>60.99370912019964</v>
      </c>
      <c r="H61" s="321">
        <f t="shared" si="0"/>
        <v>1.0165618186699941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539"/>
      <c r="D62" s="542"/>
      <c r="E62" s="320">
        <v>3</v>
      </c>
      <c r="F62" s="322">
        <v>249260956</v>
      </c>
      <c r="G62" s="405">
        <f>IF(ISBLANK(F62),"-",(F62/$D$50*$D$47*$B$68)*($B$57/$D$60))</f>
        <v>61.298364215606583</v>
      </c>
      <c r="H62" s="321">
        <f t="shared" si="0"/>
        <v>1.0216394035934431</v>
      </c>
      <c r="L62" s="247"/>
    </row>
    <row r="63" spans="1:12" ht="27" customHeight="1" x14ac:dyDescent="0.4">
      <c r="A63" s="259" t="s">
        <v>96</v>
      </c>
      <c r="B63" s="260">
        <v>1</v>
      </c>
      <c r="C63" s="540"/>
      <c r="D63" s="543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538" t="s">
        <v>98</v>
      </c>
      <c r="D64" s="541">
        <v>161.59</v>
      </c>
      <c r="E64" s="317">
        <v>1</v>
      </c>
      <c r="F64" s="318">
        <v>256369424</v>
      </c>
      <c r="G64" s="406">
        <f>IF(ISBLANK(F64),"-",(F64/$D$50*$D$47*$B$68)*($B$57/$D$64))</f>
        <v>61.17759976707223</v>
      </c>
      <c r="H64" s="325">
        <f t="shared" si="0"/>
        <v>1.0196266627845372</v>
      </c>
    </row>
    <row r="65" spans="1:8" ht="26.25" customHeight="1" x14ac:dyDescent="0.4">
      <c r="A65" s="259" t="s">
        <v>99</v>
      </c>
      <c r="B65" s="260">
        <v>1</v>
      </c>
      <c r="C65" s="539"/>
      <c r="D65" s="542"/>
      <c r="E65" s="320">
        <v>2</v>
      </c>
      <c r="F65" s="272">
        <v>256167830</v>
      </c>
      <c r="G65" s="407">
        <f>IF(ISBLANK(F65),"-",(F65/$D$50*$D$47*$B$68)*($B$57/$D$64))</f>
        <v>61.129493261799425</v>
      </c>
      <c r="H65" s="326">
        <f t="shared" si="0"/>
        <v>1.018824887696657</v>
      </c>
    </row>
    <row r="66" spans="1:8" ht="26.25" customHeight="1" x14ac:dyDescent="0.4">
      <c r="A66" s="259" t="s">
        <v>100</v>
      </c>
      <c r="B66" s="260">
        <v>1</v>
      </c>
      <c r="C66" s="539"/>
      <c r="D66" s="542"/>
      <c r="E66" s="320">
        <v>3</v>
      </c>
      <c r="F66" s="272">
        <v>255762109</v>
      </c>
      <c r="G66" s="407">
        <f>IF(ISBLANK(F66),"-",(F66/$D$50*$D$47*$B$68)*($B$57/$D$64))</f>
        <v>61.032675799842281</v>
      </c>
      <c r="H66" s="326">
        <f t="shared" si="0"/>
        <v>1.0172112633307047</v>
      </c>
    </row>
    <row r="67" spans="1:8" ht="27" customHeight="1" x14ac:dyDescent="0.4">
      <c r="A67" s="259" t="s">
        <v>101</v>
      </c>
      <c r="B67" s="260">
        <v>1</v>
      </c>
      <c r="C67" s="540"/>
      <c r="D67" s="543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200</v>
      </c>
      <c r="C68" s="538" t="s">
        <v>103</v>
      </c>
      <c r="D68" s="541">
        <v>157.47999999999999</v>
      </c>
      <c r="E68" s="317">
        <v>1</v>
      </c>
      <c r="F68" s="318">
        <v>250936181</v>
      </c>
      <c r="G68" s="406">
        <f>IF(ISBLANK(F68),"-",(F68/$D$50*$D$47*$B$68)*($B$57/$D$68))</f>
        <v>61.443870521311204</v>
      </c>
      <c r="H68" s="321">
        <f t="shared" si="0"/>
        <v>1.0240645086885201</v>
      </c>
    </row>
    <row r="69" spans="1:8" ht="27" customHeight="1" x14ac:dyDescent="0.4">
      <c r="A69" s="307" t="s">
        <v>104</v>
      </c>
      <c r="B69" s="329">
        <f>(D47*B68)/B56*B57</f>
        <v>159.17049999999998</v>
      </c>
      <c r="C69" s="539"/>
      <c r="D69" s="542"/>
      <c r="E69" s="320">
        <v>2</v>
      </c>
      <c r="F69" s="272">
        <v>250749495</v>
      </c>
      <c r="G69" s="407">
        <f>IF(ISBLANK(F69),"-",(F69/$D$50*$D$47*$B$68)*($B$57/$D$68))</f>
        <v>61.398158857228204</v>
      </c>
      <c r="H69" s="321">
        <f t="shared" si="0"/>
        <v>1.0233026476204701</v>
      </c>
    </row>
    <row r="70" spans="1:8" ht="26.25" customHeight="1" x14ac:dyDescent="0.4">
      <c r="A70" s="551" t="s">
        <v>77</v>
      </c>
      <c r="B70" s="552"/>
      <c r="C70" s="539"/>
      <c r="D70" s="542"/>
      <c r="E70" s="320">
        <v>3</v>
      </c>
      <c r="F70" s="272">
        <v>250347185</v>
      </c>
      <c r="G70" s="407">
        <f>IF(ISBLANK(F70),"-",(F70/$D$50*$D$47*$B$68)*($B$57/$D$68))</f>
        <v>61.299649812215563</v>
      </c>
      <c r="H70" s="321">
        <f t="shared" si="0"/>
        <v>1.0216608302035928</v>
      </c>
    </row>
    <row r="71" spans="1:8" ht="27" customHeight="1" x14ac:dyDescent="0.4">
      <c r="A71" s="553"/>
      <c r="B71" s="554"/>
      <c r="C71" s="550"/>
      <c r="D71" s="543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61.219029554761946</v>
      </c>
      <c r="H72" s="334">
        <f>AVERAGE(H60:H71)</f>
        <v>1.0203171592460325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2.524753221525951E-3</v>
      </c>
      <c r="H73" s="409">
        <f>STDEV(H60:H71)/H72</f>
        <v>2.5247532215259502E-3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546" t="str">
        <f>B20</f>
        <v>LAMIVUDINE 30mg &amp; ZIDOVUDINE 60mg</v>
      </c>
      <c r="D76" s="546"/>
      <c r="E76" s="340" t="s">
        <v>107</v>
      </c>
      <c r="F76" s="340"/>
      <c r="G76" s="341">
        <f>H72</f>
        <v>1.0203171592460325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32" t="str">
        <f>B26</f>
        <v>Zidovudine</v>
      </c>
      <c r="C79" s="532"/>
    </row>
    <row r="80" spans="1:8" ht="26.25" customHeight="1" x14ac:dyDescent="0.4">
      <c r="A80" s="244" t="s">
        <v>47</v>
      </c>
      <c r="B80" s="532">
        <f>B27</f>
        <v>0</v>
      </c>
      <c r="C80" s="532"/>
    </row>
    <row r="81" spans="1:12" ht="27" customHeight="1" x14ac:dyDescent="0.4">
      <c r="A81" s="244" t="s">
        <v>6</v>
      </c>
      <c r="B81" s="343">
        <f>B28</f>
        <v>99.7</v>
      </c>
    </row>
    <row r="82" spans="1:12" s="3" customFormat="1" ht="27" customHeight="1" x14ac:dyDescent="0.4">
      <c r="A82" s="244" t="s">
        <v>48</v>
      </c>
      <c r="B82" s="246">
        <v>0</v>
      </c>
      <c r="C82" s="523" t="s">
        <v>49</v>
      </c>
      <c r="D82" s="524"/>
      <c r="E82" s="524"/>
      <c r="F82" s="524"/>
      <c r="G82" s="525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99.7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154.46</v>
      </c>
      <c r="C84" s="526" t="s">
        <v>110</v>
      </c>
      <c r="D84" s="527"/>
      <c r="E84" s="527"/>
      <c r="F84" s="527"/>
      <c r="G84" s="527"/>
      <c r="H84" s="528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165.23</v>
      </c>
      <c r="C85" s="526" t="s">
        <v>111</v>
      </c>
      <c r="D85" s="527"/>
      <c r="E85" s="527"/>
      <c r="F85" s="527"/>
      <c r="G85" s="527"/>
      <c r="H85" s="528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0.93481813230042976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25</v>
      </c>
      <c r="D89" s="344" t="s">
        <v>58</v>
      </c>
      <c r="E89" s="345"/>
      <c r="F89" s="529" t="s">
        <v>59</v>
      </c>
      <c r="G89" s="531"/>
    </row>
    <row r="90" spans="1:12" ht="27" customHeight="1" x14ac:dyDescent="0.4">
      <c r="A90" s="259" t="s">
        <v>60</v>
      </c>
      <c r="B90" s="260">
        <v>4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200</v>
      </c>
      <c r="C91" s="348">
        <v>1</v>
      </c>
      <c r="D91" s="267"/>
      <c r="E91" s="268"/>
      <c r="F91" s="267"/>
      <c r="G91" s="269" t="str">
        <f>IF(ISBLANK(F91),"-",$D$101/$F$98*F91)</f>
        <v>-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/>
      <c r="E92" s="273"/>
      <c r="F92" s="272"/>
      <c r="G92" s="274" t="str">
        <f>IF(ISBLANK(F92),"-",$D$101/$F$98*F92)</f>
        <v>-</v>
      </c>
      <c r="I92" s="533" t="e">
        <f>ABS((F96/D96*D95)-F95)/D95</f>
        <v>#DIV/0!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/>
      <c r="E93" s="273"/>
      <c r="F93" s="272"/>
      <c r="G93" s="274" t="str">
        <f>IF(ISBLANK(F93),"-",$D$101/$F$98*F93)</f>
        <v>-</v>
      </c>
      <c r="I93" s="533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/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/>
      <c r="E95" s="283"/>
      <c r="F95" s="353"/>
      <c r="G95" s="354" t="e">
        <f>AVERAGE(G91:G94)</f>
        <v>#DIV/0!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/>
      <c r="E96" s="275"/>
      <c r="F96" s="287"/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/>
      <c r="E97" s="290"/>
      <c r="F97" s="289"/>
    </row>
    <row r="98" spans="1:10" ht="19.5" customHeight="1" x14ac:dyDescent="0.3">
      <c r="A98" s="259" t="s">
        <v>75</v>
      </c>
      <c r="B98" s="359">
        <f>(B97/B96)*(B95/B94)*(B93/B92)*(B91/B90)*B89</f>
        <v>1250</v>
      </c>
      <c r="C98" s="357" t="s">
        <v>114</v>
      </c>
      <c r="D98" s="360"/>
      <c r="E98" s="293"/>
      <c r="F98" s="292"/>
    </row>
    <row r="99" spans="1:10" ht="19.5" customHeight="1" x14ac:dyDescent="0.3">
      <c r="A99" s="534" t="s">
        <v>77</v>
      </c>
      <c r="B99" s="548"/>
      <c r="C99" s="357" t="s">
        <v>115</v>
      </c>
      <c r="D99" s="361"/>
      <c r="E99" s="293"/>
      <c r="F99" s="296"/>
      <c r="G99" s="362"/>
      <c r="H99" s="285"/>
    </row>
    <row r="100" spans="1:10" ht="19.5" customHeight="1" x14ac:dyDescent="0.3">
      <c r="A100" s="536"/>
      <c r="B100" s="549"/>
      <c r="C100" s="357" t="s">
        <v>79</v>
      </c>
      <c r="D100" s="363"/>
      <c r="F100" s="301"/>
      <c r="G100" s="364"/>
      <c r="H100" s="285"/>
    </row>
    <row r="101" spans="1:10" ht="18.75" x14ac:dyDescent="0.3">
      <c r="C101" s="357" t="s">
        <v>80</v>
      </c>
      <c r="D101" s="358"/>
      <c r="F101" s="301"/>
      <c r="G101" s="362"/>
      <c r="H101" s="285"/>
    </row>
    <row r="102" spans="1:10" ht="19.5" customHeight="1" x14ac:dyDescent="0.3">
      <c r="C102" s="365" t="s">
        <v>81</v>
      </c>
      <c r="D102" s="366"/>
      <c r="F102" s="305"/>
      <c r="G102" s="362"/>
      <c r="H102" s="285"/>
      <c r="J102" s="367"/>
    </row>
    <row r="103" spans="1:10" ht="18.75" x14ac:dyDescent="0.3">
      <c r="C103" s="368" t="s">
        <v>116</v>
      </c>
      <c r="D103" s="369"/>
      <c r="F103" s="305"/>
      <c r="G103" s="370"/>
      <c r="H103" s="285"/>
      <c r="J103" s="371"/>
    </row>
    <row r="104" spans="1:10" ht="18.75" x14ac:dyDescent="0.3">
      <c r="C104" s="335" t="s">
        <v>83</v>
      </c>
      <c r="D104" s="372"/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/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/>
      <c r="E107" s="376"/>
      <c r="F107" s="377"/>
    </row>
    <row r="108" spans="1:10" ht="26.25" customHeight="1" x14ac:dyDescent="0.4">
      <c r="A108" s="259" t="s">
        <v>120</v>
      </c>
      <c r="B108" s="260">
        <v>5</v>
      </c>
      <c r="C108" s="378">
        <v>1</v>
      </c>
      <c r="D108" s="379"/>
      <c r="E108" s="410"/>
      <c r="F108" s="380"/>
    </row>
    <row r="109" spans="1:10" ht="26.25" customHeight="1" x14ac:dyDescent="0.4">
      <c r="A109" s="259" t="s">
        <v>94</v>
      </c>
      <c r="B109" s="260">
        <v>50</v>
      </c>
      <c r="C109" s="378">
        <v>2</v>
      </c>
      <c r="D109" s="379"/>
      <c r="E109" s="411"/>
      <c r="F109" s="381"/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/>
      <c r="E110" s="411"/>
      <c r="F110" s="381"/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/>
      <c r="E111" s="411"/>
      <c r="F111" s="381"/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/>
      <c r="E112" s="411"/>
      <c r="F112" s="381"/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/>
      <c r="E113" s="412"/>
      <c r="F113" s="384"/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/>
      <c r="E115" s="414"/>
      <c r="F115" s="387"/>
    </row>
    <row r="116" spans="1:10" ht="27" customHeight="1" x14ac:dyDescent="0.4">
      <c r="A116" s="259" t="s">
        <v>102</v>
      </c>
      <c r="B116" s="291">
        <f>(B115/B114)*(B113/B112)*(B111/B110)*(B109/B108)*B107</f>
        <v>9000</v>
      </c>
      <c r="C116" s="388"/>
      <c r="D116" s="351"/>
      <c r="E116" s="389"/>
      <c r="F116" s="389"/>
      <c r="I116" s="233"/>
    </row>
    <row r="117" spans="1:10" ht="27" customHeight="1" x14ac:dyDescent="0.4">
      <c r="A117" s="534" t="s">
        <v>77</v>
      </c>
      <c r="B117" s="535"/>
      <c r="C117" s="390"/>
      <c r="D117" s="391" t="s">
        <v>19</v>
      </c>
      <c r="E117" s="392">
        <f>COUNT(E108:E113)</f>
        <v>0</v>
      </c>
      <c r="F117" s="392">
        <f>COUNT(F108:F113)</f>
        <v>0</v>
      </c>
      <c r="I117" s="233"/>
      <c r="J117" s="371"/>
    </row>
    <row r="118" spans="1:10" ht="19.5" customHeight="1" x14ac:dyDescent="0.3">
      <c r="A118" s="536"/>
      <c r="B118" s="537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121</v>
      </c>
      <c r="C120" s="546" t="str">
        <f>B20</f>
        <v>LAMIVUDINE 30mg &amp; ZIDOVUDINE 60mg</v>
      </c>
      <c r="D120" s="546"/>
      <c r="E120" s="340" t="s">
        <v>122</v>
      </c>
      <c r="F120" s="340"/>
      <c r="G120" s="341">
        <f>F115</f>
        <v>0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47" t="s">
        <v>25</v>
      </c>
      <c r="C122" s="547"/>
      <c r="E122" s="346" t="s">
        <v>26</v>
      </c>
      <c r="F122" s="395"/>
      <c r="G122" s="547" t="s">
        <v>27</v>
      </c>
      <c r="H122" s="547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(ZID)</vt:lpstr>
      <vt:lpstr>SST (lamivudine)</vt:lpstr>
      <vt:lpstr>Uniformity</vt:lpstr>
      <vt:lpstr>lamivudine</vt:lpstr>
      <vt:lpstr>zidovudine</vt:lpstr>
      <vt:lpstr>Sheet3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2016-02-29T16:07:56Z</cp:lastPrinted>
  <dcterms:created xsi:type="dcterms:W3CDTF">2005-07-05T10:19:27Z</dcterms:created>
  <dcterms:modified xsi:type="dcterms:W3CDTF">2016-03-03T05:50:13Z</dcterms:modified>
  <cp:category/>
</cp:coreProperties>
</file>