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20" yWindow="780" windowWidth="20535" windowHeight="9120" activeTab="6"/>
  </bookViews>
  <sheets>
    <sheet name="Uniformity" sheetId="2" r:id="rId1"/>
    <sheet name="SST-3TC" sheetId="1" r:id="rId2"/>
    <sheet name="SST-TDF" sheetId="6" r:id="rId3"/>
    <sheet name="SST-EFV" sheetId="7" r:id="rId4"/>
    <sheet name="Lamivudine" sheetId="3" r:id="rId5"/>
    <sheet name="Tenofovir DF" sheetId="4" r:id="rId6"/>
    <sheet name="Efavirenz" sheetId="5" r:id="rId7"/>
  </sheets>
  <definedNames>
    <definedName name="_xlnm.Print_Area" localSheetId="6">Efavirenz!$A$1:$H$126</definedName>
    <definedName name="_xlnm.Print_Area" localSheetId="4">Lamivudine!$A$1:$H$126</definedName>
    <definedName name="_xlnm.Print_Area" localSheetId="5">'Tenofovir DF'!$A$1:$I$125</definedName>
    <definedName name="_xlnm.Print_Area" localSheetId="0">Uniformity!$A$1:$F$44</definedName>
  </definedNames>
  <calcPr calcId="145621"/>
</workbook>
</file>

<file path=xl/calcChain.xml><?xml version="1.0" encoding="utf-8"?>
<calcChain xmlns="http://schemas.openxmlformats.org/spreadsheetml/2006/main">
  <c r="H64" i="4" l="1"/>
  <c r="H72" i="4" s="1"/>
  <c r="H65" i="4"/>
  <c r="H66" i="4"/>
  <c r="H67" i="4"/>
  <c r="H74" i="4"/>
  <c r="B28" i="7"/>
  <c r="H73" i="4" l="1"/>
  <c r="B7" i="7"/>
  <c r="B7" i="6"/>
  <c r="G65" i="3" l="1"/>
  <c r="G66" i="3"/>
  <c r="B7" i="1"/>
  <c r="B28" i="1"/>
  <c r="B39" i="7"/>
  <c r="E37" i="7"/>
  <c r="D37" i="7"/>
  <c r="C37" i="7"/>
  <c r="B37" i="7"/>
  <c r="B38" i="7" s="1"/>
  <c r="B18" i="7"/>
  <c r="E16" i="7"/>
  <c r="D16" i="7"/>
  <c r="C16" i="7"/>
  <c r="B16" i="7"/>
  <c r="B17" i="7" s="1"/>
  <c r="B39" i="6"/>
  <c r="E37" i="6"/>
  <c r="D37" i="6"/>
  <c r="C37" i="6"/>
  <c r="B37" i="6"/>
  <c r="B38" i="6" s="1"/>
  <c r="B18" i="6"/>
  <c r="E16" i="6"/>
  <c r="D16" i="6"/>
  <c r="C16" i="6"/>
  <c r="B16" i="6"/>
  <c r="B17" i="6" s="1"/>
  <c r="C120" i="5"/>
  <c r="B116" i="5"/>
  <c r="D100" i="5" s="1"/>
  <c r="B98" i="5"/>
  <c r="F95" i="5"/>
  <c r="D95" i="5"/>
  <c r="B87" i="5"/>
  <c r="D97" i="5" s="1"/>
  <c r="B83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3" i="4"/>
  <c r="B79" i="4"/>
  <c r="C76" i="4"/>
  <c r="B68" i="4"/>
  <c r="C56" i="4"/>
  <c r="B55" i="4"/>
  <c r="B45" i="4"/>
  <c r="D48" i="4" s="1"/>
  <c r="F42" i="4"/>
  <c r="D42" i="4"/>
  <c r="B34" i="4"/>
  <c r="B30" i="4"/>
  <c r="C120" i="3"/>
  <c r="B116" i="3"/>
  <c r="D100" i="3"/>
  <c r="B98" i="3"/>
  <c r="D101" i="3" s="1"/>
  <c r="F95" i="3"/>
  <c r="D95" i="3"/>
  <c r="B87" i="3"/>
  <c r="F97" i="3" s="1"/>
  <c r="B83" i="3"/>
  <c r="B79" i="3"/>
  <c r="C76" i="3"/>
  <c r="B68" i="3"/>
  <c r="C56" i="3"/>
  <c r="B55" i="3"/>
  <c r="B45" i="3"/>
  <c r="D48" i="3" s="1"/>
  <c r="D49" i="3" s="1"/>
  <c r="F42" i="3"/>
  <c r="D42" i="3"/>
  <c r="B34" i="3"/>
  <c r="B30" i="3"/>
  <c r="C36" i="2"/>
  <c r="D17" i="2" s="1"/>
  <c r="C35" i="2"/>
  <c r="B39" i="1"/>
  <c r="E37" i="1"/>
  <c r="D37" i="1"/>
  <c r="C37" i="1"/>
  <c r="B37" i="1"/>
  <c r="B38" i="1" s="1"/>
  <c r="B18" i="1"/>
  <c r="E16" i="1"/>
  <c r="D16" i="1"/>
  <c r="C16" i="1"/>
  <c r="B16" i="1"/>
  <c r="B17" i="1" s="1"/>
  <c r="D101" i="5" l="1"/>
  <c r="D102" i="5" s="1"/>
  <c r="I92" i="5"/>
  <c r="F97" i="5"/>
  <c r="F98" i="5" s="1"/>
  <c r="I39" i="5"/>
  <c r="D49" i="5"/>
  <c r="D44" i="5"/>
  <c r="D45" i="5" s="1"/>
  <c r="D46" i="5" s="1"/>
  <c r="F44" i="5"/>
  <c r="F45" i="5" s="1"/>
  <c r="D98" i="5"/>
  <c r="D101" i="4"/>
  <c r="D102" i="4" s="1"/>
  <c r="I92" i="4"/>
  <c r="F97" i="4"/>
  <c r="I39" i="4"/>
  <c r="D44" i="4"/>
  <c r="D49" i="4"/>
  <c r="F44" i="4"/>
  <c r="F45" i="4" s="1"/>
  <c r="G41" i="4" s="1"/>
  <c r="D45" i="4"/>
  <c r="D46" i="4" s="1"/>
  <c r="F98" i="4"/>
  <c r="D98" i="4"/>
  <c r="E39" i="4"/>
  <c r="I92" i="3"/>
  <c r="D102" i="3"/>
  <c r="D97" i="3"/>
  <c r="D98" i="3" s="1"/>
  <c r="F98" i="3"/>
  <c r="I39" i="3"/>
  <c r="D44" i="3"/>
  <c r="D45" i="3" s="1"/>
  <c r="E38" i="3" s="1"/>
  <c r="E41" i="3"/>
  <c r="F44" i="3"/>
  <c r="F45" i="3" s="1"/>
  <c r="D19" i="2"/>
  <c r="D27" i="2"/>
  <c r="D14" i="2"/>
  <c r="D39" i="2"/>
  <c r="B57" i="3"/>
  <c r="B69" i="3" s="1"/>
  <c r="B57" i="4"/>
  <c r="D21" i="2"/>
  <c r="D25" i="2"/>
  <c r="D29" i="2"/>
  <c r="D33" i="2"/>
  <c r="C39" i="2"/>
  <c r="D16" i="2"/>
  <c r="D20" i="2"/>
  <c r="D24" i="2"/>
  <c r="D28" i="2"/>
  <c r="D32" i="2"/>
  <c r="B39" i="2"/>
  <c r="D40" i="2"/>
  <c r="C40" i="2"/>
  <c r="D23" i="2"/>
  <c r="D22" i="2"/>
  <c r="D26" i="2"/>
  <c r="D30" i="2"/>
  <c r="B57" i="5"/>
  <c r="D15" i="2"/>
  <c r="D31" i="2"/>
  <c r="D18" i="2"/>
  <c r="B69" i="5"/>
  <c r="B69" i="4"/>
  <c r="G38" i="4" l="1"/>
  <c r="F46" i="5"/>
  <c r="G38" i="5"/>
  <c r="G40" i="5"/>
  <c r="G41" i="5"/>
  <c r="G39" i="5"/>
  <c r="E41" i="5"/>
  <c r="E40" i="5"/>
  <c r="E38" i="5"/>
  <c r="E39" i="5"/>
  <c r="E93" i="5"/>
  <c r="D99" i="5"/>
  <c r="E92" i="5"/>
  <c r="E94" i="5"/>
  <c r="E91" i="5"/>
  <c r="G91" i="5"/>
  <c r="G93" i="5"/>
  <c r="F99" i="5"/>
  <c r="G92" i="5"/>
  <c r="G94" i="5"/>
  <c r="G40" i="4"/>
  <c r="F46" i="4"/>
  <c r="G39" i="4"/>
  <c r="E40" i="4"/>
  <c r="E41" i="4"/>
  <c r="E38" i="4"/>
  <c r="G93" i="4"/>
  <c r="F99" i="4"/>
  <c r="G92" i="4"/>
  <c r="G91" i="4"/>
  <c r="G94" i="4"/>
  <c r="D99" i="4"/>
  <c r="E92" i="4"/>
  <c r="E94" i="4"/>
  <c r="E91" i="4"/>
  <c r="E93" i="4"/>
  <c r="D99" i="3"/>
  <c r="E92" i="3"/>
  <c r="E94" i="3"/>
  <c r="E93" i="3"/>
  <c r="E91" i="3"/>
  <c r="E39" i="3"/>
  <c r="G93" i="3"/>
  <c r="F99" i="3"/>
  <c r="G92" i="3"/>
  <c r="G94" i="3"/>
  <c r="G91" i="3"/>
  <c r="D46" i="3"/>
  <c r="E40" i="3"/>
  <c r="G38" i="3"/>
  <c r="G41" i="3"/>
  <c r="G40" i="3"/>
  <c r="F46" i="3"/>
  <c r="G39" i="3"/>
  <c r="G42" i="4" l="1"/>
  <c r="G42" i="5"/>
  <c r="E42" i="5"/>
  <c r="D52" i="5"/>
  <c r="D50" i="5"/>
  <c r="D105" i="5"/>
  <c r="E95" i="5"/>
  <c r="D103" i="5"/>
  <c r="G95" i="5"/>
  <c r="E42" i="3"/>
  <c r="D50" i="4"/>
  <c r="G70" i="4" s="1"/>
  <c r="H70" i="4" s="1"/>
  <c r="E42" i="4"/>
  <c r="D52" i="4"/>
  <c r="E95" i="4"/>
  <c r="D103" i="4"/>
  <c r="D105" i="4"/>
  <c r="G95" i="4"/>
  <c r="E95" i="3"/>
  <c r="D105" i="3"/>
  <c r="D103" i="3"/>
  <c r="E111" i="3" s="1"/>
  <c r="F111" i="3" s="1"/>
  <c r="G95" i="3"/>
  <c r="D52" i="3"/>
  <c r="D50" i="3"/>
  <c r="G42" i="3"/>
  <c r="G61" i="3" l="1"/>
  <c r="H61" i="3" s="1"/>
  <c r="G67" i="5"/>
  <c r="H67" i="5" s="1"/>
  <c r="G66" i="5"/>
  <c r="H66" i="5" s="1"/>
  <c r="G62" i="5"/>
  <c r="H62" i="5" s="1"/>
  <c r="G65" i="5"/>
  <c r="H65" i="5" s="1"/>
  <c r="G71" i="5"/>
  <c r="G69" i="5"/>
  <c r="G60" i="5"/>
  <c r="D51" i="5"/>
  <c r="G68" i="5"/>
  <c r="G61" i="5"/>
  <c r="H61" i="5" s="1"/>
  <c r="G70" i="5"/>
  <c r="G64" i="5"/>
  <c r="H64" i="5" s="1"/>
  <c r="G63" i="5"/>
  <c r="H63" i="5" s="1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G71" i="4"/>
  <c r="H71" i="4" s="1"/>
  <c r="G68" i="4"/>
  <c r="H68" i="4" s="1"/>
  <c r="G67" i="4"/>
  <c r="G69" i="4"/>
  <c r="H69" i="4" s="1"/>
  <c r="G64" i="4"/>
  <c r="G62" i="4"/>
  <c r="H62" i="4" s="1"/>
  <c r="G63" i="4"/>
  <c r="H63" i="4" s="1"/>
  <c r="G60" i="4"/>
  <c r="H60" i="4" s="1"/>
  <c r="G65" i="4"/>
  <c r="G61" i="4"/>
  <c r="H61" i="4" s="1"/>
  <c r="D51" i="4"/>
  <c r="G66" i="4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09" i="3"/>
  <c r="F109" i="3" s="1"/>
  <c r="D104" i="3"/>
  <c r="E108" i="3"/>
  <c r="F108" i="3" s="1"/>
  <c r="E112" i="3"/>
  <c r="F112" i="3" s="1"/>
  <c r="E113" i="3"/>
  <c r="F113" i="3" s="1"/>
  <c r="E110" i="3"/>
  <c r="F110" i="3" s="1"/>
  <c r="G68" i="3"/>
  <c r="H68" i="3" s="1"/>
  <c r="G69" i="3"/>
  <c r="H69" i="3" s="1"/>
  <c r="G62" i="3"/>
  <c r="H62" i="3" s="1"/>
  <c r="G67" i="3"/>
  <c r="D51" i="3"/>
  <c r="G71" i="3"/>
  <c r="H71" i="3" s="1"/>
  <c r="G64" i="3"/>
  <c r="G70" i="3"/>
  <c r="H70" i="3" s="1"/>
  <c r="G60" i="3"/>
  <c r="H60" i="3" s="1"/>
  <c r="G63" i="3"/>
  <c r="H63" i="3" s="1"/>
  <c r="H60" i="5" l="1"/>
  <c r="G74" i="5"/>
  <c r="G72" i="5"/>
  <c r="G73" i="5" s="1"/>
  <c r="E115" i="5"/>
  <c r="E116" i="5" s="1"/>
  <c r="E117" i="5"/>
  <c r="G72" i="4"/>
  <c r="G73" i="4" s="1"/>
  <c r="G74" i="4"/>
  <c r="G76" i="4"/>
  <c r="E115" i="4"/>
  <c r="E116" i="4" s="1"/>
  <c r="E117" i="4"/>
  <c r="F108" i="4"/>
  <c r="E115" i="3"/>
  <c r="E116" i="3" s="1"/>
  <c r="E117" i="3"/>
  <c r="F115" i="3"/>
  <c r="G120" i="3" s="1"/>
  <c r="F117" i="3"/>
  <c r="G72" i="3"/>
  <c r="G73" i="3" s="1"/>
  <c r="G74" i="3"/>
  <c r="H72" i="3"/>
  <c r="G76" i="3" s="1"/>
  <c r="H74" i="3"/>
  <c r="H72" i="5" l="1"/>
  <c r="G76" i="5" s="1"/>
  <c r="H74" i="5"/>
  <c r="F115" i="5"/>
  <c r="G120" i="5" s="1"/>
  <c r="F117" i="5"/>
  <c r="F115" i="4"/>
  <c r="F117" i="4"/>
  <c r="F116" i="3"/>
  <c r="H73" i="3"/>
  <c r="H73" i="5" l="1"/>
  <c r="F116" i="5"/>
  <c r="G120" i="4"/>
  <c r="F116" i="4"/>
</calcChain>
</file>

<file path=xl/sharedStrings.xml><?xml version="1.0" encoding="utf-8"?>
<sst xmlns="http://schemas.openxmlformats.org/spreadsheetml/2006/main" count="648" uniqueCount="137">
  <si>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</si>
  <si>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</si>
  <si>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</si>
  <si>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</si>
  <si>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</si>
  <si>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
(300 mg/300 mg /600 mg)</t>
  </si>
  <si>
    <t>% age Purity:</t>
  </si>
  <si>
    <t>NDQB201601678</t>
  </si>
  <si>
    <t>Weight (mg):</t>
  </si>
  <si>
    <t xml:space="preserve">Tenofovir Disoproxil Fumarate , Lamivudine  &amp; Efavirenz </t>
  </si>
  <si>
    <t>Standard Conc (mg/mL):</t>
  </si>
  <si>
    <t>Each tablet contains:Tenofovir Disoproxil Fumarate 300mg, Lamivudine 300mg &amp; Efavirenz 600mg tablets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</si>
  <si>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</si>
  <si>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</si>
  <si>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</si>
  <si>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</si>
  <si>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</si>
  <si>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</si>
  <si>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</si>
  <si>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</si>
  <si>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</si>
  <si>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</si>
  <si>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</si>
  <si>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</si>
  <si>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</si>
  <si>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</si>
  <si>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</si>
  <si>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</si>
  <si>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</si>
  <si>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</si>
  <si>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</si>
  <si>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</si>
  <si>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</si>
  <si>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</si>
  <si>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</si>
  <si>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</si>
  <si>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</si>
  <si>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</si>
  <si>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</si>
  <si>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</si>
  <si>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</si>
  <si>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</si>
  <si>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</si>
  <si>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</si>
  <si>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</si>
  <si>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</si>
  <si>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</si>
  <si>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</si>
  <si>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</si>
  <si>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</si>
  <si>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</si>
  <si>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</si>
  <si>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</si>
  <si>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</si>
  <si>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</si>
  <si>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</si>
  <si>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</si>
  <si>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</si>
  <si>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</si>
  <si>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</si>
  <si>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</si>
  <si>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</si>
  <si>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</si>
  <si>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</si>
  <si>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</si>
  <si>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</si>
  <si>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</si>
  <si>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</si>
  <si>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</si>
  <si>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</si>
  <si>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</si>
  <si>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</si>
  <si>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</si>
  <si>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</si>
  <si>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</si>
  <si>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</si>
  <si>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</si>
  <si>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</si>
  <si>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</si>
  <si>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</si>
  <si>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</si>
  <si>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</si>
  <si>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</si>
  <si>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</si>
  <si>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</si>
  <si>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</si>
  <si>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</si>
  <si>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</si>
  <si>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</si>
  <si>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</si>
  <si>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</si>
  <si>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</si>
  <si>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</si>
  <si>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</si>
  <si>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</si>
  <si>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</si>
  <si>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</si>
  <si>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</si>
  <si>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</si>
  <si>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</si>
  <si>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</si>
  <si>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</si>
  <si>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</si>
  <si>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</si>
  <si>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</si>
  <si>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</si>
  <si>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</si>
  <si>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</si>
  <si>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</si>
  <si>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</si>
  <si>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</si>
  <si>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</si>
  <si>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</si>
  <si>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</si>
  <si>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</si>
  <si>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</si>
  <si>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</si>
  <si>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</si>
  <si>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</si>
  <si>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</si>
  <si>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</si>
  <si>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</si>
  <si>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</si>
  <si>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</si>
  <si>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</si>
  <si>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1000</t>
    </r>
  </si>
  <si>
    <r>
      <t xml:space="preserve">The RSD of the peak areas for five replicate injections of  SST Std is </t>
    </r>
    <r>
      <rPr>
        <b/>
        <sz val="12"/>
        <color rgb="FF000000"/>
        <rFont val="Book Antiqua"/>
      </rPr>
      <t>less than 2.0%.</t>
    </r>
  </si>
  <si>
    <t>Tenofovir DF</t>
  </si>
  <si>
    <t>Efavirenz</t>
  </si>
  <si>
    <t>L3-9</t>
  </si>
  <si>
    <t>L3-8</t>
  </si>
  <si>
    <t>T11-6</t>
  </si>
  <si>
    <t>E15-3</t>
  </si>
  <si>
    <t>E15-2</t>
  </si>
  <si>
    <t>T11-7</t>
  </si>
  <si>
    <t>Dr. Sarah Mwangi</t>
  </si>
  <si>
    <t>25th February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</si>
</sst>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00000000000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73" fontId="13" fillId="6" borderId="57" xfId="0" applyNumberFormat="1" applyFont="1" applyFill="1" applyBorder="1" applyAlignment="1">
      <alignment horizontal="center"/>
    </xf>
  </cellXfs>
  <cellStyles count="1">
    <cellStyle name="Normal" xfId="0" builtinId="0"/>
  </cellStyles>
  <dxfs count="49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view="pageBreakPreview" topLeftCell="A7" workbookViewId="0">
      <selection activeCell="D43" sqref="D4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" spans="1:7" ht="13.5" customHeight="1" thickBot="1" x14ac:dyDescent="0.35">
      <c r="A1" s="647" t="s">
        <v>30</v>
      </c>
      <c r="B1" s="648"/>
      <c r="C1" s="648"/>
      <c r="D1" s="648"/>
      <c r="E1" s="648"/>
      <c r="F1" s="649"/>
      <c r="G1" s="89"/>
    </row>
    <row r="2" spans="1:7" ht="16.5" customHeight="1" x14ac:dyDescent="0.3">
      <c r="A2" s="646" t="s">
        <v>31</v>
      </c>
      <c r="B2" s="646"/>
      <c r="C2" s="646"/>
      <c r="D2" s="646"/>
      <c r="E2" s="646"/>
      <c r="F2" s="646"/>
      <c r="G2" s="88"/>
    </row>
    <row r="4" spans="1:7" ht="16.5" customHeight="1" x14ac:dyDescent="0.3">
      <c r="A4" s="651" t="s">
        <v>32</v>
      </c>
      <c r="B4" s="651"/>
      <c r="C4" s="59" t="s">
        <v>5</v>
      </c>
    </row>
    <row r="5" spans="1:7" ht="16.5" customHeight="1" x14ac:dyDescent="0.3">
      <c r="A5" s="651" t="s">
        <v>33</v>
      </c>
      <c r="B5" s="651"/>
      <c r="C5" s="59" t="s">
        <v>7</v>
      </c>
    </row>
    <row r="6" spans="1:7" ht="16.5" customHeight="1" x14ac:dyDescent="0.3">
      <c r="A6" s="651" t="s">
        <v>34</v>
      </c>
      <c r="B6" s="651"/>
      <c r="C6" s="59" t="s">
        <v>9</v>
      </c>
    </row>
    <row r="7" spans="1:7" ht="16.5" customHeight="1" x14ac:dyDescent="0.3">
      <c r="A7" s="651" t="s">
        <v>35</v>
      </c>
      <c r="B7" s="651"/>
      <c r="C7" s="59" t="s">
        <v>11</v>
      </c>
    </row>
    <row r="8" spans="1:7" ht="16.5" customHeight="1" x14ac:dyDescent="0.3">
      <c r="A8" s="651" t="s">
        <v>36</v>
      </c>
      <c r="B8" s="651"/>
      <c r="C8" s="95">
        <v>42412</v>
      </c>
    </row>
    <row r="9" spans="1:7" ht="16.5" customHeight="1" x14ac:dyDescent="0.3">
      <c r="A9" s="651" t="s">
        <v>37</v>
      </c>
      <c r="B9" s="651"/>
      <c r="C9" s="95">
        <v>42425</v>
      </c>
    </row>
    <row r="10" spans="1:7" ht="16.5" customHeight="1" x14ac:dyDescent="0.3">
      <c r="A10" s="61"/>
      <c r="B10" s="61"/>
      <c r="C10" s="75"/>
    </row>
    <row r="11" spans="1:7" ht="16.5" customHeight="1" x14ac:dyDescent="0.3">
      <c r="A11" s="646" t="s">
        <v>1</v>
      </c>
      <c r="B11" s="646"/>
      <c r="C11" s="58" t="s">
        <v>38</v>
      </c>
      <c r="D11" s="65"/>
    </row>
    <row r="12" spans="1:7" ht="15.75" customHeight="1" x14ac:dyDescent="0.3">
      <c r="A12" s="650"/>
      <c r="B12" s="650"/>
      <c r="C12" s="56"/>
      <c r="D12" s="650"/>
      <c r="E12" s="650"/>
    </row>
    <row r="13" spans="1:7" ht="33.75" customHeight="1" x14ac:dyDescent="0.3">
      <c r="C13" s="84" t="s">
        <v>39</v>
      </c>
      <c r="D13" s="83" t="s">
        <v>40</v>
      </c>
      <c r="E13" s="51"/>
    </row>
    <row r="14" spans="1:7" ht="15.75" customHeight="1" x14ac:dyDescent="0.3">
      <c r="C14" s="93">
        <v>1908.71</v>
      </c>
      <c r="D14" s="85">
        <f t="shared" ref="D14:D33" si="0">(C14-$C$36)/$C$36</f>
        <v>5.4589598213605232E-3</v>
      </c>
      <c r="E14" s="52"/>
    </row>
    <row r="15" spans="1:7" ht="15.75" customHeight="1" x14ac:dyDescent="0.3">
      <c r="C15" s="93">
        <v>1884.14</v>
      </c>
      <c r="D15" s="86">
        <f t="shared" si="0"/>
        <v>-7.4838793961270805E-3</v>
      </c>
      <c r="E15" s="52"/>
    </row>
    <row r="16" spans="1:7" ht="15.75" customHeight="1" x14ac:dyDescent="0.3">
      <c r="C16" s="93">
        <v>1883.67</v>
      </c>
      <c r="D16" s="86">
        <f t="shared" si="0"/>
        <v>-7.7314632151022347E-3</v>
      </c>
      <c r="E16" s="52"/>
    </row>
    <row r="17" spans="3:5" ht="15.75" customHeight="1" x14ac:dyDescent="0.3">
      <c r="C17" s="93">
        <v>1901.7</v>
      </c>
      <c r="D17" s="86">
        <f t="shared" si="0"/>
        <v>1.7662735000504614E-3</v>
      </c>
      <c r="E17" s="52"/>
    </row>
    <row r="18" spans="3:5" ht="15.75" customHeight="1" x14ac:dyDescent="0.3">
      <c r="C18" s="93">
        <v>1858.84</v>
      </c>
      <c r="D18" s="86">
        <f t="shared" si="0"/>
        <v>-2.0811263694150667E-2</v>
      </c>
      <c r="E18" s="52"/>
    </row>
    <row r="19" spans="3:5" ht="15.75" customHeight="1" x14ac:dyDescent="0.3">
      <c r="C19" s="93">
        <v>1925.24</v>
      </c>
      <c r="D19" s="86">
        <f t="shared" si="0"/>
        <v>1.4166535412124474E-2</v>
      </c>
      <c r="E19" s="52"/>
    </row>
    <row r="20" spans="3:5" ht="15.75" customHeight="1" x14ac:dyDescent="0.3">
      <c r="C20" s="93">
        <v>1893.73</v>
      </c>
      <c r="D20" s="86">
        <f t="shared" si="0"/>
        <v>-2.432115940868416E-3</v>
      </c>
      <c r="E20" s="52"/>
    </row>
    <row r="21" spans="3:5" ht="15.75" customHeight="1" x14ac:dyDescent="0.3">
      <c r="C21" s="93">
        <v>1891.35</v>
      </c>
      <c r="D21" s="86">
        <f t="shared" si="0"/>
        <v>-3.6858382582319483E-3</v>
      </c>
      <c r="E21" s="52"/>
    </row>
    <row r="22" spans="3:5" ht="15.75" customHeight="1" x14ac:dyDescent="0.3">
      <c r="C22" s="93">
        <v>1942.81</v>
      </c>
      <c r="D22" s="86">
        <f t="shared" si="0"/>
        <v>2.3421956049131269E-2</v>
      </c>
      <c r="E22" s="52"/>
    </row>
    <row r="23" spans="3:5" ht="15.75" customHeight="1" x14ac:dyDescent="0.3">
      <c r="C23" s="93">
        <v>1870.26</v>
      </c>
      <c r="D23" s="86">
        <f t="shared" si="0"/>
        <v>-1.4795503667137654E-2</v>
      </c>
      <c r="E23" s="52"/>
    </row>
    <row r="24" spans="3:5" ht="15.75" customHeight="1" x14ac:dyDescent="0.3">
      <c r="C24" s="93">
        <v>1919.62</v>
      </c>
      <c r="D24" s="86">
        <f t="shared" si="0"/>
        <v>1.1206065066081249E-2</v>
      </c>
      <c r="E24" s="52"/>
    </row>
    <row r="25" spans="3:5" ht="15.75" customHeight="1" x14ac:dyDescent="0.3">
      <c r="C25" s="93">
        <v>1912.09</v>
      </c>
      <c r="D25" s="86">
        <f t="shared" si="0"/>
        <v>7.2394562216497654E-3</v>
      </c>
      <c r="E25" s="52"/>
    </row>
    <row r="26" spans="3:5" ht="15.75" customHeight="1" x14ac:dyDescent="0.3">
      <c r="C26" s="93">
        <v>1925.03</v>
      </c>
      <c r="D26" s="86">
        <f t="shared" si="0"/>
        <v>1.405591285471003E-2</v>
      </c>
      <c r="E26" s="52"/>
    </row>
    <row r="27" spans="3:5" ht="15.75" customHeight="1" x14ac:dyDescent="0.3">
      <c r="C27" s="93">
        <v>1911.37</v>
      </c>
      <c r="D27" s="86">
        <f t="shared" si="0"/>
        <v>6.8601788819431537E-3</v>
      </c>
      <c r="E27" s="52"/>
    </row>
    <row r="28" spans="3:5" ht="15.75" customHeight="1" x14ac:dyDescent="0.3">
      <c r="C28" s="93">
        <v>1898.23</v>
      </c>
      <c r="D28" s="86">
        <f t="shared" si="0"/>
        <v>-6.1632567702182188E-5</v>
      </c>
      <c r="E28" s="52"/>
    </row>
    <row r="29" spans="3:5" ht="15.75" customHeight="1" x14ac:dyDescent="0.3">
      <c r="C29" s="93">
        <v>1864.68</v>
      </c>
      <c r="D29" s="86">
        <f t="shared" si="0"/>
        <v>-1.7734903049863745E-2</v>
      </c>
      <c r="E29" s="52"/>
    </row>
    <row r="30" spans="3:5" ht="15.75" customHeight="1" x14ac:dyDescent="0.3">
      <c r="C30" s="93">
        <v>1894.43</v>
      </c>
      <c r="D30" s="86">
        <f t="shared" si="0"/>
        <v>-2.0633740828203111E-3</v>
      </c>
      <c r="E30" s="52"/>
    </row>
    <row r="31" spans="3:5" ht="15.75" customHeight="1" x14ac:dyDescent="0.3">
      <c r="C31" s="93">
        <v>1896.17</v>
      </c>
      <c r="D31" s="86">
        <f t="shared" si="0"/>
        <v>-1.1467871785293628E-3</v>
      </c>
      <c r="E31" s="52"/>
    </row>
    <row r="32" spans="3:5" ht="15.75" customHeight="1" x14ac:dyDescent="0.3">
      <c r="C32" s="93">
        <v>1900.72</v>
      </c>
      <c r="D32" s="86">
        <f t="shared" si="0"/>
        <v>1.2500348987831388E-3</v>
      </c>
      <c r="E32" s="52"/>
    </row>
    <row r="33" spans="1:7" ht="16.5" customHeight="1" x14ac:dyDescent="0.3">
      <c r="C33" s="94">
        <v>1884.15</v>
      </c>
      <c r="D33" s="87">
        <f t="shared" si="0"/>
        <v>-7.4786116552978269E-3</v>
      </c>
      <c r="E33" s="52"/>
    </row>
    <row r="34" spans="1:7" ht="16.5" customHeight="1" x14ac:dyDescent="0.3">
      <c r="C34" s="53"/>
      <c r="D34" s="52"/>
      <c r="E34" s="54"/>
    </row>
    <row r="35" spans="1:7" ht="16.5" customHeight="1" x14ac:dyDescent="0.3">
      <c r="B35" s="80" t="s">
        <v>41</v>
      </c>
      <c r="C35" s="81">
        <f>SUM(C14:C34)</f>
        <v>37966.939999999995</v>
      </c>
      <c r="D35" s="76"/>
      <c r="E35" s="53"/>
    </row>
    <row r="36" spans="1:7" ht="17.25" customHeight="1" x14ac:dyDescent="0.3">
      <c r="B36" s="80" t="s">
        <v>42</v>
      </c>
      <c r="C36" s="82">
        <f>AVERAGE(C14:C34)</f>
        <v>1898.3469999999998</v>
      </c>
      <c r="E36" s="55"/>
    </row>
    <row r="37" spans="1:7" ht="17.25" customHeight="1" x14ac:dyDescent="0.3">
      <c r="A37" s="59"/>
      <c r="B37" s="77"/>
      <c r="D37" s="57"/>
      <c r="E37" s="55"/>
    </row>
    <row r="38" spans="1:7" ht="33.75" customHeight="1" x14ac:dyDescent="0.3">
      <c r="B38" s="90" t="s">
        <v>42</v>
      </c>
      <c r="C38" s="83" t="s">
        <v>43</v>
      </c>
      <c r="D38" s="78"/>
      <c r="G38" s="57"/>
    </row>
    <row r="39" spans="1:7" ht="17.25" customHeight="1" x14ac:dyDescent="0.3">
      <c r="B39" s="644">
        <f>C36</f>
        <v>1898.3469999999998</v>
      </c>
      <c r="C39" s="91">
        <f>-IF(C36&lt;=80,10%,IF(C36&lt;250,7.5%,5%))</f>
        <v>-0.05</v>
      </c>
      <c r="D39" s="79">
        <f>IF(C36&lt;=80,C36*0.9,IF(C36&lt;250,C36*0.925,C36*0.95))</f>
        <v>1803.4296499999996</v>
      </c>
    </row>
    <row r="40" spans="1:7" ht="17.25" customHeight="1" x14ac:dyDescent="0.3">
      <c r="B40" s="645"/>
      <c r="C40" s="92">
        <f>IF(C36&lt;=80, 10%, IF(C36&lt;250, 7.5%, 5%))</f>
        <v>0.05</v>
      </c>
      <c r="D40" s="79">
        <f>IF(C36&lt;=80, C36*1.1, IF(C36&lt;250, C36*1.075, C36*1.05))</f>
        <v>1993.2643499999999</v>
      </c>
    </row>
    <row r="41" spans="1:7" ht="16.5" customHeight="1" x14ac:dyDescent="0.3">
      <c r="A41" s="62"/>
      <c r="B41" s="63"/>
      <c r="C41" s="59"/>
      <c r="D41" s="64"/>
      <c r="E41" s="59"/>
      <c r="F41" s="65"/>
    </row>
    <row r="42" spans="1:7" ht="16.5" customHeight="1" x14ac:dyDescent="0.3">
      <c r="A42" s="59"/>
      <c r="B42" s="66" t="s">
        <v>25</v>
      </c>
      <c r="C42" s="66"/>
      <c r="D42" s="67" t="s">
        <v>26</v>
      </c>
      <c r="E42" s="68"/>
      <c r="F42" s="67" t="s">
        <v>27</v>
      </c>
    </row>
    <row r="43" spans="1:7" ht="34.5" customHeight="1" x14ac:dyDescent="0.3">
      <c r="A43" s="69" t="s">
        <v>28</v>
      </c>
      <c r="B43" s="71" t="s">
        <v>135</v>
      </c>
      <c r="C43" s="70"/>
      <c r="D43" s="71" t="s">
        <v>136</v>
      </c>
      <c r="E43" s="60"/>
      <c r="F43" s="71"/>
    </row>
    <row r="44" spans="1:7" ht="34.5" customHeight="1" x14ac:dyDescent="0.3">
      <c r="A44" s="69" t="s">
        <v>29</v>
      </c>
      <c r="B44" s="72"/>
      <c r="C44" s="73"/>
      <c r="D44" s="72"/>
      <c r="E44" s="60"/>
      <c r="F44" s="74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F2"/>
    <mergeCell ref="A1:F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48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47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46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45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44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43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42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41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40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39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38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37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36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35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34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33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32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31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30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29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28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F24" sqref="F24"/>
    </sheetView>
  </sheetViews>
  <sheetFormatPr defaultRowHeight="13.5" x14ac:dyDescent="0.25"/>
  <cols>
    <col min="1" max="1" width="27.5703125" style="3" customWidth="1"/>
    <col min="2" max="2" width="20.42578125" style="3" customWidth="1"/>
    <col min="3" max="3" width="31.85546875" style="3" customWidth="1"/>
    <col min="4" max="4" width="25.85546875" style="3" customWidth="1"/>
    <col min="5" max="5" width="25.7109375" style="3" customWidth="1"/>
    <col min="6" max="6" width="23.140625" style="3" customWidth="1"/>
    <col min="7" max="7" width="28.42578125" style="3" customWidth="1"/>
    <col min="8" max="8" width="21.5703125" style="3" customWidth="1"/>
    <col min="9" max="9" width="9.140625" style="3" customWidth="1"/>
  </cols>
  <sheetData>
    <row r="1" spans="1:5" ht="18.75" customHeight="1" x14ac:dyDescent="0.3">
      <c r="A1" s="652" t="s">
        <v>0</v>
      </c>
      <c r="B1" s="652"/>
      <c r="C1" s="652"/>
      <c r="D1" s="652"/>
      <c r="E1" s="652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7" t="s">
        <v>5</v>
      </c>
      <c r="D3" s="8"/>
      <c r="E3" s="9"/>
    </row>
    <row r="4" spans="1:5" ht="16.5" customHeight="1" x14ac:dyDescent="0.3">
      <c r="A4" s="10" t="s">
        <v>4</v>
      </c>
      <c r="B4" s="7" t="s">
        <v>124</v>
      </c>
      <c r="C4" s="9"/>
      <c r="D4" s="9"/>
      <c r="E4" s="9"/>
    </row>
    <row r="5" spans="1:5" ht="16.5" customHeight="1" x14ac:dyDescent="0.3">
      <c r="A5" s="10" t="s">
        <v>6</v>
      </c>
      <c r="B5" s="11">
        <v>101.74</v>
      </c>
      <c r="C5" s="9"/>
      <c r="D5" s="9"/>
      <c r="E5" s="9"/>
    </row>
    <row r="6" spans="1:5" ht="16.5" customHeight="1" x14ac:dyDescent="0.3">
      <c r="A6" s="6" t="s">
        <v>8</v>
      </c>
      <c r="B6" s="11">
        <v>18.170000000000002</v>
      </c>
      <c r="C6" s="9"/>
      <c r="D6" s="9"/>
      <c r="E6" s="9"/>
    </row>
    <row r="7" spans="1:5" ht="16.5" customHeight="1" x14ac:dyDescent="0.3">
      <c r="A7" s="6" t="s">
        <v>10</v>
      </c>
      <c r="B7" s="12">
        <f>B6/50*10/25</f>
        <v>0.14536000000000002</v>
      </c>
      <c r="C7" s="9"/>
      <c r="D7" s="9"/>
      <c r="E7" s="9"/>
    </row>
    <row r="8" spans="1:5" ht="15.75" customHeight="1" x14ac:dyDescent="0.25">
      <c r="A8" s="9"/>
      <c r="B8" s="9"/>
      <c r="C8" s="9"/>
      <c r="D8" s="9"/>
      <c r="E8" s="9"/>
    </row>
    <row r="9" spans="1:5" ht="16.5" customHeight="1" x14ac:dyDescent="0.3">
      <c r="A9" s="13" t="s">
        <v>12</v>
      </c>
      <c r="B9" s="14" t="s">
        <v>13</v>
      </c>
      <c r="C9" s="13" t="s">
        <v>14</v>
      </c>
      <c r="D9" s="13" t="s">
        <v>15</v>
      </c>
      <c r="E9" s="15" t="s">
        <v>16</v>
      </c>
    </row>
    <row r="10" spans="1:5" ht="16.5" customHeight="1" x14ac:dyDescent="0.3">
      <c r="A10" s="16">
        <v>1</v>
      </c>
      <c r="B10" s="17">
        <v>112809068</v>
      </c>
      <c r="C10" s="17">
        <v>5589.9</v>
      </c>
      <c r="D10" s="18">
        <v>1</v>
      </c>
      <c r="E10" s="19">
        <v>4.3</v>
      </c>
    </row>
    <row r="11" spans="1:5" ht="16.5" customHeight="1" x14ac:dyDescent="0.3">
      <c r="A11" s="16">
        <v>2</v>
      </c>
      <c r="B11" s="17">
        <v>112874574</v>
      </c>
      <c r="C11" s="17">
        <v>5495.1</v>
      </c>
      <c r="D11" s="18">
        <v>1</v>
      </c>
      <c r="E11" s="18">
        <v>4.3</v>
      </c>
    </row>
    <row r="12" spans="1:5" ht="16.5" customHeight="1" x14ac:dyDescent="0.3">
      <c r="A12" s="16">
        <v>3</v>
      </c>
      <c r="B12" s="17">
        <v>112776419</v>
      </c>
      <c r="C12" s="17">
        <v>5502</v>
      </c>
      <c r="D12" s="18">
        <v>1</v>
      </c>
      <c r="E12" s="18">
        <v>4.3</v>
      </c>
    </row>
    <row r="13" spans="1:5" ht="16.5" customHeight="1" x14ac:dyDescent="0.3">
      <c r="A13" s="16">
        <v>4</v>
      </c>
      <c r="B13" s="17">
        <v>113003874</v>
      </c>
      <c r="C13" s="17">
        <v>5508.1</v>
      </c>
      <c r="D13" s="18">
        <v>1</v>
      </c>
      <c r="E13" s="18">
        <v>4.3</v>
      </c>
    </row>
    <row r="14" spans="1:5" ht="16.5" customHeight="1" x14ac:dyDescent="0.3">
      <c r="A14" s="16">
        <v>5</v>
      </c>
      <c r="B14" s="17">
        <v>113079717</v>
      </c>
      <c r="C14" s="17">
        <v>5532.5</v>
      </c>
      <c r="D14" s="18">
        <v>1</v>
      </c>
      <c r="E14" s="18">
        <v>4.3</v>
      </c>
    </row>
    <row r="15" spans="1:5" ht="16.5" customHeight="1" x14ac:dyDescent="0.3">
      <c r="A15" s="16">
        <v>6</v>
      </c>
      <c r="B15" s="20">
        <v>112741553</v>
      </c>
      <c r="C15" s="20">
        <v>5563.7</v>
      </c>
      <c r="D15" s="21">
        <v>1</v>
      </c>
      <c r="E15" s="21">
        <v>4.3</v>
      </c>
    </row>
    <row r="16" spans="1:5" ht="16.5" customHeight="1" x14ac:dyDescent="0.3">
      <c r="A16" s="22" t="s">
        <v>17</v>
      </c>
      <c r="B16" s="23">
        <f>AVERAGE(B10:B15)</f>
        <v>112880867.5</v>
      </c>
      <c r="C16" s="24">
        <f>AVERAGE(C10:C15)</f>
        <v>5531.8833333333323</v>
      </c>
      <c r="D16" s="25">
        <f>AVERAGE(D10:D15)</f>
        <v>1</v>
      </c>
      <c r="E16" s="25">
        <f>AVERAGE(E10:E15)</f>
        <v>4.3</v>
      </c>
    </row>
    <row r="17" spans="1:6" ht="16.5" customHeight="1" x14ac:dyDescent="0.3">
      <c r="A17" s="26" t="s">
        <v>18</v>
      </c>
      <c r="B17" s="27">
        <f>(STDEV(B10:B15)/B16)</f>
        <v>1.1897635345507771E-3</v>
      </c>
      <c r="C17" s="28"/>
      <c r="D17" s="28"/>
      <c r="E17" s="29"/>
      <c r="F17" s="2"/>
    </row>
    <row r="18" spans="1:6" s="2" customFormat="1" ht="16.5" customHeight="1" x14ac:dyDescent="0.3">
      <c r="A18" s="30" t="s">
        <v>19</v>
      </c>
      <c r="B18" s="31">
        <f>COUNT(B10:B15)</f>
        <v>6</v>
      </c>
      <c r="C18" s="32"/>
      <c r="D18" s="33"/>
      <c r="E18" s="34"/>
    </row>
    <row r="19" spans="1:6" s="2" customFormat="1" ht="15.75" customHeight="1" x14ac:dyDescent="0.25">
      <c r="A19" s="9"/>
      <c r="B19" s="9"/>
      <c r="C19" s="9"/>
      <c r="D19" s="9"/>
      <c r="E19" s="35"/>
    </row>
    <row r="20" spans="1:6" s="2" customFormat="1" ht="16.5" customHeight="1" x14ac:dyDescent="0.3">
      <c r="A20" s="10" t="s">
        <v>20</v>
      </c>
      <c r="B20" s="36" t="s">
        <v>21</v>
      </c>
      <c r="C20" s="37"/>
      <c r="D20" s="37"/>
      <c r="E20" s="38"/>
    </row>
    <row r="21" spans="1:6" ht="16.5" customHeight="1" x14ac:dyDescent="0.3">
      <c r="A21" s="10"/>
      <c r="B21" s="36" t="s">
        <v>22</v>
      </c>
      <c r="C21" s="37"/>
      <c r="D21" s="37"/>
      <c r="E21" s="38"/>
      <c r="F21" s="2"/>
    </row>
    <row r="22" spans="1:6" ht="16.5" customHeight="1" x14ac:dyDescent="0.3">
      <c r="A22" s="10"/>
      <c r="B22" s="39" t="s">
        <v>23</v>
      </c>
      <c r="C22" s="37"/>
      <c r="D22" s="37"/>
      <c r="E22" s="37"/>
    </row>
    <row r="23" spans="1:6" ht="15.75" customHeight="1" x14ac:dyDescent="0.25">
      <c r="A23" s="9"/>
      <c r="B23" s="9"/>
      <c r="C23" s="9"/>
      <c r="D23" s="9"/>
      <c r="E23" s="9"/>
    </row>
    <row r="24" spans="1:6" ht="16.5" customHeight="1" x14ac:dyDescent="0.3">
      <c r="A24" s="4" t="s">
        <v>1</v>
      </c>
      <c r="B24" s="5" t="s">
        <v>24</v>
      </c>
    </row>
    <row r="25" spans="1:6" ht="16.5" customHeight="1" x14ac:dyDescent="0.3">
      <c r="A25" s="10" t="s">
        <v>4</v>
      </c>
      <c r="B25" s="7" t="s">
        <v>124</v>
      </c>
      <c r="C25" s="9"/>
      <c r="D25" s="9"/>
      <c r="E25" s="9"/>
    </row>
    <row r="26" spans="1:6" ht="16.5" customHeight="1" x14ac:dyDescent="0.3">
      <c r="A26" s="10" t="s">
        <v>6</v>
      </c>
      <c r="B26" s="11">
        <v>99.9</v>
      </c>
      <c r="C26" s="9"/>
      <c r="D26" s="9"/>
      <c r="E26" s="9"/>
    </row>
    <row r="27" spans="1:6" ht="16.5" customHeight="1" x14ac:dyDescent="0.3">
      <c r="A27" s="6" t="s">
        <v>8</v>
      </c>
      <c r="B27" s="11">
        <v>17.05</v>
      </c>
      <c r="C27" s="9"/>
      <c r="D27" s="9"/>
      <c r="E27" s="9"/>
    </row>
    <row r="28" spans="1:6" ht="16.5" customHeight="1" x14ac:dyDescent="0.3">
      <c r="A28" s="6" t="s">
        <v>10</v>
      </c>
      <c r="B28" s="12">
        <f>B27/50</f>
        <v>0.34100000000000003</v>
      </c>
      <c r="C28" s="9"/>
      <c r="D28" s="9"/>
      <c r="E28" s="9"/>
    </row>
    <row r="29" spans="1:6" ht="15.75" customHeight="1" x14ac:dyDescent="0.25">
      <c r="A29" s="9"/>
      <c r="B29" s="9"/>
      <c r="C29" s="9"/>
      <c r="D29" s="9"/>
      <c r="E29" s="9"/>
    </row>
    <row r="30" spans="1:6" ht="16.5" customHeight="1" x14ac:dyDescent="0.3">
      <c r="A30" s="13" t="s">
        <v>12</v>
      </c>
      <c r="B30" s="14" t="s">
        <v>13</v>
      </c>
      <c r="C30" s="13" t="s">
        <v>14</v>
      </c>
      <c r="D30" s="13" t="s">
        <v>15</v>
      </c>
      <c r="E30" s="15" t="s">
        <v>16</v>
      </c>
    </row>
    <row r="31" spans="1:6" ht="16.5" customHeight="1" x14ac:dyDescent="0.3">
      <c r="A31" s="16">
        <v>1</v>
      </c>
      <c r="B31" s="17">
        <v>51124295</v>
      </c>
      <c r="C31" s="17">
        <v>1855.3</v>
      </c>
      <c r="D31" s="18">
        <v>1.4</v>
      </c>
      <c r="E31" s="19">
        <v>4</v>
      </c>
    </row>
    <row r="32" spans="1:6" ht="16.5" customHeight="1" x14ac:dyDescent="0.3">
      <c r="A32" s="16">
        <v>2</v>
      </c>
      <c r="B32" s="17">
        <v>50516546</v>
      </c>
      <c r="C32" s="17">
        <v>1932.9</v>
      </c>
      <c r="D32" s="18">
        <v>1.5</v>
      </c>
      <c r="E32" s="18">
        <v>4</v>
      </c>
    </row>
    <row r="33" spans="1:7" ht="16.5" customHeight="1" x14ac:dyDescent="0.3">
      <c r="A33" s="16">
        <v>3</v>
      </c>
      <c r="B33" s="17">
        <v>51420736</v>
      </c>
      <c r="C33" s="17">
        <v>1958.2</v>
      </c>
      <c r="D33" s="18">
        <v>1.5</v>
      </c>
      <c r="E33" s="18">
        <v>4</v>
      </c>
    </row>
    <row r="34" spans="1:7" ht="16.5" customHeight="1" x14ac:dyDescent="0.3">
      <c r="A34" s="16">
        <v>4</v>
      </c>
      <c r="B34" s="17">
        <v>51417287</v>
      </c>
      <c r="C34" s="17">
        <v>1914.3</v>
      </c>
      <c r="D34" s="18">
        <v>1.5</v>
      </c>
      <c r="E34" s="18">
        <v>4</v>
      </c>
    </row>
    <row r="35" spans="1:7" ht="16.5" customHeight="1" x14ac:dyDescent="0.3">
      <c r="A35" s="16">
        <v>5</v>
      </c>
      <c r="B35" s="17">
        <v>50799269</v>
      </c>
      <c r="C35" s="17">
        <v>1992.8</v>
      </c>
      <c r="D35" s="18">
        <v>1.5</v>
      </c>
      <c r="E35" s="18">
        <v>4</v>
      </c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17</v>
      </c>
      <c r="B37" s="23">
        <f>AVERAGE(B31:B36)</f>
        <v>51055626.600000001</v>
      </c>
      <c r="C37" s="24">
        <f>AVERAGE(C31:C36)</f>
        <v>1930.7</v>
      </c>
      <c r="D37" s="25">
        <f>AVERAGE(D31:D36)</f>
        <v>1.48</v>
      </c>
      <c r="E37" s="25">
        <f>AVERAGE(E31:E36)</f>
        <v>4</v>
      </c>
    </row>
    <row r="38" spans="1:7" ht="16.5" customHeight="1" x14ac:dyDescent="0.3">
      <c r="A38" s="26" t="s">
        <v>18</v>
      </c>
      <c r="B38" s="27">
        <f>(STDEV(B31:B36)/B37)</f>
        <v>7.7431375881782168E-3</v>
      </c>
      <c r="C38" s="28"/>
      <c r="D38" s="28"/>
      <c r="E38" s="29"/>
      <c r="F38" s="2"/>
    </row>
    <row r="39" spans="1:7" s="2" customFormat="1" ht="16.5" customHeight="1" x14ac:dyDescent="0.3">
      <c r="A39" s="30" t="s">
        <v>19</v>
      </c>
      <c r="B39" s="31">
        <f>COUNT(B31:B36)</f>
        <v>5</v>
      </c>
      <c r="C39" s="32"/>
      <c r="D39" s="33"/>
      <c r="E39" s="34"/>
    </row>
    <row r="40" spans="1:7" s="2" customFormat="1" ht="15.75" customHeight="1" x14ac:dyDescent="0.25">
      <c r="A40" s="9"/>
      <c r="B40" s="9"/>
      <c r="C40" s="9"/>
      <c r="D40" s="9"/>
      <c r="E40" s="35"/>
    </row>
    <row r="41" spans="1:7" s="2" customFormat="1" ht="16.5" customHeight="1" x14ac:dyDescent="0.3">
      <c r="A41" s="10" t="s">
        <v>20</v>
      </c>
      <c r="B41" s="39" t="s">
        <v>126</v>
      </c>
      <c r="C41" s="37"/>
      <c r="D41" s="37"/>
      <c r="E41" s="38"/>
    </row>
    <row r="42" spans="1:7" ht="16.5" customHeight="1" x14ac:dyDescent="0.3">
      <c r="A42" s="10"/>
      <c r="B42" s="39" t="s">
        <v>125</v>
      </c>
      <c r="C42" s="37"/>
      <c r="D42" s="37"/>
      <c r="E42" s="38"/>
      <c r="F42" s="2"/>
    </row>
    <row r="43" spans="1:7" ht="16.5" customHeight="1" x14ac:dyDescent="0.3">
      <c r="A43" s="10"/>
      <c r="B43" s="39" t="s">
        <v>23</v>
      </c>
      <c r="C43" s="37"/>
      <c r="D43" s="38"/>
      <c r="E43" s="37"/>
    </row>
    <row r="44" spans="1:7" ht="14.25" customHeight="1" x14ac:dyDescent="0.25">
      <c r="A44" s="40"/>
      <c r="B44" s="41"/>
      <c r="D44" s="42"/>
      <c r="F44" s="43"/>
      <c r="G44" s="43"/>
    </row>
    <row r="45" spans="1:7" ht="15" customHeight="1" x14ac:dyDescent="0.3">
      <c r="B45" s="653" t="s">
        <v>25</v>
      </c>
      <c r="C45" s="653"/>
      <c r="E45" s="44" t="s">
        <v>26</v>
      </c>
      <c r="F45" s="45"/>
      <c r="G45" s="44" t="s">
        <v>27</v>
      </c>
    </row>
    <row r="46" spans="1:7" ht="15" customHeight="1" x14ac:dyDescent="0.3">
      <c r="A46" s="46" t="s">
        <v>28</v>
      </c>
      <c r="B46" s="47"/>
      <c r="C46" s="47"/>
      <c r="E46" s="47"/>
      <c r="F46" s="2"/>
      <c r="G46" s="48"/>
    </row>
    <row r="47" spans="1:7" ht="15" customHeight="1" x14ac:dyDescent="0.3">
      <c r="A47" s="46" t="s">
        <v>29</v>
      </c>
      <c r="B47" s="49"/>
      <c r="C47" s="49"/>
      <c r="E47" s="49"/>
      <c r="F47" s="2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zoomScale="60" workbookViewId="0">
      <selection activeCell="E16" sqref="E16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43"/>
  </cols>
  <sheetData>
    <row r="1" spans="1:5" ht="18.75" customHeight="1" x14ac:dyDescent="0.3">
      <c r="A1" s="652" t="s">
        <v>0</v>
      </c>
      <c r="B1" s="652"/>
      <c r="C1" s="652"/>
      <c r="D1" s="652"/>
      <c r="E1" s="652"/>
    </row>
    <row r="2" spans="1:5" ht="16.5" customHeight="1" x14ac:dyDescent="0.3">
      <c r="A2" s="88" t="s">
        <v>1</v>
      </c>
      <c r="B2" s="58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7" t="s">
        <v>127</v>
      </c>
      <c r="C4" s="70"/>
      <c r="D4" s="70"/>
      <c r="E4" s="70"/>
    </row>
    <row r="5" spans="1:5" ht="16.5" customHeight="1" x14ac:dyDescent="0.3">
      <c r="A5" s="73" t="s">
        <v>6</v>
      </c>
      <c r="B5" s="11">
        <v>99.8</v>
      </c>
      <c r="C5" s="70"/>
      <c r="D5" s="70"/>
      <c r="E5" s="70"/>
    </row>
    <row r="6" spans="1:5" ht="16.5" customHeight="1" x14ac:dyDescent="0.3">
      <c r="A6" s="7" t="s">
        <v>8</v>
      </c>
      <c r="B6" s="11">
        <v>22.96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0.18367999999999998</v>
      </c>
      <c r="C7" s="70"/>
      <c r="D7" s="70"/>
      <c r="E7" s="70"/>
    </row>
    <row r="8" spans="1:5" ht="15.75" customHeight="1" x14ac:dyDescent="0.25">
      <c r="A8" s="70"/>
      <c r="B8" s="70"/>
      <c r="C8" s="70"/>
      <c r="D8" s="70"/>
      <c r="E8" s="70"/>
    </row>
    <row r="9" spans="1:5" ht="16.5" customHeight="1" x14ac:dyDescent="0.3">
      <c r="A9" s="15" t="s">
        <v>12</v>
      </c>
      <c r="B9" s="14" t="s">
        <v>13</v>
      </c>
      <c r="C9" s="15" t="s">
        <v>14</v>
      </c>
      <c r="D9" s="15" t="s">
        <v>15</v>
      </c>
      <c r="E9" s="15" t="s">
        <v>16</v>
      </c>
    </row>
    <row r="10" spans="1:5" ht="16.5" customHeight="1" x14ac:dyDescent="0.3">
      <c r="A10" s="16">
        <v>1</v>
      </c>
      <c r="B10" s="17">
        <v>74050937</v>
      </c>
      <c r="C10" s="17">
        <v>43387.5</v>
      </c>
      <c r="D10" s="18">
        <v>1.1000000000000001</v>
      </c>
      <c r="E10" s="19">
        <v>16.399999999999999</v>
      </c>
    </row>
    <row r="11" spans="1:5" ht="16.5" customHeight="1" x14ac:dyDescent="0.3">
      <c r="A11" s="16">
        <v>2</v>
      </c>
      <c r="B11" s="17">
        <v>74082800</v>
      </c>
      <c r="C11" s="17">
        <v>42013.1</v>
      </c>
      <c r="D11" s="18">
        <v>1.1000000000000001</v>
      </c>
      <c r="E11" s="18">
        <v>16.399999999999999</v>
      </c>
    </row>
    <row r="12" spans="1:5" ht="16.5" customHeight="1" x14ac:dyDescent="0.3">
      <c r="A12" s="16">
        <v>3</v>
      </c>
      <c r="B12" s="17">
        <v>74035659</v>
      </c>
      <c r="C12" s="17">
        <v>42333.7</v>
      </c>
      <c r="D12" s="18">
        <v>1.1000000000000001</v>
      </c>
      <c r="E12" s="18">
        <v>16.399999999999999</v>
      </c>
    </row>
    <row r="13" spans="1:5" ht="16.5" customHeight="1" x14ac:dyDescent="0.3">
      <c r="A13" s="16">
        <v>4</v>
      </c>
      <c r="B13" s="17">
        <v>74121658</v>
      </c>
      <c r="C13" s="17">
        <v>41231.199999999997</v>
      </c>
      <c r="D13" s="18">
        <v>1.1000000000000001</v>
      </c>
      <c r="E13" s="18">
        <v>16.399999999999999</v>
      </c>
    </row>
    <row r="14" spans="1:5" ht="16.5" customHeight="1" x14ac:dyDescent="0.3">
      <c r="A14" s="16">
        <v>5</v>
      </c>
      <c r="B14" s="17">
        <v>74167837</v>
      </c>
      <c r="C14" s="17">
        <v>41066.300000000003</v>
      </c>
      <c r="D14" s="18">
        <v>1.1000000000000001</v>
      </c>
      <c r="E14" s="18">
        <v>16.399999999999999</v>
      </c>
    </row>
    <row r="15" spans="1:5" ht="16.5" customHeight="1" x14ac:dyDescent="0.3">
      <c r="A15" s="16">
        <v>6</v>
      </c>
      <c r="B15" s="20">
        <v>73979909</v>
      </c>
      <c r="C15" s="20">
        <v>40909</v>
      </c>
      <c r="D15" s="21">
        <v>1.1000000000000001</v>
      </c>
      <c r="E15" s="21">
        <v>16.399999999999999</v>
      </c>
    </row>
    <row r="16" spans="1:5" ht="16.5" customHeight="1" x14ac:dyDescent="0.3">
      <c r="A16" s="22" t="s">
        <v>17</v>
      </c>
      <c r="B16" s="23">
        <f>AVERAGE(B10:B15)</f>
        <v>74073133.333333328</v>
      </c>
      <c r="C16" s="24">
        <f>AVERAGE(C10:C15)</f>
        <v>41823.466666666667</v>
      </c>
      <c r="D16" s="25">
        <f>AVERAGE(D10:D15)</f>
        <v>1.0999999999999999</v>
      </c>
      <c r="E16" s="25">
        <f>AVERAGE(E10:E15)</f>
        <v>16.400000000000002</v>
      </c>
    </row>
    <row r="17" spans="1:5" ht="16.5" customHeight="1" x14ac:dyDescent="0.3">
      <c r="A17" s="26" t="s">
        <v>18</v>
      </c>
      <c r="B17" s="27">
        <f>(STDEV(B10:B15)/B16)</f>
        <v>8.9559472775765448E-4</v>
      </c>
      <c r="C17" s="28"/>
      <c r="D17" s="28"/>
      <c r="E17" s="29"/>
    </row>
    <row r="18" spans="1:5" s="591" customFormat="1" ht="16.5" customHeight="1" x14ac:dyDescent="0.3">
      <c r="A18" s="30" t="s">
        <v>19</v>
      </c>
      <c r="B18" s="31">
        <f>COUNT(B10:B15)</f>
        <v>6</v>
      </c>
      <c r="C18" s="32"/>
      <c r="D18" s="71"/>
      <c r="E18" s="34"/>
    </row>
    <row r="19" spans="1:5" s="591" customFormat="1" ht="15.75" customHeight="1" x14ac:dyDescent="0.25">
      <c r="A19" s="70"/>
      <c r="B19" s="70"/>
      <c r="C19" s="70"/>
      <c r="D19" s="70"/>
      <c r="E19" s="70"/>
    </row>
    <row r="20" spans="1:5" s="591" customFormat="1" ht="16.5" customHeight="1" x14ac:dyDescent="0.3">
      <c r="A20" s="73" t="s">
        <v>20</v>
      </c>
      <c r="B20" s="39" t="s">
        <v>21</v>
      </c>
      <c r="C20" s="38"/>
      <c r="D20" s="38"/>
      <c r="E20" s="38"/>
    </row>
    <row r="21" spans="1:5" ht="16.5" customHeight="1" x14ac:dyDescent="0.3">
      <c r="A21" s="73"/>
      <c r="B21" s="39" t="s">
        <v>22</v>
      </c>
      <c r="C21" s="38"/>
      <c r="D21" s="38"/>
      <c r="E21" s="38"/>
    </row>
    <row r="22" spans="1:5" ht="16.5" customHeight="1" x14ac:dyDescent="0.3">
      <c r="A22" s="73"/>
      <c r="B22" s="39" t="s">
        <v>23</v>
      </c>
      <c r="C22" s="38"/>
      <c r="D22" s="38"/>
      <c r="E22" s="38"/>
    </row>
    <row r="23" spans="1:5" ht="15.75" customHeight="1" x14ac:dyDescent="0.25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8" t="s">
        <v>24</v>
      </c>
    </row>
    <row r="25" spans="1:5" ht="16.5" customHeight="1" x14ac:dyDescent="0.3">
      <c r="A25" s="73" t="s">
        <v>4</v>
      </c>
      <c r="B25" s="7" t="s">
        <v>127</v>
      </c>
      <c r="C25" s="70"/>
      <c r="D25" s="70"/>
      <c r="E25" s="70"/>
    </row>
    <row r="26" spans="1:5" ht="16.5" customHeight="1" x14ac:dyDescent="0.3">
      <c r="A26" s="73" t="s">
        <v>6</v>
      </c>
      <c r="B26" s="11">
        <v>99.8</v>
      </c>
      <c r="C26" s="70"/>
      <c r="D26" s="70"/>
      <c r="E26" s="70"/>
    </row>
    <row r="27" spans="1:5" ht="16.5" customHeight="1" x14ac:dyDescent="0.3">
      <c r="A27" s="7" t="s">
        <v>8</v>
      </c>
      <c r="B27" s="11">
        <v>13.4</v>
      </c>
      <c r="C27" s="70"/>
      <c r="D27" s="70"/>
      <c r="E27" s="70"/>
    </row>
    <row r="28" spans="1:5" ht="16.5" customHeight="1" x14ac:dyDescent="0.3">
      <c r="A28" s="7" t="s">
        <v>10</v>
      </c>
      <c r="B28" s="12">
        <v>0.3</v>
      </c>
      <c r="C28" s="70"/>
      <c r="D28" s="70"/>
      <c r="E28" s="70"/>
    </row>
    <row r="29" spans="1:5" ht="15.75" customHeight="1" x14ac:dyDescent="0.25">
      <c r="A29" s="70"/>
      <c r="B29" s="70"/>
      <c r="C29" s="70"/>
      <c r="D29" s="70"/>
      <c r="E29" s="70"/>
    </row>
    <row r="30" spans="1:5" ht="16.5" customHeight="1" x14ac:dyDescent="0.3">
      <c r="A30" s="15" t="s">
        <v>12</v>
      </c>
      <c r="B30" s="14" t="s">
        <v>13</v>
      </c>
      <c r="C30" s="15" t="s">
        <v>14</v>
      </c>
      <c r="D30" s="15" t="s">
        <v>15</v>
      </c>
      <c r="E30" s="15" t="s">
        <v>16</v>
      </c>
    </row>
    <row r="31" spans="1:5" ht="16.5" customHeight="1" x14ac:dyDescent="0.3">
      <c r="A31" s="16">
        <v>1</v>
      </c>
      <c r="B31" s="17">
        <v>28472934</v>
      </c>
      <c r="C31" s="17">
        <v>25676</v>
      </c>
      <c r="D31" s="18">
        <v>1.5</v>
      </c>
      <c r="E31" s="19">
        <v>10.1</v>
      </c>
    </row>
    <row r="32" spans="1:5" ht="16.5" customHeight="1" x14ac:dyDescent="0.3">
      <c r="A32" s="16">
        <v>2</v>
      </c>
      <c r="B32" s="17">
        <v>28140184</v>
      </c>
      <c r="C32" s="17">
        <v>23716.7</v>
      </c>
      <c r="D32" s="18">
        <v>1.5</v>
      </c>
      <c r="E32" s="18">
        <v>10</v>
      </c>
    </row>
    <row r="33" spans="1:7" ht="16.5" customHeight="1" x14ac:dyDescent="0.3">
      <c r="A33" s="16">
        <v>3</v>
      </c>
      <c r="B33" s="17">
        <v>28741023</v>
      </c>
      <c r="C33" s="17">
        <v>25494.2</v>
      </c>
      <c r="D33" s="18">
        <v>1.5</v>
      </c>
      <c r="E33" s="18">
        <v>10.1</v>
      </c>
    </row>
    <row r="34" spans="1:7" ht="16.5" customHeight="1" x14ac:dyDescent="0.3">
      <c r="A34" s="16">
        <v>4</v>
      </c>
      <c r="B34" s="17">
        <v>28627743</v>
      </c>
      <c r="C34" s="17">
        <v>24569.7</v>
      </c>
      <c r="D34" s="18">
        <v>1.5</v>
      </c>
      <c r="E34" s="18">
        <v>10.1</v>
      </c>
    </row>
    <row r="35" spans="1:7" ht="16.5" customHeight="1" x14ac:dyDescent="0.3">
      <c r="A35" s="16">
        <v>5</v>
      </c>
      <c r="B35" s="17">
        <v>28461409</v>
      </c>
      <c r="C35" s="17">
        <v>24975.5</v>
      </c>
      <c r="D35" s="18">
        <v>1.6</v>
      </c>
      <c r="E35" s="18">
        <v>10.1</v>
      </c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17</v>
      </c>
      <c r="B37" s="23">
        <f>AVERAGE(B31:B36)</f>
        <v>28488658.600000001</v>
      </c>
      <c r="C37" s="24">
        <f>AVERAGE(C31:C36)</f>
        <v>24886.42</v>
      </c>
      <c r="D37" s="25">
        <f>AVERAGE(D31:D36)</f>
        <v>1.52</v>
      </c>
      <c r="E37" s="25">
        <f>AVERAGE(E31:E36)</f>
        <v>10.080000000000002</v>
      </c>
    </row>
    <row r="38" spans="1:7" ht="16.5" customHeight="1" x14ac:dyDescent="0.3">
      <c r="A38" s="26" t="s">
        <v>18</v>
      </c>
      <c r="B38" s="27">
        <f>(STDEV(B31:B36)/B37)</f>
        <v>7.9553275151953359E-3</v>
      </c>
      <c r="C38" s="28"/>
      <c r="D38" s="28"/>
      <c r="E38" s="29"/>
    </row>
    <row r="39" spans="1:7" s="591" customFormat="1" ht="16.5" customHeight="1" x14ac:dyDescent="0.3">
      <c r="A39" s="30" t="s">
        <v>19</v>
      </c>
      <c r="B39" s="31">
        <f>COUNT(B31:B36)</f>
        <v>5</v>
      </c>
      <c r="C39" s="32"/>
      <c r="D39" s="71"/>
      <c r="E39" s="34"/>
    </row>
    <row r="40" spans="1:7" s="591" customFormat="1" ht="15.75" customHeight="1" x14ac:dyDescent="0.25">
      <c r="A40" s="70"/>
      <c r="B40" s="70"/>
      <c r="C40" s="70"/>
      <c r="D40" s="70"/>
      <c r="E40" s="70"/>
    </row>
    <row r="41" spans="1:7" s="591" customFormat="1" ht="16.5" customHeight="1" x14ac:dyDescent="0.3">
      <c r="A41" s="73" t="s">
        <v>20</v>
      </c>
      <c r="B41" s="39" t="s">
        <v>126</v>
      </c>
      <c r="C41" s="38"/>
      <c r="D41" s="38"/>
      <c r="E41" s="38"/>
    </row>
    <row r="42" spans="1:7" ht="16.5" customHeight="1" x14ac:dyDescent="0.3">
      <c r="A42" s="73"/>
      <c r="B42" s="39" t="s">
        <v>22</v>
      </c>
      <c r="C42" s="38"/>
      <c r="D42" s="38"/>
      <c r="E42" s="38"/>
    </row>
    <row r="43" spans="1:7" ht="16.5" customHeight="1" x14ac:dyDescent="0.3">
      <c r="A43" s="73"/>
      <c r="B43" s="39" t="s">
        <v>23</v>
      </c>
      <c r="C43" s="38"/>
      <c r="D43" s="38"/>
      <c r="E43" s="38"/>
    </row>
    <row r="44" spans="1:7" ht="14.25" customHeight="1" thickBot="1" x14ac:dyDescent="0.3">
      <c r="A44" s="40"/>
      <c r="B44" s="514"/>
      <c r="D44" s="42"/>
      <c r="F44" s="43"/>
      <c r="G44" s="43"/>
    </row>
    <row r="45" spans="1:7" ht="15" customHeight="1" x14ac:dyDescent="0.3">
      <c r="B45" s="653" t="s">
        <v>25</v>
      </c>
      <c r="C45" s="653"/>
      <c r="E45" s="44" t="s">
        <v>26</v>
      </c>
      <c r="F45" s="45"/>
      <c r="G45" s="44" t="s">
        <v>27</v>
      </c>
    </row>
    <row r="46" spans="1:7" ht="15" customHeight="1" x14ac:dyDescent="0.3">
      <c r="A46" s="46" t="s">
        <v>28</v>
      </c>
      <c r="B46" s="48"/>
      <c r="C46" s="48"/>
      <c r="E46" s="48"/>
      <c r="G46" s="48"/>
    </row>
    <row r="47" spans="1:7" ht="15" customHeight="1" x14ac:dyDescent="0.3">
      <c r="A47" s="46" t="s">
        <v>29</v>
      </c>
      <c r="B47" s="49"/>
      <c r="C47" s="49"/>
      <c r="E47" s="49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4" zoomScale="60" workbookViewId="0">
      <selection activeCell="B7" sqref="B7"/>
    </sheetView>
  </sheetViews>
  <sheetFormatPr defaultRowHeight="13.5" x14ac:dyDescent="0.25"/>
  <cols>
    <col min="1" max="1" width="27.5703125" style="591" customWidth="1"/>
    <col min="2" max="2" width="20.42578125" style="591" customWidth="1"/>
    <col min="3" max="3" width="31.85546875" style="591" customWidth="1"/>
    <col min="4" max="4" width="25.85546875" style="591" customWidth="1"/>
    <col min="5" max="5" width="25.7109375" style="591" customWidth="1"/>
    <col min="6" max="6" width="23.140625" style="591" customWidth="1"/>
    <col min="7" max="7" width="28.42578125" style="591" customWidth="1"/>
    <col min="8" max="8" width="21.5703125" style="591" customWidth="1"/>
    <col min="9" max="9" width="9.140625" style="591" customWidth="1"/>
    <col min="10" max="16384" width="9.140625" style="43"/>
  </cols>
  <sheetData>
    <row r="1" spans="1:5" ht="18.75" customHeight="1" x14ac:dyDescent="0.3">
      <c r="A1" s="652" t="s">
        <v>0</v>
      </c>
      <c r="B1" s="652"/>
      <c r="C1" s="652"/>
      <c r="D1" s="652"/>
      <c r="E1" s="652"/>
    </row>
    <row r="2" spans="1:5" ht="16.5" customHeight="1" x14ac:dyDescent="0.3">
      <c r="A2" s="88" t="s">
        <v>1</v>
      </c>
      <c r="B2" s="58" t="s">
        <v>2</v>
      </c>
    </row>
    <row r="3" spans="1:5" ht="16.5" customHeight="1" x14ac:dyDescent="0.3">
      <c r="A3" s="7" t="s">
        <v>3</v>
      </c>
      <c r="B3" s="7" t="s">
        <v>5</v>
      </c>
      <c r="D3" s="8"/>
      <c r="E3" s="70"/>
    </row>
    <row r="4" spans="1:5" ht="16.5" customHeight="1" x14ac:dyDescent="0.3">
      <c r="A4" s="73" t="s">
        <v>4</v>
      </c>
      <c r="B4" s="7" t="s">
        <v>128</v>
      </c>
      <c r="C4" s="70"/>
      <c r="D4" s="70"/>
      <c r="E4" s="70"/>
    </row>
    <row r="5" spans="1:5" ht="16.5" customHeight="1" x14ac:dyDescent="0.3">
      <c r="A5" s="73" t="s">
        <v>6</v>
      </c>
      <c r="B5" s="11">
        <v>99.3</v>
      </c>
      <c r="C5" s="70"/>
      <c r="D5" s="70"/>
      <c r="E5" s="70"/>
    </row>
    <row r="6" spans="1:5" ht="16.5" customHeight="1" x14ac:dyDescent="0.3">
      <c r="A6" s="7" t="s">
        <v>8</v>
      </c>
      <c r="B6" s="11">
        <v>33.47</v>
      </c>
      <c r="C6" s="70"/>
      <c r="D6" s="70"/>
      <c r="E6" s="70"/>
    </row>
    <row r="7" spans="1:5" ht="16.5" customHeight="1" x14ac:dyDescent="0.3">
      <c r="A7" s="7" t="s">
        <v>10</v>
      </c>
      <c r="B7" s="12">
        <f>B6/50*10/25</f>
        <v>0.26776</v>
      </c>
      <c r="C7" s="70"/>
      <c r="D7" s="70"/>
      <c r="E7" s="70"/>
    </row>
    <row r="8" spans="1:5" ht="15.75" customHeight="1" x14ac:dyDescent="0.25">
      <c r="A8" s="70"/>
      <c r="B8" s="70"/>
      <c r="C8" s="70"/>
      <c r="D8" s="70"/>
      <c r="E8" s="70"/>
    </row>
    <row r="9" spans="1:5" ht="16.5" customHeight="1" x14ac:dyDescent="0.3">
      <c r="A9" s="15" t="s">
        <v>12</v>
      </c>
      <c r="B9" s="14" t="s">
        <v>13</v>
      </c>
      <c r="C9" s="15" t="s">
        <v>14</v>
      </c>
      <c r="D9" s="15" t="s">
        <v>15</v>
      </c>
      <c r="E9" s="15" t="s">
        <v>16</v>
      </c>
    </row>
    <row r="10" spans="1:5" ht="16.5" customHeight="1" x14ac:dyDescent="0.3">
      <c r="A10" s="16">
        <v>1</v>
      </c>
      <c r="B10" s="17">
        <v>21418983</v>
      </c>
      <c r="C10" s="17">
        <v>671719.8</v>
      </c>
      <c r="D10" s="18">
        <v>1.1000000000000001</v>
      </c>
      <c r="E10" s="19">
        <v>25.3</v>
      </c>
    </row>
    <row r="11" spans="1:5" ht="16.5" customHeight="1" x14ac:dyDescent="0.3">
      <c r="A11" s="16">
        <v>2</v>
      </c>
      <c r="B11" s="17">
        <v>21481577</v>
      </c>
      <c r="C11" s="17">
        <v>672171.2</v>
      </c>
      <c r="D11" s="18">
        <v>1.1000000000000001</v>
      </c>
      <c r="E11" s="18">
        <v>25.3</v>
      </c>
    </row>
    <row r="12" spans="1:5" ht="16.5" customHeight="1" x14ac:dyDescent="0.3">
      <c r="A12" s="16">
        <v>3</v>
      </c>
      <c r="B12" s="17">
        <v>21618817</v>
      </c>
      <c r="C12" s="17">
        <v>673229.5</v>
      </c>
      <c r="D12" s="18">
        <v>1</v>
      </c>
      <c r="E12" s="18">
        <v>25.3</v>
      </c>
    </row>
    <row r="13" spans="1:5" ht="16.5" customHeight="1" x14ac:dyDescent="0.3">
      <c r="A13" s="16">
        <v>4</v>
      </c>
      <c r="B13" s="17">
        <v>21634775</v>
      </c>
      <c r="C13" s="17">
        <v>668715.4</v>
      </c>
      <c r="D13" s="18">
        <v>1.1000000000000001</v>
      </c>
      <c r="E13" s="18">
        <v>25.3</v>
      </c>
    </row>
    <row r="14" spans="1:5" ht="16.5" customHeight="1" x14ac:dyDescent="0.3">
      <c r="A14" s="16">
        <v>5</v>
      </c>
      <c r="B14" s="17">
        <v>21686457</v>
      </c>
      <c r="C14" s="17">
        <v>668737.4</v>
      </c>
      <c r="D14" s="18">
        <v>1.1000000000000001</v>
      </c>
      <c r="E14" s="18">
        <v>25.3</v>
      </c>
    </row>
    <row r="15" spans="1:5" ht="16.5" customHeight="1" x14ac:dyDescent="0.3">
      <c r="A15" s="16">
        <v>6</v>
      </c>
      <c r="B15" s="20">
        <v>21660630</v>
      </c>
      <c r="C15" s="20">
        <v>669817.59999999998</v>
      </c>
      <c r="D15" s="21">
        <v>1.1000000000000001</v>
      </c>
      <c r="E15" s="21">
        <v>25.3</v>
      </c>
    </row>
    <row r="16" spans="1:5" ht="16.5" customHeight="1" x14ac:dyDescent="0.3">
      <c r="A16" s="22" t="s">
        <v>17</v>
      </c>
      <c r="B16" s="23">
        <f>AVERAGE(B10:B15)</f>
        <v>21583539.833333332</v>
      </c>
      <c r="C16" s="24">
        <f>AVERAGE(C10:C15)</f>
        <v>670731.81666666665</v>
      </c>
      <c r="D16" s="25">
        <f>AVERAGE(D10:D15)</f>
        <v>1.0833333333333333</v>
      </c>
      <c r="E16" s="25">
        <f>AVERAGE(E10:E15)</f>
        <v>25.3</v>
      </c>
    </row>
    <row r="17" spans="1:5" ht="16.5" customHeight="1" x14ac:dyDescent="0.3">
      <c r="A17" s="26" t="s">
        <v>18</v>
      </c>
      <c r="B17" s="27">
        <f>(STDEV(B10:B15)/B16)</f>
        <v>4.9848898649137892E-3</v>
      </c>
      <c r="C17" s="28"/>
      <c r="D17" s="28"/>
      <c r="E17" s="29"/>
    </row>
    <row r="18" spans="1:5" s="591" customFormat="1" ht="16.5" customHeight="1" x14ac:dyDescent="0.3">
      <c r="A18" s="30" t="s">
        <v>19</v>
      </c>
      <c r="B18" s="31">
        <f>COUNT(B10:B15)</f>
        <v>6</v>
      </c>
      <c r="C18" s="32"/>
      <c r="D18" s="71"/>
      <c r="E18" s="34"/>
    </row>
    <row r="19" spans="1:5" s="591" customFormat="1" ht="15.75" customHeight="1" x14ac:dyDescent="0.25">
      <c r="A19" s="70"/>
      <c r="B19" s="70"/>
      <c r="C19" s="70"/>
      <c r="D19" s="70"/>
      <c r="E19" s="70"/>
    </row>
    <row r="20" spans="1:5" s="591" customFormat="1" ht="16.5" customHeight="1" x14ac:dyDescent="0.3">
      <c r="A20" s="73" t="s">
        <v>20</v>
      </c>
      <c r="B20" s="39" t="s">
        <v>21</v>
      </c>
      <c r="C20" s="38"/>
      <c r="D20" s="38"/>
      <c r="E20" s="38"/>
    </row>
    <row r="21" spans="1:5" ht="16.5" customHeight="1" x14ac:dyDescent="0.3">
      <c r="A21" s="73"/>
      <c r="B21" s="39" t="s">
        <v>22</v>
      </c>
      <c r="C21" s="38"/>
      <c r="D21" s="38"/>
      <c r="E21" s="38"/>
    </row>
    <row r="22" spans="1:5" ht="16.5" customHeight="1" x14ac:dyDescent="0.3">
      <c r="A22" s="73"/>
      <c r="B22" s="39" t="s">
        <v>23</v>
      </c>
      <c r="C22" s="38"/>
      <c r="D22" s="38"/>
      <c r="E22" s="38"/>
    </row>
    <row r="23" spans="1:5" ht="15.75" customHeight="1" x14ac:dyDescent="0.25">
      <c r="A23" s="70"/>
      <c r="B23" s="70"/>
      <c r="C23" s="70"/>
      <c r="D23" s="70"/>
      <c r="E23" s="70"/>
    </row>
    <row r="24" spans="1:5" ht="16.5" customHeight="1" x14ac:dyDescent="0.3">
      <c r="A24" s="88" t="s">
        <v>1</v>
      </c>
      <c r="B24" s="58" t="s">
        <v>24</v>
      </c>
    </row>
    <row r="25" spans="1:5" ht="16.5" customHeight="1" x14ac:dyDescent="0.3">
      <c r="A25" s="73" t="s">
        <v>4</v>
      </c>
      <c r="B25" s="7" t="s">
        <v>127</v>
      </c>
      <c r="C25" s="70"/>
      <c r="D25" s="70"/>
      <c r="E25" s="70"/>
    </row>
    <row r="26" spans="1:5" ht="16.5" customHeight="1" x14ac:dyDescent="0.3">
      <c r="A26" s="73" t="s">
        <v>6</v>
      </c>
      <c r="B26" s="11">
        <v>99.3</v>
      </c>
      <c r="C26" s="70"/>
      <c r="D26" s="70"/>
      <c r="E26" s="70"/>
    </row>
    <row r="27" spans="1:5" ht="16.5" customHeight="1" x14ac:dyDescent="0.3">
      <c r="A27" s="7" t="s">
        <v>8</v>
      </c>
      <c r="B27" s="11">
        <v>29.13</v>
      </c>
      <c r="C27" s="70"/>
      <c r="D27" s="70"/>
      <c r="E27" s="70"/>
    </row>
    <row r="28" spans="1:5" ht="16.5" customHeight="1" x14ac:dyDescent="0.3">
      <c r="A28" s="7" t="s">
        <v>10</v>
      </c>
      <c r="B28" s="12">
        <f>B27/50</f>
        <v>0.58260000000000001</v>
      </c>
      <c r="C28" s="70"/>
      <c r="D28" s="70"/>
      <c r="E28" s="70"/>
    </row>
    <row r="29" spans="1:5" ht="15.75" customHeight="1" x14ac:dyDescent="0.25">
      <c r="A29" s="70"/>
      <c r="B29" s="70"/>
      <c r="C29" s="70"/>
      <c r="D29" s="70"/>
      <c r="E29" s="70"/>
    </row>
    <row r="30" spans="1:5" ht="16.5" customHeight="1" x14ac:dyDescent="0.3">
      <c r="A30" s="15" t="s">
        <v>12</v>
      </c>
      <c r="B30" s="14" t="s">
        <v>13</v>
      </c>
      <c r="C30" s="15" t="s">
        <v>14</v>
      </c>
      <c r="D30" s="15" t="s">
        <v>15</v>
      </c>
      <c r="E30" s="15" t="s">
        <v>16</v>
      </c>
    </row>
    <row r="31" spans="1:5" ht="16.5" customHeight="1" x14ac:dyDescent="0.3">
      <c r="A31" s="16">
        <v>1</v>
      </c>
      <c r="B31" s="17">
        <v>116906549</v>
      </c>
      <c r="C31" s="17">
        <v>71114.3</v>
      </c>
      <c r="D31" s="18">
        <v>1.3</v>
      </c>
      <c r="E31" s="19">
        <v>13.4</v>
      </c>
    </row>
    <row r="32" spans="1:5" ht="16.5" customHeight="1" x14ac:dyDescent="0.3">
      <c r="A32" s="16">
        <v>2</v>
      </c>
      <c r="B32" s="17">
        <v>115890996</v>
      </c>
      <c r="C32" s="17">
        <v>69132.7</v>
      </c>
      <c r="D32" s="18">
        <v>1.3</v>
      </c>
      <c r="E32" s="18">
        <v>13.4</v>
      </c>
    </row>
    <row r="33" spans="1:7" ht="16.5" customHeight="1" x14ac:dyDescent="0.3">
      <c r="A33" s="16">
        <v>3</v>
      </c>
      <c r="B33" s="17">
        <v>117929424</v>
      </c>
      <c r="C33" s="17">
        <v>69071.7</v>
      </c>
      <c r="D33" s="18">
        <v>1.3</v>
      </c>
      <c r="E33" s="18">
        <v>13.4</v>
      </c>
    </row>
    <row r="34" spans="1:7" ht="16.5" customHeight="1" x14ac:dyDescent="0.3">
      <c r="A34" s="16">
        <v>4</v>
      </c>
      <c r="B34" s="17">
        <v>117805970</v>
      </c>
      <c r="C34" s="17">
        <v>70750.899999999994</v>
      </c>
      <c r="D34" s="18">
        <v>1.3</v>
      </c>
      <c r="E34" s="18">
        <v>13.4</v>
      </c>
    </row>
    <row r="35" spans="1:7" ht="16.5" customHeight="1" x14ac:dyDescent="0.3">
      <c r="A35" s="16">
        <v>5</v>
      </c>
      <c r="B35" s="17">
        <v>116962945</v>
      </c>
      <c r="C35" s="17">
        <v>68281.899999999994</v>
      </c>
      <c r="D35" s="18">
        <v>1.3</v>
      </c>
      <c r="E35" s="18">
        <v>13.4</v>
      </c>
    </row>
    <row r="36" spans="1:7" ht="16.5" customHeight="1" x14ac:dyDescent="0.3">
      <c r="A36" s="16">
        <v>6</v>
      </c>
      <c r="B36" s="20"/>
      <c r="C36" s="20"/>
      <c r="D36" s="21"/>
      <c r="E36" s="21"/>
    </row>
    <row r="37" spans="1:7" ht="16.5" customHeight="1" x14ac:dyDescent="0.3">
      <c r="A37" s="22" t="s">
        <v>17</v>
      </c>
      <c r="B37" s="23">
        <f>AVERAGE(B31:B36)</f>
        <v>117099176.8</v>
      </c>
      <c r="C37" s="24">
        <f>AVERAGE(C31:C36)</f>
        <v>69670.3</v>
      </c>
      <c r="D37" s="25">
        <f>AVERAGE(D31:D36)</f>
        <v>1.3</v>
      </c>
      <c r="E37" s="25">
        <f>AVERAGE(E31:E36)</f>
        <v>13.4</v>
      </c>
    </row>
    <row r="38" spans="1:7" ht="16.5" customHeight="1" x14ac:dyDescent="0.3">
      <c r="A38" s="26" t="s">
        <v>18</v>
      </c>
      <c r="B38" s="27">
        <f>(STDEV(B31:B36)/B37)</f>
        <v>7.0216337524192634E-3</v>
      </c>
      <c r="C38" s="28"/>
      <c r="D38" s="28"/>
      <c r="E38" s="29"/>
    </row>
    <row r="39" spans="1:7" s="591" customFormat="1" ht="16.5" customHeight="1" x14ac:dyDescent="0.3">
      <c r="A39" s="30" t="s">
        <v>19</v>
      </c>
      <c r="B39" s="31">
        <f>COUNT(B31:B36)</f>
        <v>5</v>
      </c>
      <c r="C39" s="32"/>
      <c r="D39" s="71"/>
      <c r="E39" s="34"/>
    </row>
    <row r="40" spans="1:7" s="591" customFormat="1" ht="15.75" customHeight="1" x14ac:dyDescent="0.25">
      <c r="A40" s="70"/>
      <c r="B40" s="70"/>
      <c r="C40" s="70"/>
      <c r="D40" s="70"/>
      <c r="E40" s="70"/>
    </row>
    <row r="41" spans="1:7" s="591" customFormat="1" ht="16.5" customHeight="1" x14ac:dyDescent="0.3">
      <c r="A41" s="73" t="s">
        <v>20</v>
      </c>
      <c r="B41" s="39" t="s">
        <v>126</v>
      </c>
      <c r="C41" s="38"/>
      <c r="D41" s="38"/>
      <c r="E41" s="38"/>
    </row>
    <row r="42" spans="1:7" ht="16.5" customHeight="1" x14ac:dyDescent="0.3">
      <c r="A42" s="73"/>
      <c r="B42" s="39" t="s">
        <v>125</v>
      </c>
      <c r="C42" s="38"/>
      <c r="D42" s="38"/>
      <c r="E42" s="38"/>
    </row>
    <row r="43" spans="1:7" ht="16.5" customHeight="1" x14ac:dyDescent="0.3">
      <c r="A43" s="73"/>
      <c r="B43" s="39" t="s">
        <v>23</v>
      </c>
      <c r="C43" s="38"/>
      <c r="D43" s="38"/>
      <c r="E43" s="38"/>
    </row>
    <row r="44" spans="1:7" ht="14.25" customHeight="1" thickBot="1" x14ac:dyDescent="0.3">
      <c r="A44" s="40"/>
      <c r="B44" s="514"/>
      <c r="D44" s="42"/>
      <c r="F44" s="43"/>
      <c r="G44" s="43"/>
    </row>
    <row r="45" spans="1:7" ht="15" customHeight="1" x14ac:dyDescent="0.3">
      <c r="B45" s="653" t="s">
        <v>25</v>
      </c>
      <c r="C45" s="653"/>
      <c r="E45" s="44" t="s">
        <v>26</v>
      </c>
      <c r="F45" s="45"/>
      <c r="G45" s="44" t="s">
        <v>27</v>
      </c>
    </row>
    <row r="46" spans="1:7" ht="15" customHeight="1" x14ac:dyDescent="0.3">
      <c r="A46" s="46" t="s">
        <v>28</v>
      </c>
      <c r="B46" s="48"/>
      <c r="C46" s="48"/>
      <c r="E46" s="48"/>
      <c r="G46" s="48"/>
    </row>
    <row r="47" spans="1:7" ht="15" customHeight="1" x14ac:dyDescent="0.3">
      <c r="A47" s="46" t="s">
        <v>29</v>
      </c>
      <c r="B47" s="49"/>
      <c r="C47" s="49"/>
      <c r="E47" s="49"/>
      <c r="G47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3" zoomScale="55" zoomScaleNormal="50" zoomScaleSheetLayoutView="55" zoomScalePageLayoutView="55" workbookViewId="0">
      <selection activeCell="D109" sqref="D10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4" t="s">
        <v>44</v>
      </c>
      <c r="B1" s="654"/>
      <c r="C1" s="654"/>
      <c r="D1" s="654"/>
      <c r="E1" s="654"/>
      <c r="F1" s="654"/>
      <c r="G1" s="654"/>
      <c r="H1" s="654"/>
      <c r="I1" s="654"/>
    </row>
    <row r="2" spans="1:9" ht="18.7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</row>
    <row r="3" spans="1:9" ht="18.75" customHeight="1" x14ac:dyDescent="0.25">
      <c r="A3" s="654"/>
      <c r="B3" s="654"/>
      <c r="C3" s="654"/>
      <c r="D3" s="654"/>
      <c r="E3" s="654"/>
      <c r="F3" s="654"/>
      <c r="G3" s="654"/>
      <c r="H3" s="654"/>
      <c r="I3" s="654"/>
    </row>
    <row r="4" spans="1:9" ht="18.75" customHeight="1" x14ac:dyDescent="0.25">
      <c r="A4" s="654"/>
      <c r="B4" s="654"/>
      <c r="C4" s="654"/>
      <c r="D4" s="654"/>
      <c r="E4" s="654"/>
      <c r="F4" s="654"/>
      <c r="G4" s="654"/>
      <c r="H4" s="654"/>
      <c r="I4" s="654"/>
    </row>
    <row r="5" spans="1:9" ht="18.75" customHeight="1" x14ac:dyDescent="0.25">
      <c r="A5" s="654"/>
      <c r="B5" s="654"/>
      <c r="C5" s="654"/>
      <c r="D5" s="654"/>
      <c r="E5" s="654"/>
      <c r="F5" s="654"/>
      <c r="G5" s="654"/>
      <c r="H5" s="654"/>
      <c r="I5" s="654"/>
    </row>
    <row r="6" spans="1:9" ht="18.75" customHeight="1" x14ac:dyDescent="0.25">
      <c r="A6" s="654"/>
      <c r="B6" s="654"/>
      <c r="C6" s="654"/>
      <c r="D6" s="654"/>
      <c r="E6" s="654"/>
      <c r="F6" s="654"/>
      <c r="G6" s="654"/>
      <c r="H6" s="654"/>
      <c r="I6" s="654"/>
    </row>
    <row r="7" spans="1:9" ht="18.75" customHeight="1" x14ac:dyDescent="0.25">
      <c r="A7" s="654"/>
      <c r="B7" s="654"/>
      <c r="C7" s="654"/>
      <c r="D7" s="654"/>
      <c r="E7" s="654"/>
      <c r="F7" s="654"/>
      <c r="G7" s="654"/>
      <c r="H7" s="654"/>
      <c r="I7" s="654"/>
    </row>
    <row r="8" spans="1:9" x14ac:dyDescent="0.25">
      <c r="A8" s="655" t="s">
        <v>45</v>
      </c>
      <c r="B8" s="655"/>
      <c r="C8" s="655"/>
      <c r="D8" s="655"/>
      <c r="E8" s="655"/>
      <c r="F8" s="655"/>
      <c r="G8" s="655"/>
      <c r="H8" s="655"/>
      <c r="I8" s="655"/>
    </row>
    <row r="9" spans="1:9" x14ac:dyDescent="0.25">
      <c r="A9" s="655"/>
      <c r="B9" s="655"/>
      <c r="C9" s="655"/>
      <c r="D9" s="655"/>
      <c r="E9" s="655"/>
      <c r="F9" s="655"/>
      <c r="G9" s="655"/>
      <c r="H9" s="655"/>
      <c r="I9" s="655"/>
    </row>
    <row r="10" spans="1:9" x14ac:dyDescent="0.25">
      <c r="A10" s="655"/>
      <c r="B10" s="655"/>
      <c r="C10" s="655"/>
      <c r="D10" s="655"/>
      <c r="E10" s="655"/>
      <c r="F10" s="655"/>
      <c r="G10" s="655"/>
      <c r="H10" s="655"/>
      <c r="I10" s="655"/>
    </row>
    <row r="11" spans="1:9" x14ac:dyDescent="0.25">
      <c r="A11" s="655"/>
      <c r="B11" s="655"/>
      <c r="C11" s="655"/>
      <c r="D11" s="655"/>
      <c r="E11" s="655"/>
      <c r="F11" s="655"/>
      <c r="G11" s="655"/>
      <c r="H11" s="655"/>
      <c r="I11" s="655"/>
    </row>
    <row r="12" spans="1:9" x14ac:dyDescent="0.25">
      <c r="A12" s="655"/>
      <c r="B12" s="655"/>
      <c r="C12" s="655"/>
      <c r="D12" s="655"/>
      <c r="E12" s="655"/>
      <c r="F12" s="655"/>
      <c r="G12" s="655"/>
      <c r="H12" s="655"/>
      <c r="I12" s="655"/>
    </row>
    <row r="13" spans="1:9" x14ac:dyDescent="0.25">
      <c r="A13" s="655"/>
      <c r="B13" s="655"/>
      <c r="C13" s="655"/>
      <c r="D13" s="655"/>
      <c r="E13" s="655"/>
      <c r="F13" s="655"/>
      <c r="G13" s="655"/>
      <c r="H13" s="655"/>
      <c r="I13" s="655"/>
    </row>
    <row r="14" spans="1:9" x14ac:dyDescent="0.25">
      <c r="A14" s="655"/>
      <c r="B14" s="655"/>
      <c r="C14" s="655"/>
      <c r="D14" s="655"/>
      <c r="E14" s="655"/>
      <c r="F14" s="655"/>
      <c r="G14" s="655"/>
      <c r="H14" s="655"/>
      <c r="I14" s="655"/>
    </row>
    <row r="15" spans="1:9" ht="19.5" customHeight="1" x14ac:dyDescent="0.3">
      <c r="A15" s="96"/>
    </row>
    <row r="16" spans="1:9" ht="19.5" customHeight="1" x14ac:dyDescent="0.3">
      <c r="A16" s="688" t="s">
        <v>30</v>
      </c>
      <c r="B16" s="689"/>
      <c r="C16" s="689"/>
      <c r="D16" s="689"/>
      <c r="E16" s="689"/>
      <c r="F16" s="689"/>
      <c r="G16" s="689"/>
      <c r="H16" s="690"/>
    </row>
    <row r="17" spans="1:14" ht="20.25" customHeight="1" x14ac:dyDescent="0.25">
      <c r="A17" s="691" t="s">
        <v>46</v>
      </c>
      <c r="B17" s="691"/>
      <c r="C17" s="691"/>
      <c r="D17" s="691"/>
      <c r="E17" s="691"/>
      <c r="F17" s="691"/>
      <c r="G17" s="691"/>
      <c r="H17" s="691"/>
    </row>
    <row r="18" spans="1:14" ht="26.25" customHeight="1" x14ac:dyDescent="0.4">
      <c r="A18" s="98" t="s">
        <v>32</v>
      </c>
      <c r="B18" s="687" t="s">
        <v>5</v>
      </c>
      <c r="C18" s="687"/>
      <c r="D18" s="265"/>
      <c r="E18" s="99"/>
      <c r="F18" s="100"/>
      <c r="G18" s="100"/>
      <c r="H18" s="100"/>
    </row>
    <row r="19" spans="1:14" ht="26.25" customHeight="1" x14ac:dyDescent="0.4">
      <c r="A19" s="98" t="s">
        <v>33</v>
      </c>
      <c r="B19" s="101" t="s">
        <v>7</v>
      </c>
      <c r="C19" s="278">
        <v>29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34</v>
      </c>
      <c r="B20" s="692" t="s">
        <v>9</v>
      </c>
      <c r="C20" s="692"/>
      <c r="D20" s="100"/>
      <c r="E20" s="100"/>
      <c r="F20" s="100"/>
      <c r="G20" s="100"/>
      <c r="H20" s="100"/>
    </row>
    <row r="21" spans="1:14" ht="26.25" customHeight="1" x14ac:dyDescent="0.4">
      <c r="A21" s="98" t="s">
        <v>35</v>
      </c>
      <c r="B21" s="692" t="s">
        <v>11</v>
      </c>
      <c r="C21" s="692"/>
      <c r="D21" s="692"/>
      <c r="E21" s="692"/>
      <c r="F21" s="692"/>
      <c r="G21" s="692"/>
      <c r="H21" s="692"/>
      <c r="I21" s="102"/>
    </row>
    <row r="22" spans="1:14" ht="26.25" customHeight="1" x14ac:dyDescent="0.4">
      <c r="A22" s="98" t="s">
        <v>36</v>
      </c>
      <c r="B22" s="103">
        <v>42412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37</v>
      </c>
      <c r="B23" s="103">
        <v>42425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687" t="s">
        <v>124</v>
      </c>
      <c r="C26" s="687"/>
    </row>
    <row r="27" spans="1:14" ht="26.25" customHeight="1" x14ac:dyDescent="0.4">
      <c r="A27" s="107" t="s">
        <v>47</v>
      </c>
      <c r="B27" s="685" t="s">
        <v>129</v>
      </c>
      <c r="C27" s="685"/>
    </row>
    <row r="28" spans="1:14" ht="27" customHeight="1" x14ac:dyDescent="0.4">
      <c r="A28" s="107" t="s">
        <v>6</v>
      </c>
      <c r="B28" s="108">
        <v>101.74</v>
      </c>
    </row>
    <row r="29" spans="1:14" s="13" customFormat="1" ht="27" customHeight="1" x14ac:dyDescent="0.4">
      <c r="A29" s="107" t="s">
        <v>48</v>
      </c>
      <c r="B29" s="109">
        <v>0</v>
      </c>
      <c r="C29" s="662" t="s">
        <v>49</v>
      </c>
      <c r="D29" s="663"/>
      <c r="E29" s="663"/>
      <c r="F29" s="663"/>
      <c r="G29" s="664"/>
      <c r="I29" s="110"/>
      <c r="J29" s="110"/>
      <c r="K29" s="110"/>
      <c r="L29" s="110"/>
    </row>
    <row r="30" spans="1:14" s="13" customFormat="1" ht="19.5" customHeight="1" x14ac:dyDescent="0.3">
      <c r="A30" s="107" t="s">
        <v>50</v>
      </c>
      <c r="B30" s="111">
        <f>B28-B29</f>
        <v>101.74</v>
      </c>
      <c r="C30" s="112"/>
      <c r="D30" s="112"/>
      <c r="E30" s="112"/>
      <c r="F30" s="112"/>
      <c r="G30" s="113"/>
      <c r="I30" s="110"/>
      <c r="J30" s="110"/>
      <c r="K30" s="110"/>
      <c r="L30" s="110"/>
    </row>
    <row r="31" spans="1:14" s="13" customFormat="1" ht="27" customHeight="1" x14ac:dyDescent="0.4">
      <c r="A31" s="107" t="s">
        <v>51</v>
      </c>
      <c r="B31" s="114">
        <v>1</v>
      </c>
      <c r="C31" s="665" t="s">
        <v>52</v>
      </c>
      <c r="D31" s="666"/>
      <c r="E31" s="666"/>
      <c r="F31" s="666"/>
      <c r="G31" s="666"/>
      <c r="H31" s="667"/>
      <c r="I31" s="110"/>
      <c r="J31" s="110"/>
      <c r="K31" s="110"/>
      <c r="L31" s="110"/>
    </row>
    <row r="32" spans="1:14" s="13" customFormat="1" ht="27" customHeight="1" x14ac:dyDescent="0.4">
      <c r="A32" s="107" t="s">
        <v>53</v>
      </c>
      <c r="B32" s="114">
        <v>1</v>
      </c>
      <c r="C32" s="665" t="s">
        <v>54</v>
      </c>
      <c r="D32" s="666"/>
      <c r="E32" s="666"/>
      <c r="F32" s="666"/>
      <c r="G32" s="666"/>
      <c r="H32" s="667"/>
      <c r="I32" s="110"/>
      <c r="J32" s="110"/>
      <c r="K32" s="110"/>
      <c r="L32" s="115"/>
      <c r="M32" s="115"/>
      <c r="N32" s="116"/>
    </row>
    <row r="33" spans="1:14" s="13" customFormat="1" ht="17.25" customHeight="1" x14ac:dyDescent="0.3">
      <c r="A33" s="107"/>
      <c r="B33" s="117"/>
      <c r="C33" s="118"/>
      <c r="D33" s="118"/>
      <c r="E33" s="118"/>
      <c r="F33" s="118"/>
      <c r="G33" s="118"/>
      <c r="H33" s="118"/>
      <c r="I33" s="110"/>
      <c r="J33" s="110"/>
      <c r="K33" s="110"/>
      <c r="L33" s="115"/>
      <c r="M33" s="115"/>
      <c r="N33" s="116"/>
    </row>
    <row r="34" spans="1:14" s="13" customFormat="1" ht="18.75" x14ac:dyDescent="0.3">
      <c r="A34" s="107" t="s">
        <v>55</v>
      </c>
      <c r="B34" s="119">
        <f>B31/B32</f>
        <v>1</v>
      </c>
      <c r="C34" s="97" t="s">
        <v>56</v>
      </c>
      <c r="D34" s="97"/>
      <c r="E34" s="97"/>
      <c r="F34" s="97"/>
      <c r="G34" s="97"/>
      <c r="I34" s="110"/>
      <c r="J34" s="110"/>
      <c r="K34" s="110"/>
      <c r="L34" s="115"/>
      <c r="M34" s="115"/>
      <c r="N34" s="116"/>
    </row>
    <row r="35" spans="1:14" s="13" customFormat="1" ht="19.5" customHeight="1" x14ac:dyDescent="0.3">
      <c r="A35" s="107"/>
      <c r="B35" s="111"/>
      <c r="G35" s="97"/>
      <c r="I35" s="110"/>
      <c r="J35" s="110"/>
      <c r="K35" s="110"/>
      <c r="L35" s="115"/>
      <c r="M35" s="115"/>
      <c r="N35" s="116"/>
    </row>
    <row r="36" spans="1:14" s="13" customFormat="1" ht="27" customHeight="1" x14ac:dyDescent="0.4">
      <c r="A36" s="120" t="s">
        <v>57</v>
      </c>
      <c r="B36" s="121">
        <v>50</v>
      </c>
      <c r="C36" s="97"/>
      <c r="D36" s="668" t="s">
        <v>58</v>
      </c>
      <c r="E36" s="686"/>
      <c r="F36" s="668" t="s">
        <v>59</v>
      </c>
      <c r="G36" s="669"/>
      <c r="J36" s="110"/>
      <c r="K36" s="110"/>
      <c r="L36" s="115"/>
      <c r="M36" s="115"/>
      <c r="N36" s="116"/>
    </row>
    <row r="37" spans="1:14" s="13" customFormat="1" ht="27" customHeight="1" x14ac:dyDescent="0.4">
      <c r="A37" s="122" t="s">
        <v>60</v>
      </c>
      <c r="B37" s="123">
        <v>10</v>
      </c>
      <c r="C37" s="124" t="s">
        <v>61</v>
      </c>
      <c r="D37" s="125" t="s">
        <v>62</v>
      </c>
      <c r="E37" s="126" t="s">
        <v>63</v>
      </c>
      <c r="F37" s="125" t="s">
        <v>62</v>
      </c>
      <c r="G37" s="127" t="s">
        <v>63</v>
      </c>
      <c r="I37" s="128" t="s">
        <v>64</v>
      </c>
      <c r="J37" s="110"/>
      <c r="K37" s="110"/>
      <c r="L37" s="115"/>
      <c r="M37" s="115"/>
      <c r="N37" s="116"/>
    </row>
    <row r="38" spans="1:14" s="13" customFormat="1" ht="26.25" customHeight="1" x14ac:dyDescent="0.4">
      <c r="A38" s="122" t="s">
        <v>65</v>
      </c>
      <c r="B38" s="123">
        <v>25</v>
      </c>
      <c r="C38" s="129">
        <v>1</v>
      </c>
      <c r="D38" s="130">
        <v>114440544</v>
      </c>
      <c r="E38" s="131">
        <f>IF(ISBLANK(D38),"-",$D$48/$D$45*D38)</f>
        <v>92859108.961418584</v>
      </c>
      <c r="F38" s="130">
        <v>109152666</v>
      </c>
      <c r="G38" s="132">
        <f>IF(ISBLANK(F38),"-",$D$48/$F$45*F38)</f>
        <v>91749622.139202073</v>
      </c>
      <c r="I38" s="133"/>
      <c r="J38" s="110"/>
      <c r="K38" s="110"/>
      <c r="L38" s="115"/>
      <c r="M38" s="115"/>
      <c r="N38" s="116"/>
    </row>
    <row r="39" spans="1:14" s="13" customFormat="1" ht="26.25" customHeight="1" x14ac:dyDescent="0.4">
      <c r="A39" s="122" t="s">
        <v>66</v>
      </c>
      <c r="B39" s="123">
        <v>1</v>
      </c>
      <c r="C39" s="134">
        <v>2</v>
      </c>
      <c r="D39" s="135">
        <v>113677511</v>
      </c>
      <c r="E39" s="136">
        <f>IF(ISBLANK(D39),"-",$D$48/$D$45*D39)</f>
        <v>92239970.306431442</v>
      </c>
      <c r="F39" s="135">
        <v>108923625</v>
      </c>
      <c r="G39" s="137">
        <f>IF(ISBLANK(F39),"-",$D$48/$F$45*F39)</f>
        <v>91557098.896532163</v>
      </c>
      <c r="I39" s="670">
        <f>ABS((F43/D43*D42)-F42)/D42</f>
        <v>7.1200441287231986E-3</v>
      </c>
      <c r="J39" s="110"/>
      <c r="K39" s="110"/>
      <c r="L39" s="115"/>
      <c r="M39" s="115"/>
      <c r="N39" s="116"/>
    </row>
    <row r="40" spans="1:14" ht="26.25" customHeight="1" x14ac:dyDescent="0.4">
      <c r="A40" s="122" t="s">
        <v>67</v>
      </c>
      <c r="B40" s="123">
        <v>1</v>
      </c>
      <c r="C40" s="134">
        <v>3</v>
      </c>
      <c r="D40" s="135">
        <v>113145623</v>
      </c>
      <c r="E40" s="136">
        <f>IF(ISBLANK(D40),"-",$D$48/$D$45*D40)</f>
        <v>91808386.848148763</v>
      </c>
      <c r="F40" s="135">
        <v>108925097</v>
      </c>
      <c r="G40" s="137">
        <f>IF(ISBLANK(F40),"-",$D$48/$F$45*F40)</f>
        <v>91558336.204320773</v>
      </c>
      <c r="I40" s="670"/>
      <c r="L40" s="115"/>
      <c r="M40" s="115"/>
      <c r="N40" s="138"/>
    </row>
    <row r="41" spans="1:14" ht="27" customHeight="1" x14ac:dyDescent="0.4">
      <c r="A41" s="122" t="s">
        <v>68</v>
      </c>
      <c r="B41" s="123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5"/>
      <c r="M41" s="115"/>
      <c r="N41" s="138"/>
    </row>
    <row r="42" spans="1:14" ht="27" customHeight="1" x14ac:dyDescent="0.4">
      <c r="A42" s="122" t="s">
        <v>69</v>
      </c>
      <c r="B42" s="123">
        <v>1</v>
      </c>
      <c r="C42" s="144" t="s">
        <v>70</v>
      </c>
      <c r="D42" s="145">
        <f>AVERAGE(D38:D41)</f>
        <v>113754559.33333333</v>
      </c>
      <c r="E42" s="146">
        <f>AVERAGE(E38:E41)</f>
        <v>92302488.705332935</v>
      </c>
      <c r="F42" s="145">
        <f>AVERAGE(F38:F41)</f>
        <v>109000462.66666667</v>
      </c>
      <c r="G42" s="147">
        <f>AVERAGE(G38:G41)</f>
        <v>91621685.746685013</v>
      </c>
      <c r="H42" s="148"/>
    </row>
    <row r="43" spans="1:14" ht="26.25" customHeight="1" x14ac:dyDescent="0.4">
      <c r="A43" s="122" t="s">
        <v>71</v>
      </c>
      <c r="B43" s="123">
        <v>1</v>
      </c>
      <c r="C43" s="149" t="s">
        <v>72</v>
      </c>
      <c r="D43" s="150">
        <v>18.170000000000002</v>
      </c>
      <c r="E43" s="138"/>
      <c r="F43" s="150">
        <v>17.54</v>
      </c>
      <c r="H43" s="148"/>
    </row>
    <row r="44" spans="1:14" ht="26.25" customHeight="1" x14ac:dyDescent="0.4">
      <c r="A44" s="122" t="s">
        <v>73</v>
      </c>
      <c r="B44" s="123">
        <v>1</v>
      </c>
      <c r="C44" s="151" t="s">
        <v>74</v>
      </c>
      <c r="D44" s="152">
        <f>D43*$B$34</f>
        <v>18.170000000000002</v>
      </c>
      <c r="E44" s="153"/>
      <c r="F44" s="152">
        <f>F43*$B$34</f>
        <v>17.54</v>
      </c>
      <c r="H44" s="148"/>
    </row>
    <row r="45" spans="1:14" ht="19.5" customHeight="1" x14ac:dyDescent="0.3">
      <c r="A45" s="122" t="s">
        <v>75</v>
      </c>
      <c r="B45" s="154">
        <f>(B44/B43)*(B42/B41)*(B40/B39)*(B38/B37)*B36</f>
        <v>125</v>
      </c>
      <c r="C45" s="151" t="s">
        <v>76</v>
      </c>
      <c r="D45" s="155">
        <f>D44*$B$30/100</f>
        <v>18.486158</v>
      </c>
      <c r="E45" s="156"/>
      <c r="F45" s="155">
        <f>F44*$B$30/100</f>
        <v>17.845195999999998</v>
      </c>
      <c r="H45" s="148"/>
    </row>
    <row r="46" spans="1:14" ht="19.5" customHeight="1" x14ac:dyDescent="0.3">
      <c r="A46" s="656" t="s">
        <v>77</v>
      </c>
      <c r="B46" s="657"/>
      <c r="C46" s="151" t="s">
        <v>78</v>
      </c>
      <c r="D46" s="157">
        <f>D45/$B$45</f>
        <v>0.14788926399999999</v>
      </c>
      <c r="E46" s="158"/>
      <c r="F46" s="159">
        <f>F45/$B$45</f>
        <v>0.14276156799999998</v>
      </c>
      <c r="H46" s="148"/>
    </row>
    <row r="47" spans="1:14" ht="27" customHeight="1" x14ac:dyDescent="0.4">
      <c r="A47" s="658"/>
      <c r="B47" s="659"/>
      <c r="C47" s="160" t="s">
        <v>79</v>
      </c>
      <c r="D47" s="161">
        <v>0.12</v>
      </c>
      <c r="E47" s="162"/>
      <c r="F47" s="158"/>
      <c r="H47" s="148"/>
    </row>
    <row r="48" spans="1:14" ht="18.75" x14ac:dyDescent="0.3">
      <c r="C48" s="163" t="s">
        <v>80</v>
      </c>
      <c r="D48" s="155">
        <f>D47*$B$45</f>
        <v>15</v>
      </c>
      <c r="F48" s="164"/>
      <c r="H48" s="148"/>
    </row>
    <row r="49" spans="1:12" ht="19.5" customHeight="1" x14ac:dyDescent="0.3">
      <c r="C49" s="165" t="s">
        <v>81</v>
      </c>
      <c r="D49" s="166">
        <f>D48/B34</f>
        <v>15</v>
      </c>
      <c r="F49" s="164"/>
      <c r="H49" s="148"/>
    </row>
    <row r="50" spans="1:12" ht="18.75" x14ac:dyDescent="0.3">
      <c r="C50" s="120" t="s">
        <v>82</v>
      </c>
      <c r="D50" s="167">
        <f>AVERAGE(E38:E41,G38:G41)</f>
        <v>91962087.226008967</v>
      </c>
      <c r="F50" s="168"/>
      <c r="H50" s="148"/>
    </row>
    <row r="51" spans="1:12" ht="18.75" x14ac:dyDescent="0.3">
      <c r="C51" s="122" t="s">
        <v>83</v>
      </c>
      <c r="D51" s="169">
        <f>STDEV(E38:E41,G38:G41)/D50</f>
        <v>5.4968549673291879E-3</v>
      </c>
      <c r="F51" s="168"/>
      <c r="H51" s="148"/>
    </row>
    <row r="52" spans="1:12" ht="19.5" customHeight="1" x14ac:dyDescent="0.3">
      <c r="C52" s="170" t="s">
        <v>19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84</v>
      </c>
    </row>
    <row r="55" spans="1:12" ht="18.75" x14ac:dyDescent="0.3">
      <c r="A55" s="97" t="s">
        <v>85</v>
      </c>
      <c r="B55" s="174" t="str">
        <f>B21</f>
        <v>Each tablet contains:Tenofovir Disoproxil Fumarate 300mg, Lamivudine 300mg &amp; Efavirenz 600mg tablets</v>
      </c>
    </row>
    <row r="56" spans="1:12" ht="26.25" customHeight="1" x14ac:dyDescent="0.4">
      <c r="A56" s="175" t="s">
        <v>86</v>
      </c>
      <c r="B56" s="176">
        <v>300</v>
      </c>
      <c r="C56" s="97" t="str">
        <f>B20</f>
        <v xml:space="preserve">Tenofovir Disoproxil Fumarate , Lamivudine  &amp; Efavirenz </v>
      </c>
      <c r="H56" s="177"/>
    </row>
    <row r="57" spans="1:12" ht="18.75" x14ac:dyDescent="0.3">
      <c r="A57" s="174" t="s">
        <v>87</v>
      </c>
      <c r="B57" s="266">
        <f>Uniformity!C36</f>
        <v>1898.3469999999998</v>
      </c>
      <c r="H57" s="177"/>
    </row>
    <row r="58" spans="1:12" ht="19.5" customHeight="1" x14ac:dyDescent="0.3">
      <c r="H58" s="177"/>
    </row>
    <row r="59" spans="1:12" s="13" customFormat="1" ht="27" customHeight="1" x14ac:dyDescent="0.4">
      <c r="A59" s="120" t="s">
        <v>88</v>
      </c>
      <c r="B59" s="121">
        <v>200</v>
      </c>
      <c r="C59" s="97"/>
      <c r="D59" s="178" t="s">
        <v>89</v>
      </c>
      <c r="E59" s="179" t="s">
        <v>61</v>
      </c>
      <c r="F59" s="179" t="s">
        <v>62</v>
      </c>
      <c r="G59" s="179" t="s">
        <v>90</v>
      </c>
      <c r="H59" s="124" t="s">
        <v>91</v>
      </c>
      <c r="L59" s="110"/>
    </row>
    <row r="60" spans="1:12" s="13" customFormat="1" ht="26.25" customHeight="1" x14ac:dyDescent="0.4">
      <c r="A60" s="122" t="s">
        <v>92</v>
      </c>
      <c r="B60" s="123">
        <v>2</v>
      </c>
      <c r="C60" s="673" t="s">
        <v>93</v>
      </c>
      <c r="D60" s="676">
        <v>1923.25</v>
      </c>
      <c r="E60" s="180">
        <v>1</v>
      </c>
      <c r="F60" s="181">
        <v>91141603</v>
      </c>
      <c r="G60" s="267">
        <f>IF(ISBLANK(F60),"-",(F60/$D$50*$D$47*$B$68)*($B$57/$D$60))</f>
        <v>293.47354416195373</v>
      </c>
      <c r="H60" s="182">
        <f t="shared" ref="H60:H71" si="0">IF(ISBLANK(F60),"-",G60/$B$56)</f>
        <v>0.97824514720651246</v>
      </c>
      <c r="L60" s="110"/>
    </row>
    <row r="61" spans="1:12" s="13" customFormat="1" ht="26.25" customHeight="1" x14ac:dyDescent="0.4">
      <c r="A61" s="122" t="s">
        <v>94</v>
      </c>
      <c r="B61" s="123">
        <v>25</v>
      </c>
      <c r="C61" s="674"/>
      <c r="D61" s="677"/>
      <c r="E61" s="183">
        <v>2</v>
      </c>
      <c r="F61" s="135">
        <v>91334075</v>
      </c>
      <c r="G61" s="268">
        <f>IF(ISBLANK(F61),"-",(F61/$D$50*$D$47*$B$68)*($B$57/$D$60))</f>
        <v>294.09329889670352</v>
      </c>
      <c r="H61" s="184">
        <f>IF(ISBLANK(F61),"-",G61/$B$56)</f>
        <v>0.98031099632234509</v>
      </c>
      <c r="L61" s="110"/>
    </row>
    <row r="62" spans="1:12" s="13" customFormat="1" ht="26.25" customHeight="1" x14ac:dyDescent="0.4">
      <c r="A62" s="122" t="s">
        <v>95</v>
      </c>
      <c r="B62" s="123">
        <v>1</v>
      </c>
      <c r="C62" s="674"/>
      <c r="D62" s="677"/>
      <c r="E62" s="183">
        <v>3</v>
      </c>
      <c r="F62" s="185">
        <v>90979471</v>
      </c>
      <c r="G62" s="268">
        <f>IF(ISBLANK(F62),"-",(F62/$D$50*$D$47*$B$68)*($B$57/$D$60))</f>
        <v>292.95148342244642</v>
      </c>
      <c r="H62" s="184">
        <f t="shared" si="0"/>
        <v>0.97650494474148808</v>
      </c>
      <c r="L62" s="110"/>
    </row>
    <row r="63" spans="1:12" ht="27" customHeight="1" x14ac:dyDescent="0.4">
      <c r="A63" s="122" t="s">
        <v>96</v>
      </c>
      <c r="B63" s="123">
        <v>1</v>
      </c>
      <c r="C63" s="684"/>
      <c r="D63" s="678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">
      <c r="A64" s="122" t="s">
        <v>97</v>
      </c>
      <c r="B64" s="123">
        <v>1</v>
      </c>
      <c r="C64" s="673" t="s">
        <v>98</v>
      </c>
      <c r="D64" s="676">
        <v>1952.43</v>
      </c>
      <c r="E64" s="180">
        <v>1</v>
      </c>
      <c r="F64" s="181">
        <v>103328291</v>
      </c>
      <c r="G64" s="269">
        <f>IF(ISBLANK(F64),"-",(F64/$D$50*$D$47*$B$68)*($B$57/$D$64))</f>
        <v>327.74178111628174</v>
      </c>
      <c r="H64" s="188"/>
    </row>
    <row r="65" spans="1:8" ht="26.25" customHeight="1" x14ac:dyDescent="0.4">
      <c r="A65" s="122" t="s">
        <v>99</v>
      </c>
      <c r="B65" s="123">
        <v>1</v>
      </c>
      <c r="C65" s="674"/>
      <c r="D65" s="677"/>
      <c r="E65" s="183">
        <v>2</v>
      </c>
      <c r="F65" s="135">
        <v>103734024</v>
      </c>
      <c r="G65" s="270">
        <f>IF(ISBLANK(F65),"-",(F65/$D$50*$D$47*$B$68)*($B$57/$D$64))</f>
        <v>329.02870510186904</v>
      </c>
      <c r="H65" s="189"/>
    </row>
    <row r="66" spans="1:8" ht="26.25" customHeight="1" x14ac:dyDescent="0.4">
      <c r="A66" s="122" t="s">
        <v>100</v>
      </c>
      <c r="B66" s="123">
        <v>1</v>
      </c>
      <c r="C66" s="674"/>
      <c r="D66" s="677"/>
      <c r="E66" s="183">
        <v>3</v>
      </c>
      <c r="F66" s="135">
        <v>103859638</v>
      </c>
      <c r="G66" s="270">
        <f>IF(ISBLANK(F66),"-",(F66/$D$50*$D$47*$B$68)*($B$57/$D$64))</f>
        <v>329.42713379641839</v>
      </c>
      <c r="H66" s="189"/>
    </row>
    <row r="67" spans="1:8" ht="27" customHeight="1" x14ac:dyDescent="0.4">
      <c r="A67" s="122" t="s">
        <v>101</v>
      </c>
      <c r="B67" s="123">
        <v>1</v>
      </c>
      <c r="C67" s="684"/>
      <c r="D67" s="678"/>
      <c r="E67" s="186">
        <v>4</v>
      </c>
      <c r="F67" s="187"/>
      <c r="G67" s="271" t="str">
        <f>IF(ISBLANK(F67),"-",(F67/$D$50*$D$47*$B$68)*($B$57/$D$64))</f>
        <v>-</v>
      </c>
      <c r="H67" s="190"/>
    </row>
    <row r="68" spans="1:8" ht="26.25" customHeight="1" x14ac:dyDescent="0.4">
      <c r="A68" s="122" t="s">
        <v>102</v>
      </c>
      <c r="B68" s="191">
        <f>(B67/B66)*(B65/B64)*(B63/B62)*(B61/B60)*B59</f>
        <v>2500</v>
      </c>
      <c r="C68" s="673" t="s">
        <v>103</v>
      </c>
      <c r="D68" s="676">
        <v>1869.88</v>
      </c>
      <c r="E68" s="180">
        <v>1</v>
      </c>
      <c r="F68" s="181">
        <v>87832798</v>
      </c>
      <c r="G68" s="269">
        <f>IF(ISBLANK(F68),"-",(F68/$D$50*$D$47*$B$68)*($B$57/$D$68))</f>
        <v>290.89149032393038</v>
      </c>
      <c r="H68" s="184">
        <f t="shared" si="0"/>
        <v>0.96963830107976789</v>
      </c>
    </row>
    <row r="69" spans="1:8" ht="27" customHeight="1" x14ac:dyDescent="0.4">
      <c r="A69" s="170" t="s">
        <v>104</v>
      </c>
      <c r="B69" s="192">
        <f>(D47*B68)/B56*B57</f>
        <v>1898.3469999999998</v>
      </c>
      <c r="C69" s="674"/>
      <c r="D69" s="677"/>
      <c r="E69" s="183">
        <v>2</v>
      </c>
      <c r="F69" s="135">
        <v>87587772</v>
      </c>
      <c r="G69" s="270">
        <f>IF(ISBLANK(F69),"-",(F69/$D$50*$D$47*$B$68)*($B$57/$D$68))</f>
        <v>290.07999416382734</v>
      </c>
      <c r="H69" s="184">
        <f t="shared" si="0"/>
        <v>0.96693331387942449</v>
      </c>
    </row>
    <row r="70" spans="1:8" ht="26.25" customHeight="1" x14ac:dyDescent="0.4">
      <c r="A70" s="679" t="s">
        <v>77</v>
      </c>
      <c r="B70" s="680"/>
      <c r="C70" s="674"/>
      <c r="D70" s="677"/>
      <c r="E70" s="183">
        <v>3</v>
      </c>
      <c r="F70" s="135">
        <v>87523314</v>
      </c>
      <c r="G70" s="270">
        <f>IF(ISBLANK(F70),"-",(F70/$D$50*$D$47*$B$68)*($B$57/$D$68))</f>
        <v>289.86651714715185</v>
      </c>
      <c r="H70" s="184">
        <f t="shared" si="0"/>
        <v>0.96622172382383953</v>
      </c>
    </row>
    <row r="71" spans="1:8" ht="27" customHeight="1" x14ac:dyDescent="0.4">
      <c r="A71" s="681"/>
      <c r="B71" s="682"/>
      <c r="C71" s="675"/>
      <c r="D71" s="678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70</v>
      </c>
      <c r="G72" s="276">
        <f>AVERAGE(G60:G71)</f>
        <v>304.17266090339803</v>
      </c>
      <c r="H72" s="197">
        <f>AVERAGE(H60:H71)</f>
        <v>0.97297573784222957</v>
      </c>
    </row>
    <row r="73" spans="1:8" ht="26.25" customHeight="1" x14ac:dyDescent="0.4">
      <c r="C73" s="194"/>
      <c r="D73" s="194"/>
      <c r="E73" s="194"/>
      <c r="F73" s="198" t="s">
        <v>83</v>
      </c>
      <c r="G73" s="272">
        <f>STDEV(G60:G71)/G72</f>
        <v>6.0762410887735353E-2</v>
      </c>
      <c r="H73" s="272">
        <f>STDEV(H60:H71)/H72</f>
        <v>6.2903527555985272E-3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6</v>
      </c>
    </row>
    <row r="76" spans="1:8" ht="26.25" customHeight="1" x14ac:dyDescent="0.4">
      <c r="A76" s="106" t="s">
        <v>105</v>
      </c>
      <c r="B76" s="202" t="s">
        <v>106</v>
      </c>
      <c r="C76" s="660" t="str">
        <f>B20</f>
        <v xml:space="preserve">Tenofovir Disoproxil Fumarate , Lamivudine  &amp; Efavirenz </v>
      </c>
      <c r="D76" s="660"/>
      <c r="E76" s="203" t="s">
        <v>107</v>
      </c>
      <c r="F76" s="203"/>
      <c r="G76" s="204">
        <f>H72</f>
        <v>0.97297573784222957</v>
      </c>
      <c r="H76" s="205"/>
    </row>
    <row r="77" spans="1:8" ht="18.75" x14ac:dyDescent="0.3">
      <c r="A77" s="105" t="s">
        <v>108</v>
      </c>
      <c r="B77" s="105" t="s">
        <v>109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683" t="str">
        <f>B26</f>
        <v>Lamivudine</v>
      </c>
      <c r="C79" s="683"/>
    </row>
    <row r="80" spans="1:8" ht="26.25" customHeight="1" x14ac:dyDescent="0.4">
      <c r="A80" s="107" t="s">
        <v>47</v>
      </c>
      <c r="B80" s="683" t="s">
        <v>130</v>
      </c>
      <c r="C80" s="683"/>
    </row>
    <row r="81" spans="1:12" ht="27" customHeight="1" x14ac:dyDescent="0.4">
      <c r="A81" s="107" t="s">
        <v>6</v>
      </c>
      <c r="B81" s="206">
        <v>99.9</v>
      </c>
    </row>
    <row r="82" spans="1:12" s="13" customFormat="1" ht="27" customHeight="1" x14ac:dyDescent="0.4">
      <c r="A82" s="107" t="s">
        <v>48</v>
      </c>
      <c r="B82" s="109">
        <v>0</v>
      </c>
      <c r="C82" s="662" t="s">
        <v>49</v>
      </c>
      <c r="D82" s="663"/>
      <c r="E82" s="663"/>
      <c r="F82" s="663"/>
      <c r="G82" s="664"/>
      <c r="I82" s="110"/>
      <c r="J82" s="110"/>
      <c r="K82" s="110"/>
      <c r="L82" s="110"/>
    </row>
    <row r="83" spans="1:12" s="13" customFormat="1" ht="19.5" customHeight="1" x14ac:dyDescent="0.3">
      <c r="A83" s="107" t="s">
        <v>50</v>
      </c>
      <c r="B83" s="111">
        <f>B81-B82</f>
        <v>99.9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3" customFormat="1" ht="27" customHeight="1" x14ac:dyDescent="0.4">
      <c r="A84" s="107" t="s">
        <v>51</v>
      </c>
      <c r="B84" s="114">
        <v>1</v>
      </c>
      <c r="C84" s="665" t="s">
        <v>110</v>
      </c>
      <c r="D84" s="666"/>
      <c r="E84" s="666"/>
      <c r="F84" s="666"/>
      <c r="G84" s="666"/>
      <c r="H84" s="667"/>
      <c r="I84" s="110"/>
      <c r="J84" s="110"/>
      <c r="K84" s="110"/>
      <c r="L84" s="110"/>
    </row>
    <row r="85" spans="1:12" s="13" customFormat="1" ht="27" customHeight="1" x14ac:dyDescent="0.4">
      <c r="A85" s="107" t="s">
        <v>53</v>
      </c>
      <c r="B85" s="114">
        <v>1</v>
      </c>
      <c r="C85" s="665" t="s">
        <v>111</v>
      </c>
      <c r="D85" s="666"/>
      <c r="E85" s="666"/>
      <c r="F85" s="666"/>
      <c r="G85" s="666"/>
      <c r="H85" s="667"/>
      <c r="I85" s="110"/>
      <c r="J85" s="110"/>
      <c r="K85" s="110"/>
      <c r="L85" s="110"/>
    </row>
    <row r="86" spans="1:12" s="13" customFormat="1" ht="18.75" x14ac:dyDescent="0.3">
      <c r="A86" s="107"/>
      <c r="B86" s="117"/>
      <c r="C86" s="118"/>
      <c r="D86" s="118"/>
      <c r="E86" s="118"/>
      <c r="F86" s="118"/>
      <c r="G86" s="118"/>
      <c r="H86" s="118"/>
      <c r="I86" s="110"/>
      <c r="J86" s="110"/>
      <c r="K86" s="110"/>
      <c r="L86" s="110"/>
    </row>
    <row r="87" spans="1:12" s="13" customFormat="1" ht="18.75" x14ac:dyDescent="0.3">
      <c r="A87" s="107" t="s">
        <v>55</v>
      </c>
      <c r="B87" s="119">
        <f>B84/B85</f>
        <v>1</v>
      </c>
      <c r="C87" s="97" t="s">
        <v>56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20" t="s">
        <v>57</v>
      </c>
      <c r="B89" s="121">
        <v>50</v>
      </c>
      <c r="D89" s="207" t="s">
        <v>58</v>
      </c>
      <c r="E89" s="208"/>
      <c r="F89" s="668" t="s">
        <v>59</v>
      </c>
      <c r="G89" s="669"/>
    </row>
    <row r="90" spans="1:12" ht="27" customHeight="1" x14ac:dyDescent="0.4">
      <c r="A90" s="122" t="s">
        <v>60</v>
      </c>
      <c r="B90" s="123">
        <v>1</v>
      </c>
      <c r="C90" s="209" t="s">
        <v>61</v>
      </c>
      <c r="D90" s="125" t="s">
        <v>62</v>
      </c>
      <c r="E90" s="126" t="s">
        <v>63</v>
      </c>
      <c r="F90" s="125" t="s">
        <v>62</v>
      </c>
      <c r="G90" s="210" t="s">
        <v>63</v>
      </c>
      <c r="I90" s="128" t="s">
        <v>64</v>
      </c>
    </row>
    <row r="91" spans="1:12" ht="26.25" customHeight="1" x14ac:dyDescent="0.4">
      <c r="A91" s="122" t="s">
        <v>65</v>
      </c>
      <c r="B91" s="123">
        <v>1</v>
      </c>
      <c r="C91" s="211">
        <v>1</v>
      </c>
      <c r="D91" s="130">
        <v>53372754</v>
      </c>
      <c r="E91" s="131">
        <f>IF(ISBLANK(D91),"-",$D$101/$D$98*D91)</f>
        <v>47002504.557343267</v>
      </c>
      <c r="F91" s="130">
        <v>66082075</v>
      </c>
      <c r="G91" s="132">
        <f>IF(ISBLANK(F91),"-",$D$101/$F$98*F91)</f>
        <v>46322285.170324378</v>
      </c>
      <c r="I91" s="133"/>
    </row>
    <row r="92" spans="1:12" ht="26.25" customHeight="1" x14ac:dyDescent="0.4">
      <c r="A92" s="122" t="s">
        <v>66</v>
      </c>
      <c r="B92" s="489">
        <v>1</v>
      </c>
      <c r="C92" s="195">
        <v>2</v>
      </c>
      <c r="D92" s="135">
        <v>52596580</v>
      </c>
      <c r="E92" s="136">
        <f>IF(ISBLANK(D92),"-",$D$101/$D$98*D92)</f>
        <v>46318969.996389352</v>
      </c>
      <c r="F92" s="135">
        <v>65508348</v>
      </c>
      <c r="G92" s="137">
        <f>IF(ISBLANK(F92),"-",$D$101/$F$98*F92)</f>
        <v>45920113.390701614</v>
      </c>
      <c r="I92" s="670">
        <f>ABS((F96/D96*D95)-F95)/D95</f>
        <v>8.6331033904575062E-3</v>
      </c>
    </row>
    <row r="93" spans="1:12" ht="26.25" customHeight="1" x14ac:dyDescent="0.4">
      <c r="A93" s="122" t="s">
        <v>67</v>
      </c>
      <c r="B93" s="123">
        <v>1</v>
      </c>
      <c r="C93" s="195">
        <v>3</v>
      </c>
      <c r="D93" s="135">
        <v>52309796</v>
      </c>
      <c r="E93" s="136">
        <f>IF(ISBLANK(D93),"-",$D$101/$D$98*D93)</f>
        <v>46066414.801898673</v>
      </c>
      <c r="F93" s="135">
        <v>65889997</v>
      </c>
      <c r="G93" s="137">
        <f>IF(ISBLANK(F93),"-",$D$101/$F$98*F93)</f>
        <v>46187642.123916626</v>
      </c>
      <c r="I93" s="670"/>
    </row>
    <row r="94" spans="1:12" ht="27" customHeight="1" x14ac:dyDescent="0.4">
      <c r="A94" s="122" t="s">
        <v>68</v>
      </c>
      <c r="B94" s="123">
        <v>1</v>
      </c>
      <c r="C94" s="212">
        <v>4</v>
      </c>
      <c r="D94" s="140"/>
      <c r="E94" s="141" t="str">
        <f>IF(ISBLANK(D94),"-",$D$101/$D$98*D94)</f>
        <v>-</v>
      </c>
      <c r="F94" s="213"/>
      <c r="G94" s="142" t="str">
        <f>IF(ISBLANK(F94),"-",$D$101/$F$98*F94)</f>
        <v>-</v>
      </c>
      <c r="I94" s="143"/>
    </row>
    <row r="95" spans="1:12" ht="27" customHeight="1" x14ac:dyDescent="0.4">
      <c r="A95" s="122" t="s">
        <v>69</v>
      </c>
      <c r="B95" s="123">
        <v>1</v>
      </c>
      <c r="C95" s="214" t="s">
        <v>70</v>
      </c>
      <c r="D95" s="215">
        <f>AVERAGE(D91:D94)</f>
        <v>52759710</v>
      </c>
      <c r="E95" s="146">
        <f>AVERAGE(E91:E94)</f>
        <v>46462629.785210431</v>
      </c>
      <c r="F95" s="216">
        <f>AVERAGE(F91:F94)</f>
        <v>65826806.666666664</v>
      </c>
      <c r="G95" s="217">
        <f>AVERAGE(G91:G94)</f>
        <v>46143346.89498087</v>
      </c>
    </row>
    <row r="96" spans="1:12" ht="26.25" customHeight="1" x14ac:dyDescent="0.4">
      <c r="A96" s="122" t="s">
        <v>71</v>
      </c>
      <c r="B96" s="108">
        <v>1</v>
      </c>
      <c r="C96" s="218" t="s">
        <v>112</v>
      </c>
      <c r="D96" s="219">
        <v>17.05</v>
      </c>
      <c r="E96" s="138"/>
      <c r="F96" s="150">
        <v>21.42</v>
      </c>
    </row>
    <row r="97" spans="1:10" ht="26.25" customHeight="1" x14ac:dyDescent="0.4">
      <c r="A97" s="122" t="s">
        <v>73</v>
      </c>
      <c r="B97" s="108">
        <v>1</v>
      </c>
      <c r="C97" s="220" t="s">
        <v>113</v>
      </c>
      <c r="D97" s="221">
        <f>D96*$B$87</f>
        <v>17.05</v>
      </c>
      <c r="E97" s="153"/>
      <c r="F97" s="152">
        <f>F96*$B$87</f>
        <v>21.42</v>
      </c>
    </row>
    <row r="98" spans="1:10" ht="19.5" customHeight="1" x14ac:dyDescent="0.3">
      <c r="A98" s="122" t="s">
        <v>75</v>
      </c>
      <c r="B98" s="222">
        <f>(B97/B96)*(B95/B94)*(B93/B92)*(B91/B90)*B89</f>
        <v>50</v>
      </c>
      <c r="C98" s="220" t="s">
        <v>114</v>
      </c>
      <c r="D98" s="223">
        <f>D97*$B$83/100</f>
        <v>17.03295</v>
      </c>
      <c r="E98" s="156"/>
      <c r="F98" s="155">
        <f>F97*$B$83/100</f>
        <v>21.398580000000003</v>
      </c>
    </row>
    <row r="99" spans="1:10" ht="19.5" customHeight="1" x14ac:dyDescent="0.3">
      <c r="A99" s="656" t="s">
        <v>77</v>
      </c>
      <c r="B99" s="671"/>
      <c r="C99" s="220" t="s">
        <v>115</v>
      </c>
      <c r="D99" s="224">
        <f>D98/$B$98</f>
        <v>0.34065899999999999</v>
      </c>
      <c r="E99" s="156"/>
      <c r="F99" s="159">
        <f>F98/$B$98</f>
        <v>0.42797160000000006</v>
      </c>
      <c r="G99" s="225"/>
      <c r="H99" s="148"/>
    </row>
    <row r="100" spans="1:10" ht="19.5" customHeight="1" x14ac:dyDescent="0.3">
      <c r="A100" s="658"/>
      <c r="B100" s="672"/>
      <c r="C100" s="220" t="s">
        <v>79</v>
      </c>
      <c r="D100" s="226">
        <f>$B$56/$B$116</f>
        <v>0.3</v>
      </c>
      <c r="F100" s="164"/>
      <c r="G100" s="227"/>
      <c r="H100" s="148"/>
    </row>
    <row r="101" spans="1:10" ht="18.75" x14ac:dyDescent="0.3">
      <c r="C101" s="220" t="s">
        <v>80</v>
      </c>
      <c r="D101" s="221">
        <f>D100*$B$98</f>
        <v>15</v>
      </c>
      <c r="F101" s="164"/>
      <c r="G101" s="225"/>
      <c r="H101" s="148"/>
    </row>
    <row r="102" spans="1:10" ht="19.5" customHeight="1" x14ac:dyDescent="0.3">
      <c r="C102" s="228" t="s">
        <v>81</v>
      </c>
      <c r="D102" s="229">
        <f>D101/B34</f>
        <v>15</v>
      </c>
      <c r="F102" s="168"/>
      <c r="G102" s="225"/>
      <c r="H102" s="148"/>
      <c r="J102" s="230"/>
    </row>
    <row r="103" spans="1:10" ht="18.75" x14ac:dyDescent="0.3">
      <c r="C103" s="231" t="s">
        <v>116</v>
      </c>
      <c r="D103" s="232">
        <f>AVERAGE(E91:E94,G91:G94)</f>
        <v>46302988.340095662</v>
      </c>
      <c r="F103" s="168"/>
      <c r="G103" s="233"/>
      <c r="H103" s="148"/>
      <c r="J103" s="234"/>
    </row>
    <row r="104" spans="1:10" ht="18.75" x14ac:dyDescent="0.3">
      <c r="C104" s="198" t="s">
        <v>83</v>
      </c>
      <c r="D104" s="235">
        <f>STDEV(E91:E94,G91:G94)/D103</f>
        <v>8.1143109235006488E-3</v>
      </c>
      <c r="F104" s="168"/>
      <c r="G104" s="225"/>
      <c r="H104" s="148"/>
      <c r="J104" s="234"/>
    </row>
    <row r="105" spans="1:10" ht="19.5" customHeight="1" x14ac:dyDescent="0.3">
      <c r="C105" s="200" t="s">
        <v>19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0" t="s">
        <v>117</v>
      </c>
      <c r="B107" s="121">
        <v>1000</v>
      </c>
      <c r="C107" s="237" t="s">
        <v>118</v>
      </c>
      <c r="D107" s="238" t="s">
        <v>62</v>
      </c>
      <c r="E107" s="239" t="s">
        <v>119</v>
      </c>
      <c r="F107" s="240" t="s">
        <v>120</v>
      </c>
    </row>
    <row r="108" spans="1:10" ht="26.25" customHeight="1" x14ac:dyDescent="0.4">
      <c r="A108" s="122" t="s">
        <v>121</v>
      </c>
      <c r="B108" s="123">
        <v>1</v>
      </c>
      <c r="C108" s="241">
        <v>1</v>
      </c>
      <c r="D108" s="242">
        <v>43041657</v>
      </c>
      <c r="E108" s="273">
        <f t="shared" ref="E108:E113" si="1">IF(ISBLANK(D108),"-",D108/$D$103*$D$100*$B$116)</f>
        <v>278.86962727238358</v>
      </c>
      <c r="F108" s="243">
        <f t="shared" ref="F108:F113" si="2">IF(ISBLANK(D108), "-", E108/$B$56)</f>
        <v>0.92956542424127864</v>
      </c>
    </row>
    <row r="109" spans="1:10" ht="26.25" customHeight="1" x14ac:dyDescent="0.4">
      <c r="A109" s="122" t="s">
        <v>94</v>
      </c>
      <c r="B109" s="123">
        <v>1</v>
      </c>
      <c r="C109" s="241">
        <v>2</v>
      </c>
      <c r="D109" s="242">
        <v>43068714</v>
      </c>
      <c r="E109" s="274">
        <f t="shared" si="1"/>
        <v>279.04493129251244</v>
      </c>
      <c r="F109" s="244">
        <f t="shared" si="2"/>
        <v>0.93014977097504148</v>
      </c>
    </row>
    <row r="110" spans="1:10" ht="26.25" customHeight="1" x14ac:dyDescent="0.4">
      <c r="A110" s="122" t="s">
        <v>95</v>
      </c>
      <c r="B110" s="123">
        <v>1</v>
      </c>
      <c r="C110" s="241">
        <v>3</v>
      </c>
      <c r="D110" s="242">
        <v>43562921</v>
      </c>
      <c r="E110" s="274">
        <f t="shared" si="1"/>
        <v>282.24692980956314</v>
      </c>
      <c r="F110" s="244">
        <f t="shared" si="2"/>
        <v>0.94082309936521047</v>
      </c>
    </row>
    <row r="111" spans="1:10" ht="26.25" customHeight="1" x14ac:dyDescent="0.4">
      <c r="A111" s="122" t="s">
        <v>96</v>
      </c>
      <c r="B111" s="123">
        <v>1</v>
      </c>
      <c r="C111" s="241">
        <v>4</v>
      </c>
      <c r="D111" s="242">
        <v>44033601</v>
      </c>
      <c r="E111" s="274">
        <f t="shared" si="1"/>
        <v>285.29649540051059</v>
      </c>
      <c r="F111" s="244">
        <f t="shared" si="2"/>
        <v>0.95098831800170203</v>
      </c>
    </row>
    <row r="112" spans="1:10" ht="26.25" customHeight="1" x14ac:dyDescent="0.4">
      <c r="A112" s="122" t="s">
        <v>97</v>
      </c>
      <c r="B112" s="123">
        <v>1</v>
      </c>
      <c r="C112" s="241">
        <v>5</v>
      </c>
      <c r="D112" s="242">
        <v>44213424</v>
      </c>
      <c r="E112" s="274">
        <f t="shared" si="1"/>
        <v>286.46158002968747</v>
      </c>
      <c r="F112" s="244">
        <f t="shared" si="2"/>
        <v>0.9548719334322916</v>
      </c>
    </row>
    <row r="113" spans="1:10" ht="26.25" customHeight="1" x14ac:dyDescent="0.4">
      <c r="A113" s="122" t="s">
        <v>99</v>
      </c>
      <c r="B113" s="123">
        <v>1</v>
      </c>
      <c r="C113" s="245">
        <v>6</v>
      </c>
      <c r="D113" s="246">
        <v>43886553</v>
      </c>
      <c r="E113" s="275">
        <f t="shared" si="1"/>
        <v>284.34376207634631</v>
      </c>
      <c r="F113" s="247">
        <f t="shared" si="2"/>
        <v>0.94781254025448769</v>
      </c>
    </row>
    <row r="114" spans="1:10" ht="26.25" customHeight="1" x14ac:dyDescent="0.4">
      <c r="A114" s="122" t="s">
        <v>100</v>
      </c>
      <c r="B114" s="123">
        <v>1</v>
      </c>
      <c r="C114" s="241"/>
      <c r="D114" s="195"/>
      <c r="E114" s="96"/>
      <c r="F114" s="248"/>
    </row>
    <row r="115" spans="1:10" ht="26.25" customHeight="1" x14ac:dyDescent="0.4">
      <c r="A115" s="122" t="s">
        <v>101</v>
      </c>
      <c r="B115" s="123">
        <v>1</v>
      </c>
      <c r="C115" s="241"/>
      <c r="D115" s="249" t="s">
        <v>70</v>
      </c>
      <c r="E115" s="277">
        <f>AVERAGE(E108:E113)</f>
        <v>282.71055431350061</v>
      </c>
      <c r="F115" s="250">
        <f>AVERAGE(F108:F113)</f>
        <v>0.94236851437833524</v>
      </c>
    </row>
    <row r="116" spans="1:10" ht="27" customHeight="1" x14ac:dyDescent="0.4">
      <c r="A116" s="122" t="s">
        <v>102</v>
      </c>
      <c r="B116" s="154">
        <f>(B115/B114)*(B113/B112)*(B111/B110)*(B109/B108)*B107</f>
        <v>1000</v>
      </c>
      <c r="C116" s="251"/>
      <c r="D116" s="214" t="s">
        <v>83</v>
      </c>
      <c r="E116" s="252">
        <f>STDEV(E108:E113)/E115</f>
        <v>1.1388325317173912E-2</v>
      </c>
      <c r="F116" s="252">
        <f>STDEV(F108:F113)/F115</f>
        <v>1.1388325317173924E-2</v>
      </c>
      <c r="I116" s="96"/>
    </row>
    <row r="117" spans="1:10" ht="27" customHeight="1" x14ac:dyDescent="0.4">
      <c r="A117" s="656" t="s">
        <v>77</v>
      </c>
      <c r="B117" s="657"/>
      <c r="C117" s="253"/>
      <c r="D117" s="254" t="s">
        <v>19</v>
      </c>
      <c r="E117" s="255">
        <f>COUNT(E108:E113)</f>
        <v>6</v>
      </c>
      <c r="F117" s="255">
        <f>COUNT(F108:F113)</f>
        <v>6</v>
      </c>
      <c r="I117" s="96"/>
      <c r="J117" s="234"/>
    </row>
    <row r="118" spans="1:10" ht="19.5" customHeight="1" x14ac:dyDescent="0.3">
      <c r="A118" s="658"/>
      <c r="B118" s="659"/>
      <c r="C118" s="96"/>
      <c r="D118" s="96"/>
      <c r="E118" s="96"/>
      <c r="F118" s="195"/>
      <c r="G118" s="96"/>
      <c r="H118" s="96"/>
      <c r="I118" s="96"/>
    </row>
    <row r="119" spans="1:10" ht="18.75" x14ac:dyDescent="0.3">
      <c r="A119" s="264"/>
      <c r="B119" s="118"/>
      <c r="C119" s="96"/>
      <c r="D119" s="96"/>
      <c r="E119" s="96"/>
      <c r="F119" s="195"/>
      <c r="G119" s="96"/>
      <c r="H119" s="96"/>
      <c r="I119" s="96"/>
    </row>
    <row r="120" spans="1:10" ht="26.25" customHeight="1" x14ac:dyDescent="0.4">
      <c r="A120" s="106" t="s">
        <v>105</v>
      </c>
      <c r="B120" s="202" t="s">
        <v>122</v>
      </c>
      <c r="C120" s="660" t="str">
        <f>B20</f>
        <v xml:space="preserve">Tenofovir Disoproxil Fumarate , Lamivudine  &amp; Efavirenz </v>
      </c>
      <c r="D120" s="660"/>
      <c r="E120" s="203" t="s">
        <v>123</v>
      </c>
      <c r="F120" s="203"/>
      <c r="G120" s="204">
        <f>F115</f>
        <v>0.94236851437833524</v>
      </c>
      <c r="H120" s="96"/>
      <c r="I120" s="96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661" t="s">
        <v>25</v>
      </c>
      <c r="C122" s="661"/>
      <c r="E122" s="209" t="s">
        <v>26</v>
      </c>
      <c r="F122" s="258"/>
      <c r="G122" s="661" t="s">
        <v>27</v>
      </c>
      <c r="H122" s="661"/>
    </row>
    <row r="123" spans="1:10" ht="69.95" customHeight="1" x14ac:dyDescent="0.3">
      <c r="A123" s="259" t="s">
        <v>28</v>
      </c>
      <c r="B123" s="260"/>
      <c r="C123" s="260"/>
      <c r="E123" s="260"/>
      <c r="F123" s="96"/>
      <c r="G123" s="261"/>
      <c r="H123" s="261"/>
    </row>
    <row r="124" spans="1:10" ht="69.95" customHeight="1" x14ac:dyDescent="0.3">
      <c r="A124" s="259" t="s">
        <v>29</v>
      </c>
      <c r="B124" s="262"/>
      <c r="C124" s="262"/>
      <c r="E124" s="262"/>
      <c r="F124" s="96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6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6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6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6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6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6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6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6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7" priority="1" operator="greaterThan">
      <formula>0.02</formula>
    </cfRule>
  </conditionalFormatting>
  <conditionalFormatting sqref="D51">
    <cfRule type="cellIs" dxfId="26" priority="2" operator="greaterThan">
      <formula>0.02</formula>
    </cfRule>
  </conditionalFormatting>
  <conditionalFormatting sqref="G73">
    <cfRule type="cellIs" dxfId="25" priority="3" operator="greaterThan">
      <formula>0.02</formula>
    </cfRule>
  </conditionalFormatting>
  <conditionalFormatting sqref="H73">
    <cfRule type="cellIs" dxfId="24" priority="4" operator="greaterThan">
      <formula>0.02</formula>
    </cfRule>
  </conditionalFormatting>
  <conditionalFormatting sqref="D104">
    <cfRule type="cellIs" dxfId="23" priority="5" operator="greaterThan">
      <formula>0.02</formula>
    </cfRule>
  </conditionalFormatting>
  <conditionalFormatting sqref="I39">
    <cfRule type="cellIs" dxfId="22" priority="6" operator="lessThanOrEqual">
      <formula>0.02</formula>
    </cfRule>
  </conditionalFormatting>
  <conditionalFormatting sqref="I39">
    <cfRule type="cellIs" dxfId="21" priority="7" operator="greaterThan">
      <formula>0.02</formula>
    </cfRule>
  </conditionalFormatting>
  <conditionalFormatting sqref="I92">
    <cfRule type="cellIs" dxfId="20" priority="8" operator="lessThanOrEqual">
      <formula>0.02</formula>
    </cfRule>
  </conditionalFormatting>
  <conditionalFormatting sqref="I92">
    <cfRule type="cellIs" dxfId="19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52" zoomScale="55" zoomScaleNormal="60" zoomScaleSheetLayoutView="55" zoomScalePageLayoutView="55" workbookViewId="0">
      <selection activeCell="G76" sqref="G7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4" t="s">
        <v>44</v>
      </c>
      <c r="B1" s="654"/>
      <c r="C1" s="654"/>
      <c r="D1" s="654"/>
      <c r="E1" s="654"/>
      <c r="F1" s="654"/>
      <c r="G1" s="654"/>
      <c r="H1" s="654"/>
      <c r="I1" s="654"/>
    </row>
    <row r="2" spans="1:9" ht="18.7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</row>
    <row r="3" spans="1:9" ht="18.75" customHeight="1" x14ac:dyDescent="0.25">
      <c r="A3" s="654"/>
      <c r="B3" s="654"/>
      <c r="C3" s="654"/>
      <c r="D3" s="654"/>
      <c r="E3" s="654"/>
      <c r="F3" s="654"/>
      <c r="G3" s="654"/>
      <c r="H3" s="654"/>
      <c r="I3" s="654"/>
    </row>
    <row r="4" spans="1:9" ht="18.75" customHeight="1" x14ac:dyDescent="0.25">
      <c r="A4" s="654"/>
      <c r="B4" s="654"/>
      <c r="C4" s="654"/>
      <c r="D4" s="654"/>
      <c r="E4" s="654"/>
      <c r="F4" s="654"/>
      <c r="G4" s="654"/>
      <c r="H4" s="654"/>
      <c r="I4" s="654"/>
    </row>
    <row r="5" spans="1:9" ht="18.75" customHeight="1" x14ac:dyDescent="0.25">
      <c r="A5" s="654"/>
      <c r="B5" s="654"/>
      <c r="C5" s="654"/>
      <c r="D5" s="654"/>
      <c r="E5" s="654"/>
      <c r="F5" s="654"/>
      <c r="G5" s="654"/>
      <c r="H5" s="654"/>
      <c r="I5" s="654"/>
    </row>
    <row r="6" spans="1:9" ht="18.75" customHeight="1" x14ac:dyDescent="0.25">
      <c r="A6" s="654"/>
      <c r="B6" s="654"/>
      <c r="C6" s="654"/>
      <c r="D6" s="654"/>
      <c r="E6" s="654"/>
      <c r="F6" s="654"/>
      <c r="G6" s="654"/>
      <c r="H6" s="654"/>
      <c r="I6" s="654"/>
    </row>
    <row r="7" spans="1:9" ht="18.75" customHeight="1" x14ac:dyDescent="0.25">
      <c r="A7" s="654"/>
      <c r="B7" s="654"/>
      <c r="C7" s="654"/>
      <c r="D7" s="654"/>
      <c r="E7" s="654"/>
      <c r="F7" s="654"/>
      <c r="G7" s="654"/>
      <c r="H7" s="654"/>
      <c r="I7" s="654"/>
    </row>
    <row r="8" spans="1:9" x14ac:dyDescent="0.25">
      <c r="A8" s="655" t="s">
        <v>45</v>
      </c>
      <c r="B8" s="655"/>
      <c r="C8" s="655"/>
      <c r="D8" s="655"/>
      <c r="E8" s="655"/>
      <c r="F8" s="655"/>
      <c r="G8" s="655"/>
      <c r="H8" s="655"/>
      <c r="I8" s="655"/>
    </row>
    <row r="9" spans="1:9" x14ac:dyDescent="0.25">
      <c r="A9" s="655"/>
      <c r="B9" s="655"/>
      <c r="C9" s="655"/>
      <c r="D9" s="655"/>
      <c r="E9" s="655"/>
      <c r="F9" s="655"/>
      <c r="G9" s="655"/>
      <c r="H9" s="655"/>
      <c r="I9" s="655"/>
    </row>
    <row r="10" spans="1:9" x14ac:dyDescent="0.25">
      <c r="A10" s="655"/>
      <c r="B10" s="655"/>
      <c r="C10" s="655"/>
      <c r="D10" s="655"/>
      <c r="E10" s="655"/>
      <c r="F10" s="655"/>
      <c r="G10" s="655"/>
      <c r="H10" s="655"/>
      <c r="I10" s="655"/>
    </row>
    <row r="11" spans="1:9" x14ac:dyDescent="0.25">
      <c r="A11" s="655"/>
      <c r="B11" s="655"/>
      <c r="C11" s="655"/>
      <c r="D11" s="655"/>
      <c r="E11" s="655"/>
      <c r="F11" s="655"/>
      <c r="G11" s="655"/>
      <c r="H11" s="655"/>
      <c r="I11" s="655"/>
    </row>
    <row r="12" spans="1:9" x14ac:dyDescent="0.25">
      <c r="A12" s="655"/>
      <c r="B12" s="655"/>
      <c r="C12" s="655"/>
      <c r="D12" s="655"/>
      <c r="E12" s="655"/>
      <c r="F12" s="655"/>
      <c r="G12" s="655"/>
      <c r="H12" s="655"/>
      <c r="I12" s="655"/>
    </row>
    <row r="13" spans="1:9" x14ac:dyDescent="0.25">
      <c r="A13" s="655"/>
      <c r="B13" s="655"/>
      <c r="C13" s="655"/>
      <c r="D13" s="655"/>
      <c r="E13" s="655"/>
      <c r="F13" s="655"/>
      <c r="G13" s="655"/>
      <c r="H13" s="655"/>
      <c r="I13" s="655"/>
    </row>
    <row r="14" spans="1:9" x14ac:dyDescent="0.25">
      <c r="A14" s="655"/>
      <c r="B14" s="655"/>
      <c r="C14" s="655"/>
      <c r="D14" s="655"/>
      <c r="E14" s="655"/>
      <c r="F14" s="655"/>
      <c r="G14" s="655"/>
      <c r="H14" s="655"/>
      <c r="I14" s="655"/>
    </row>
    <row r="15" spans="1:9" ht="19.5" customHeight="1" x14ac:dyDescent="0.3">
      <c r="A15" s="279"/>
    </row>
    <row r="16" spans="1:9" ht="19.5" customHeight="1" x14ac:dyDescent="0.3">
      <c r="A16" s="688" t="s">
        <v>30</v>
      </c>
      <c r="B16" s="689"/>
      <c r="C16" s="689"/>
      <c r="D16" s="689"/>
      <c r="E16" s="689"/>
      <c r="F16" s="689"/>
      <c r="G16" s="689"/>
      <c r="H16" s="690"/>
    </row>
    <row r="17" spans="1:14" ht="20.25" customHeight="1" x14ac:dyDescent="0.25">
      <c r="A17" s="691" t="s">
        <v>46</v>
      </c>
      <c r="B17" s="691"/>
      <c r="C17" s="691"/>
      <c r="D17" s="691"/>
      <c r="E17" s="691"/>
      <c r="F17" s="691"/>
      <c r="G17" s="691"/>
      <c r="H17" s="691"/>
    </row>
    <row r="18" spans="1:14" ht="26.25" customHeight="1" x14ac:dyDescent="0.4">
      <c r="A18" s="281" t="s">
        <v>32</v>
      </c>
      <c r="B18" s="687" t="s">
        <v>5</v>
      </c>
      <c r="C18" s="687"/>
      <c r="D18" s="448"/>
      <c r="E18" s="282"/>
      <c r="F18" s="283"/>
      <c r="G18" s="283"/>
      <c r="H18" s="283"/>
    </row>
    <row r="19" spans="1:14" ht="26.25" customHeight="1" x14ac:dyDescent="0.4">
      <c r="A19" s="281" t="s">
        <v>33</v>
      </c>
      <c r="B19" s="284" t="s">
        <v>7</v>
      </c>
      <c r="C19" s="461">
        <v>29</v>
      </c>
      <c r="D19" s="283"/>
      <c r="E19" s="283"/>
      <c r="F19" s="283"/>
      <c r="G19" s="283"/>
      <c r="H19" s="283"/>
    </row>
    <row r="20" spans="1:14" ht="26.25" customHeight="1" x14ac:dyDescent="0.4">
      <c r="A20" s="281" t="s">
        <v>34</v>
      </c>
      <c r="B20" s="692" t="s">
        <v>9</v>
      </c>
      <c r="C20" s="692"/>
      <c r="D20" s="283"/>
      <c r="E20" s="283"/>
      <c r="F20" s="283"/>
      <c r="G20" s="283"/>
      <c r="H20" s="283"/>
    </row>
    <row r="21" spans="1:14" ht="26.25" customHeight="1" x14ac:dyDescent="0.4">
      <c r="A21" s="281" t="s">
        <v>35</v>
      </c>
      <c r="B21" s="692" t="s">
        <v>11</v>
      </c>
      <c r="C21" s="692"/>
      <c r="D21" s="692"/>
      <c r="E21" s="692"/>
      <c r="F21" s="692"/>
      <c r="G21" s="692"/>
      <c r="H21" s="692"/>
      <c r="I21" s="285"/>
    </row>
    <row r="22" spans="1:14" ht="26.25" customHeight="1" x14ac:dyDescent="0.4">
      <c r="A22" s="281" t="s">
        <v>36</v>
      </c>
      <c r="B22" s="286">
        <v>42412</v>
      </c>
      <c r="C22" s="283"/>
      <c r="D22" s="283"/>
      <c r="E22" s="283"/>
      <c r="F22" s="283"/>
      <c r="G22" s="283"/>
      <c r="H22" s="283"/>
    </row>
    <row r="23" spans="1:14" ht="26.25" customHeight="1" x14ac:dyDescent="0.4">
      <c r="A23" s="281" t="s">
        <v>37</v>
      </c>
      <c r="B23" s="286">
        <v>42425</v>
      </c>
      <c r="C23" s="283"/>
      <c r="D23" s="283"/>
      <c r="E23" s="283"/>
      <c r="F23" s="283"/>
      <c r="G23" s="283"/>
      <c r="H23" s="283"/>
    </row>
    <row r="24" spans="1:14" ht="18.75" x14ac:dyDescent="0.3">
      <c r="A24" s="281"/>
      <c r="B24" s="287"/>
    </row>
    <row r="25" spans="1:14" ht="18.75" x14ac:dyDescent="0.3">
      <c r="A25" s="288" t="s">
        <v>1</v>
      </c>
      <c r="B25" s="287"/>
    </row>
    <row r="26" spans="1:14" ht="26.25" customHeight="1" x14ac:dyDescent="0.4">
      <c r="A26" s="289" t="s">
        <v>4</v>
      </c>
      <c r="B26" s="687" t="s">
        <v>127</v>
      </c>
      <c r="C26" s="687"/>
    </row>
    <row r="27" spans="1:14" ht="26.25" customHeight="1" x14ac:dyDescent="0.4">
      <c r="A27" s="290" t="s">
        <v>47</v>
      </c>
      <c r="B27" s="685" t="s">
        <v>131</v>
      </c>
      <c r="C27" s="685"/>
    </row>
    <row r="28" spans="1:14" ht="27" customHeight="1" x14ac:dyDescent="0.4">
      <c r="A28" s="290" t="s">
        <v>6</v>
      </c>
      <c r="B28" s="291">
        <v>98.8</v>
      </c>
    </row>
    <row r="29" spans="1:14" s="13" customFormat="1" ht="27" customHeight="1" x14ac:dyDescent="0.4">
      <c r="A29" s="290" t="s">
        <v>48</v>
      </c>
      <c r="B29" s="292">
        <v>0</v>
      </c>
      <c r="C29" s="662" t="s">
        <v>49</v>
      </c>
      <c r="D29" s="663"/>
      <c r="E29" s="663"/>
      <c r="F29" s="663"/>
      <c r="G29" s="664"/>
      <c r="I29" s="293"/>
      <c r="J29" s="293"/>
      <c r="K29" s="293"/>
      <c r="L29" s="293"/>
    </row>
    <row r="30" spans="1:14" s="13" customFormat="1" ht="19.5" customHeight="1" x14ac:dyDescent="0.3">
      <c r="A30" s="290" t="s">
        <v>50</v>
      </c>
      <c r="B30" s="294">
        <f>B28-B29</f>
        <v>98.8</v>
      </c>
      <c r="C30" s="295"/>
      <c r="D30" s="295"/>
      <c r="E30" s="295"/>
      <c r="F30" s="295"/>
      <c r="G30" s="296"/>
      <c r="I30" s="293"/>
      <c r="J30" s="293"/>
      <c r="K30" s="293"/>
      <c r="L30" s="293"/>
    </row>
    <row r="31" spans="1:14" s="13" customFormat="1" ht="27" customHeight="1" x14ac:dyDescent="0.4">
      <c r="A31" s="290" t="s">
        <v>51</v>
      </c>
      <c r="B31" s="297">
        <v>1</v>
      </c>
      <c r="C31" s="665" t="s">
        <v>52</v>
      </c>
      <c r="D31" s="666"/>
      <c r="E31" s="666"/>
      <c r="F31" s="666"/>
      <c r="G31" s="666"/>
      <c r="H31" s="667"/>
      <c r="I31" s="293"/>
      <c r="J31" s="293"/>
      <c r="K31" s="293"/>
      <c r="L31" s="293"/>
    </row>
    <row r="32" spans="1:14" s="13" customFormat="1" ht="27" customHeight="1" x14ac:dyDescent="0.4">
      <c r="A32" s="290" t="s">
        <v>53</v>
      </c>
      <c r="B32" s="297">
        <v>1</v>
      </c>
      <c r="C32" s="665" t="s">
        <v>54</v>
      </c>
      <c r="D32" s="666"/>
      <c r="E32" s="666"/>
      <c r="F32" s="666"/>
      <c r="G32" s="666"/>
      <c r="H32" s="667"/>
      <c r="I32" s="293"/>
      <c r="J32" s="293"/>
      <c r="K32" s="293"/>
      <c r="L32" s="298"/>
      <c r="M32" s="298"/>
      <c r="N32" s="299"/>
    </row>
    <row r="33" spans="1:14" s="13" customFormat="1" ht="17.25" customHeight="1" x14ac:dyDescent="0.3">
      <c r="A33" s="290"/>
      <c r="B33" s="300"/>
      <c r="C33" s="301"/>
      <c r="D33" s="301"/>
      <c r="E33" s="301"/>
      <c r="F33" s="301"/>
      <c r="G33" s="301"/>
      <c r="H33" s="301"/>
      <c r="I33" s="293"/>
      <c r="J33" s="293"/>
      <c r="K33" s="293"/>
      <c r="L33" s="298"/>
      <c r="M33" s="298"/>
      <c r="N33" s="299"/>
    </row>
    <row r="34" spans="1:14" s="13" customFormat="1" ht="18.75" x14ac:dyDescent="0.3">
      <c r="A34" s="290" t="s">
        <v>55</v>
      </c>
      <c r="B34" s="302">
        <f>B31/B32</f>
        <v>1</v>
      </c>
      <c r="C34" s="280" t="s">
        <v>56</v>
      </c>
      <c r="D34" s="280"/>
      <c r="E34" s="280"/>
      <c r="F34" s="280"/>
      <c r="G34" s="280"/>
      <c r="I34" s="293"/>
      <c r="J34" s="293"/>
      <c r="K34" s="293"/>
      <c r="L34" s="298"/>
      <c r="M34" s="298"/>
      <c r="N34" s="299"/>
    </row>
    <row r="35" spans="1:14" s="13" customFormat="1" ht="19.5" customHeight="1" x14ac:dyDescent="0.3">
      <c r="A35" s="290"/>
      <c r="B35" s="294"/>
      <c r="G35" s="280"/>
      <c r="I35" s="293"/>
      <c r="J35" s="293"/>
      <c r="K35" s="293"/>
      <c r="L35" s="298"/>
      <c r="M35" s="298"/>
      <c r="N35" s="299"/>
    </row>
    <row r="36" spans="1:14" s="13" customFormat="1" ht="27" customHeight="1" x14ac:dyDescent="0.4">
      <c r="A36" s="303" t="s">
        <v>57</v>
      </c>
      <c r="B36" s="304">
        <v>50</v>
      </c>
      <c r="C36" s="280"/>
      <c r="D36" s="668" t="s">
        <v>58</v>
      </c>
      <c r="E36" s="686"/>
      <c r="F36" s="668" t="s">
        <v>59</v>
      </c>
      <c r="G36" s="669"/>
      <c r="J36" s="293"/>
      <c r="K36" s="293"/>
      <c r="L36" s="298"/>
      <c r="M36" s="298"/>
      <c r="N36" s="299"/>
    </row>
    <row r="37" spans="1:14" s="13" customFormat="1" ht="27" customHeight="1" x14ac:dyDescent="0.4">
      <c r="A37" s="305" t="s">
        <v>60</v>
      </c>
      <c r="B37" s="306">
        <v>10</v>
      </c>
      <c r="C37" s="307" t="s">
        <v>61</v>
      </c>
      <c r="D37" s="308" t="s">
        <v>62</v>
      </c>
      <c r="E37" s="309" t="s">
        <v>63</v>
      </c>
      <c r="F37" s="308" t="s">
        <v>62</v>
      </c>
      <c r="G37" s="310" t="s">
        <v>63</v>
      </c>
      <c r="I37" s="311" t="s">
        <v>64</v>
      </c>
      <c r="J37" s="293"/>
      <c r="K37" s="293"/>
      <c r="L37" s="298"/>
      <c r="M37" s="298"/>
      <c r="N37" s="299"/>
    </row>
    <row r="38" spans="1:14" s="13" customFormat="1" ht="26.25" customHeight="1" x14ac:dyDescent="0.4">
      <c r="A38" s="305" t="s">
        <v>65</v>
      </c>
      <c r="B38" s="306">
        <v>25</v>
      </c>
      <c r="C38" s="312">
        <v>1</v>
      </c>
      <c r="D38" s="313">
        <v>74382791</v>
      </c>
      <c r="E38" s="314">
        <f>IF(ISBLANK(D38),"-",$D$48/$D$45*D38)</f>
        <v>49185251.98726178</v>
      </c>
      <c r="F38" s="313">
        <v>78675977</v>
      </c>
      <c r="G38" s="315">
        <f>IF(ISBLANK(F38),"-",$D$48/$F$45*F38)</f>
        <v>48615113.350437239</v>
      </c>
      <c r="I38" s="316"/>
      <c r="J38" s="293"/>
      <c r="K38" s="293"/>
      <c r="L38" s="298"/>
      <c r="M38" s="298"/>
      <c r="N38" s="299"/>
    </row>
    <row r="39" spans="1:14" s="13" customFormat="1" ht="26.25" customHeight="1" x14ac:dyDescent="0.4">
      <c r="A39" s="305" t="s">
        <v>66</v>
      </c>
      <c r="B39" s="306">
        <v>1</v>
      </c>
      <c r="C39" s="317">
        <v>2</v>
      </c>
      <c r="D39" s="318">
        <v>74383864</v>
      </c>
      <c r="E39" s="319">
        <f>IF(ISBLANK(D39),"-",$D$48/$D$45*D39)</f>
        <v>49185961.503195144</v>
      </c>
      <c r="F39" s="318">
        <v>78734178</v>
      </c>
      <c r="G39" s="320">
        <f>IF(ISBLANK(F39),"-",$D$48/$F$45*F39)</f>
        <v>48651076.656137384</v>
      </c>
      <c r="I39" s="670">
        <f>ABS((F43/D43*D42)-F42)/D42</f>
        <v>1.0706282691983919E-2</v>
      </c>
      <c r="J39" s="293"/>
      <c r="K39" s="293"/>
      <c r="L39" s="298"/>
      <c r="M39" s="298"/>
      <c r="N39" s="299"/>
    </row>
    <row r="40" spans="1:14" ht="26.25" customHeight="1" x14ac:dyDescent="0.4">
      <c r="A40" s="305" t="s">
        <v>67</v>
      </c>
      <c r="B40" s="306">
        <v>1</v>
      </c>
      <c r="C40" s="317">
        <v>3</v>
      </c>
      <c r="D40" s="318">
        <v>74204597</v>
      </c>
      <c r="E40" s="319">
        <f>IF(ISBLANK(D40),"-",$D$48/$D$45*D40)</f>
        <v>49067422.087700494</v>
      </c>
      <c r="F40" s="318">
        <v>78809083</v>
      </c>
      <c r="G40" s="320">
        <f>IF(ISBLANK(F40),"-",$D$48/$F$45*F40)</f>
        <v>48697361.623981059</v>
      </c>
      <c r="I40" s="670"/>
      <c r="L40" s="298"/>
      <c r="M40" s="298"/>
      <c r="N40" s="321"/>
    </row>
    <row r="41" spans="1:14" ht="27" customHeight="1" x14ac:dyDescent="0.4">
      <c r="A41" s="305" t="s">
        <v>68</v>
      </c>
      <c r="B41" s="306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8"/>
      <c r="M41" s="298"/>
      <c r="N41" s="321"/>
    </row>
    <row r="42" spans="1:14" ht="27" customHeight="1" x14ac:dyDescent="0.4">
      <c r="A42" s="305" t="s">
        <v>69</v>
      </c>
      <c r="B42" s="306">
        <v>1</v>
      </c>
      <c r="C42" s="327" t="s">
        <v>70</v>
      </c>
      <c r="D42" s="328">
        <f>AVERAGE(D38:D41)</f>
        <v>74323750.666666672</v>
      </c>
      <c r="E42" s="329">
        <f>AVERAGE(E38:E41)</f>
        <v>49146211.859385811</v>
      </c>
      <c r="F42" s="328">
        <f>AVERAGE(F38:F41)</f>
        <v>78739746</v>
      </c>
      <c r="G42" s="330">
        <f>AVERAGE(G38:G41)</f>
        <v>48654517.21018523</v>
      </c>
      <c r="H42" s="331"/>
    </row>
    <row r="43" spans="1:14" ht="26.25" customHeight="1" x14ac:dyDescent="0.4">
      <c r="A43" s="305" t="s">
        <v>71</v>
      </c>
      <c r="B43" s="306">
        <v>1</v>
      </c>
      <c r="C43" s="332" t="s">
        <v>72</v>
      </c>
      <c r="D43" s="333">
        <v>22.96</v>
      </c>
      <c r="E43" s="321"/>
      <c r="F43" s="333">
        <v>24.57</v>
      </c>
      <c r="H43" s="331"/>
    </row>
    <row r="44" spans="1:14" ht="26.25" customHeight="1" x14ac:dyDescent="0.4">
      <c r="A44" s="305" t="s">
        <v>73</v>
      </c>
      <c r="B44" s="306">
        <v>1</v>
      </c>
      <c r="C44" s="334" t="s">
        <v>74</v>
      </c>
      <c r="D44" s="335">
        <f>D43*$B$34</f>
        <v>22.96</v>
      </c>
      <c r="E44" s="336"/>
      <c r="F44" s="335">
        <f>F43*$B$34</f>
        <v>24.57</v>
      </c>
      <c r="H44" s="331"/>
    </row>
    <row r="45" spans="1:14" ht="19.5" customHeight="1" x14ac:dyDescent="0.3">
      <c r="A45" s="305" t="s">
        <v>75</v>
      </c>
      <c r="B45" s="337">
        <f>(B44/B43)*(B42/B41)*(B40/B39)*(B38/B37)*B36</f>
        <v>125</v>
      </c>
      <c r="C45" s="334" t="s">
        <v>76</v>
      </c>
      <c r="D45" s="338">
        <f>D44*$B$30/100</f>
        <v>22.684479999999997</v>
      </c>
      <c r="E45" s="339"/>
      <c r="F45" s="338">
        <f>F44*$B$30/100</f>
        <v>24.27516</v>
      </c>
      <c r="H45" s="331"/>
    </row>
    <row r="46" spans="1:14" ht="19.5" customHeight="1" x14ac:dyDescent="0.3">
      <c r="A46" s="656" t="s">
        <v>77</v>
      </c>
      <c r="B46" s="657"/>
      <c r="C46" s="334" t="s">
        <v>78</v>
      </c>
      <c r="D46" s="340">
        <f>D45/$B$45</f>
        <v>0.18147583999999997</v>
      </c>
      <c r="E46" s="341"/>
      <c r="F46" s="342">
        <f>F45/$B$45</f>
        <v>0.19420128</v>
      </c>
      <c r="H46" s="331"/>
    </row>
    <row r="47" spans="1:14" ht="27" customHeight="1" x14ac:dyDescent="0.4">
      <c r="A47" s="658"/>
      <c r="B47" s="659"/>
      <c r="C47" s="343" t="s">
        <v>79</v>
      </c>
      <c r="D47" s="344">
        <v>0.12</v>
      </c>
      <c r="E47" s="345"/>
      <c r="F47" s="341"/>
      <c r="H47" s="331"/>
    </row>
    <row r="48" spans="1:14" ht="18.75" x14ac:dyDescent="0.3">
      <c r="C48" s="346" t="s">
        <v>80</v>
      </c>
      <c r="D48" s="338">
        <f>D47*$B$45</f>
        <v>15</v>
      </c>
      <c r="F48" s="347"/>
      <c r="H48" s="331"/>
    </row>
    <row r="49" spans="1:12" ht="19.5" customHeight="1" x14ac:dyDescent="0.3">
      <c r="C49" s="348" t="s">
        <v>81</v>
      </c>
      <c r="D49" s="349">
        <f>D48/B34</f>
        <v>15</v>
      </c>
      <c r="F49" s="347"/>
      <c r="H49" s="331"/>
    </row>
    <row r="50" spans="1:12" ht="18.75" x14ac:dyDescent="0.3">
      <c r="C50" s="303" t="s">
        <v>82</v>
      </c>
      <c r="D50" s="350">
        <f>AVERAGE(E38:E41,G38:G41)</f>
        <v>48900364.534785509</v>
      </c>
      <c r="F50" s="351"/>
      <c r="H50" s="331"/>
    </row>
    <row r="51" spans="1:12" ht="18.75" x14ac:dyDescent="0.3">
      <c r="C51" s="305" t="s">
        <v>83</v>
      </c>
      <c r="D51" s="352">
        <f>STDEV(E38:E41,G38:G41)/D50</f>
        <v>5.6030628910588558E-3</v>
      </c>
      <c r="F51" s="351"/>
      <c r="H51" s="331"/>
    </row>
    <row r="52" spans="1:12" ht="19.5" customHeight="1" x14ac:dyDescent="0.3">
      <c r="C52" s="353" t="s">
        <v>19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84</v>
      </c>
    </row>
    <row r="55" spans="1:12" ht="18.75" x14ac:dyDescent="0.3">
      <c r="A55" s="280" t="s">
        <v>85</v>
      </c>
      <c r="B55" s="357" t="str">
        <f>B21</f>
        <v>Each tablet contains:Tenofovir Disoproxil Fumarate 300mg, Lamivudine 300mg &amp; Efavirenz 600mg tablets</v>
      </c>
    </row>
    <row r="56" spans="1:12" ht="26.25" customHeight="1" x14ac:dyDescent="0.4">
      <c r="A56" s="358" t="s">
        <v>86</v>
      </c>
      <c r="B56" s="359">
        <v>300</v>
      </c>
      <c r="C56" s="280" t="str">
        <f>B20</f>
        <v xml:space="preserve">Tenofovir Disoproxil Fumarate , Lamivudine  &amp; Efavirenz </v>
      </c>
      <c r="H56" s="360"/>
    </row>
    <row r="57" spans="1:12" ht="18.75" x14ac:dyDescent="0.3">
      <c r="A57" s="357" t="s">
        <v>87</v>
      </c>
      <c r="B57" s="449">
        <f>Uniformity!C36</f>
        <v>1898.3469999999998</v>
      </c>
      <c r="H57" s="360"/>
    </row>
    <row r="58" spans="1:12" ht="19.5" customHeight="1" x14ac:dyDescent="0.3">
      <c r="H58" s="360"/>
    </row>
    <row r="59" spans="1:12" s="13" customFormat="1" ht="27" customHeight="1" x14ac:dyDescent="0.4">
      <c r="A59" s="303" t="s">
        <v>88</v>
      </c>
      <c r="B59" s="304">
        <v>200</v>
      </c>
      <c r="C59" s="280"/>
      <c r="D59" s="361" t="s">
        <v>89</v>
      </c>
      <c r="E59" s="362" t="s">
        <v>61</v>
      </c>
      <c r="F59" s="362" t="s">
        <v>62</v>
      </c>
      <c r="G59" s="362" t="s">
        <v>90</v>
      </c>
      <c r="H59" s="307" t="s">
        <v>91</v>
      </c>
      <c r="L59" s="293"/>
    </row>
    <row r="60" spans="1:12" s="13" customFormat="1" ht="26.25" customHeight="1" x14ac:dyDescent="0.4">
      <c r="A60" s="305" t="s">
        <v>92</v>
      </c>
      <c r="B60" s="306">
        <v>2</v>
      </c>
      <c r="C60" s="673" t="s">
        <v>93</v>
      </c>
      <c r="D60" s="676">
        <v>1923.25</v>
      </c>
      <c r="E60" s="363">
        <v>1</v>
      </c>
      <c r="F60" s="364">
        <v>44421714</v>
      </c>
      <c r="G60" s="450">
        <f>IF(ISBLANK(F60),"-",(F60/$D$50*$D$47*$B$68)*($B$57/$D$60))</f>
        <v>268.99507519102389</v>
      </c>
      <c r="H60" s="365">
        <f t="shared" ref="H60:H71" si="0">IF(ISBLANK(F60),"-",G60/$B$56)</f>
        <v>0.8966502506367463</v>
      </c>
      <c r="L60" s="293"/>
    </row>
    <row r="61" spans="1:12" s="13" customFormat="1" ht="26.25" customHeight="1" x14ac:dyDescent="0.4">
      <c r="A61" s="305" t="s">
        <v>94</v>
      </c>
      <c r="B61" s="306">
        <v>25</v>
      </c>
      <c r="C61" s="674"/>
      <c r="D61" s="677"/>
      <c r="E61" s="366">
        <v>2</v>
      </c>
      <c r="F61" s="318">
        <v>44560186</v>
      </c>
      <c r="G61" s="451">
        <f>IF(ISBLANK(F61),"-",(F61/$D$50*$D$47*$B$68)*($B$57/$D$60))</f>
        <v>269.83359047325388</v>
      </c>
      <c r="H61" s="367">
        <f t="shared" si="0"/>
        <v>0.8994453015775129</v>
      </c>
      <c r="L61" s="293"/>
    </row>
    <row r="62" spans="1:12" s="13" customFormat="1" ht="26.25" customHeight="1" x14ac:dyDescent="0.4">
      <c r="A62" s="305" t="s">
        <v>95</v>
      </c>
      <c r="B62" s="306">
        <v>1</v>
      </c>
      <c r="C62" s="674"/>
      <c r="D62" s="677"/>
      <c r="E62" s="366">
        <v>3</v>
      </c>
      <c r="F62" s="368">
        <v>44514414</v>
      </c>
      <c r="G62" s="451">
        <f>IF(ISBLANK(F62),"-",(F62/$D$50*$D$47*$B$68)*($B$57/$D$60))</f>
        <v>269.55641875985168</v>
      </c>
      <c r="H62" s="367">
        <f t="shared" si="0"/>
        <v>0.8985213958661723</v>
      </c>
      <c r="L62" s="293"/>
    </row>
    <row r="63" spans="1:12" ht="27" customHeight="1" x14ac:dyDescent="0.4">
      <c r="A63" s="305" t="s">
        <v>96</v>
      </c>
      <c r="B63" s="306">
        <v>1</v>
      </c>
      <c r="C63" s="684"/>
      <c r="D63" s="678"/>
      <c r="E63" s="369">
        <v>4</v>
      </c>
      <c r="F63" s="370"/>
      <c r="G63" s="451" t="str">
        <f>IF(ISBLANK(F63),"-",(F63/$D$50*$D$47*$B$68)*($B$57/$D$60))</f>
        <v>-</v>
      </c>
      <c r="H63" s="367" t="str">
        <f t="shared" si="0"/>
        <v>-</v>
      </c>
    </row>
    <row r="64" spans="1:12" ht="26.25" customHeight="1" x14ac:dyDescent="0.4">
      <c r="A64" s="305" t="s">
        <v>97</v>
      </c>
      <c r="B64" s="306">
        <v>1</v>
      </c>
      <c r="C64" s="673" t="s">
        <v>98</v>
      </c>
      <c r="D64" s="676">
        <v>1952.43</v>
      </c>
      <c r="E64" s="363">
        <v>1</v>
      </c>
      <c r="F64" s="364">
        <v>50945499</v>
      </c>
      <c r="G64" s="452">
        <f>IF(ISBLANK(F64),"-",(F64/$D$50*$D$47*$B$68)*($B$57/$D$64))</f>
        <v>303.88908858209635</v>
      </c>
      <c r="H64" s="371">
        <f t="shared" si="0"/>
        <v>1.0129636286069879</v>
      </c>
    </row>
    <row r="65" spans="1:8" ht="26.25" customHeight="1" x14ac:dyDescent="0.4">
      <c r="A65" s="305" t="s">
        <v>99</v>
      </c>
      <c r="B65" s="306">
        <v>1</v>
      </c>
      <c r="C65" s="674"/>
      <c r="D65" s="677"/>
      <c r="E65" s="366">
        <v>2</v>
      </c>
      <c r="F65" s="318">
        <v>51016117</v>
      </c>
      <c r="G65" s="453">
        <f>IF(ISBLANK(F65),"-",(F65/$D$50*$D$47*$B$68)*($B$57/$D$64))</f>
        <v>304.31032382522335</v>
      </c>
      <c r="H65" s="372">
        <f t="shared" si="0"/>
        <v>1.0143677460840779</v>
      </c>
    </row>
    <row r="66" spans="1:8" ht="26.25" customHeight="1" x14ac:dyDescent="0.4">
      <c r="A66" s="305" t="s">
        <v>100</v>
      </c>
      <c r="B66" s="306">
        <v>1</v>
      </c>
      <c r="C66" s="674"/>
      <c r="D66" s="677"/>
      <c r="E66" s="366">
        <v>3</v>
      </c>
      <c r="F66" s="318">
        <v>50975291</v>
      </c>
      <c r="G66" s="453">
        <f>IF(ISBLANK(F66),"-",(F66/$D$50*$D$47*$B$68)*($B$57/$D$64))</f>
        <v>304.06679738669629</v>
      </c>
      <c r="H66" s="372">
        <f t="shared" si="0"/>
        <v>1.0135559912889875</v>
      </c>
    </row>
    <row r="67" spans="1:8" ht="27" customHeight="1" x14ac:dyDescent="0.4">
      <c r="A67" s="305" t="s">
        <v>101</v>
      </c>
      <c r="B67" s="306">
        <v>1</v>
      </c>
      <c r="C67" s="684"/>
      <c r="D67" s="678"/>
      <c r="E67" s="369">
        <v>4</v>
      </c>
      <c r="F67" s="370"/>
      <c r="G67" s="454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5" t="s">
        <v>102</v>
      </c>
      <c r="B68" s="374">
        <f>(B67/B66)*(B65/B64)*(B63/B62)*(B61/B60)*B59</f>
        <v>2500</v>
      </c>
      <c r="C68" s="673" t="s">
        <v>103</v>
      </c>
      <c r="D68" s="676">
        <v>1869.89</v>
      </c>
      <c r="E68" s="363">
        <v>1</v>
      </c>
      <c r="F68" s="364">
        <v>45971311</v>
      </c>
      <c r="G68" s="452">
        <f>IF(ISBLANK(F68),"-",(F68/$D$50*$D$47*$B$68)*($B$57/$D$68))</f>
        <v>286.32257315586349</v>
      </c>
      <c r="H68" s="367">
        <f t="shared" si="0"/>
        <v>0.95440857718621164</v>
      </c>
    </row>
    <row r="69" spans="1:8" ht="27" customHeight="1" x14ac:dyDescent="0.4">
      <c r="A69" s="353" t="s">
        <v>104</v>
      </c>
      <c r="B69" s="375">
        <f>(D47*B68)/B56*B57</f>
        <v>1898.3469999999998</v>
      </c>
      <c r="C69" s="674"/>
      <c r="D69" s="677"/>
      <c r="E69" s="366">
        <v>2</v>
      </c>
      <c r="F69" s="318">
        <v>46018527</v>
      </c>
      <c r="G69" s="453">
        <f>IF(ISBLANK(F69),"-",(F69/$D$50*$D$47*$B$68)*($B$57/$D$68))</f>
        <v>286.61664801081224</v>
      </c>
      <c r="H69" s="367">
        <f t="shared" si="0"/>
        <v>0.95538882670270742</v>
      </c>
    </row>
    <row r="70" spans="1:8" ht="26.25" customHeight="1" x14ac:dyDescent="0.4">
      <c r="A70" s="679" t="s">
        <v>77</v>
      </c>
      <c r="B70" s="680"/>
      <c r="C70" s="674"/>
      <c r="D70" s="677"/>
      <c r="E70" s="366">
        <v>3</v>
      </c>
      <c r="F70" s="318">
        <v>45955246</v>
      </c>
      <c r="G70" s="453">
        <f>IF(ISBLANK(F70),"-",(F70/$D$50*$D$47*$B$68)*($B$57/$D$68))</f>
        <v>286.22251570616959</v>
      </c>
      <c r="H70" s="367">
        <f t="shared" si="0"/>
        <v>0.95407505235389867</v>
      </c>
    </row>
    <row r="71" spans="1:8" ht="27" customHeight="1" x14ac:dyDescent="0.4">
      <c r="A71" s="681"/>
      <c r="B71" s="682"/>
      <c r="C71" s="675"/>
      <c r="D71" s="678"/>
      <c r="E71" s="369">
        <v>4</v>
      </c>
      <c r="F71" s="370"/>
      <c r="G71" s="454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70</v>
      </c>
      <c r="G72" s="459">
        <f>AVERAGE(G60:G71)</f>
        <v>286.64589234344334</v>
      </c>
      <c r="H72" s="380">
        <f>AVERAGE(H60:H71)</f>
        <v>0.95548630781147814</v>
      </c>
    </row>
    <row r="73" spans="1:8" ht="26.25" customHeight="1" x14ac:dyDescent="0.4">
      <c r="C73" s="377"/>
      <c r="D73" s="377"/>
      <c r="E73" s="377"/>
      <c r="F73" s="381" t="s">
        <v>83</v>
      </c>
      <c r="G73" s="455">
        <f>STDEV(G60:G71)/G72</f>
        <v>5.2320469242155006E-2</v>
      </c>
      <c r="H73" s="693">
        <f>STDEV(H60:H71)/H72</f>
        <v>5.2320469242154971E-2</v>
      </c>
    </row>
    <row r="74" spans="1:8" ht="27" customHeight="1" x14ac:dyDescent="0.4">
      <c r="A74" s="377"/>
      <c r="B74" s="377"/>
      <c r="C74" s="378"/>
      <c r="D74" s="378"/>
      <c r="E74" s="382"/>
      <c r="F74" s="383" t="s">
        <v>19</v>
      </c>
      <c r="G74" s="384">
        <f>COUNT(G60:G71)</f>
        <v>9</v>
      </c>
      <c r="H74" s="384">
        <f>COUNT(H60:H71)</f>
        <v>9</v>
      </c>
    </row>
    <row r="76" spans="1:8" ht="26.25" customHeight="1" x14ac:dyDescent="0.4">
      <c r="A76" s="289" t="s">
        <v>105</v>
      </c>
      <c r="B76" s="385" t="s">
        <v>106</v>
      </c>
      <c r="C76" s="660" t="str">
        <f>B20</f>
        <v xml:space="preserve">Tenofovir Disoproxil Fumarate , Lamivudine  &amp; Efavirenz </v>
      </c>
      <c r="D76" s="660"/>
      <c r="E76" s="386" t="s">
        <v>107</v>
      </c>
      <c r="F76" s="386"/>
      <c r="G76" s="387">
        <f>H72</f>
        <v>0.95548630781147814</v>
      </c>
      <c r="H76" s="388"/>
    </row>
    <row r="77" spans="1:8" ht="18.75" x14ac:dyDescent="0.3">
      <c r="A77" s="288" t="s">
        <v>108</v>
      </c>
      <c r="B77" s="288" t="s">
        <v>109</v>
      </c>
    </row>
    <row r="78" spans="1:8" ht="18.75" x14ac:dyDescent="0.3">
      <c r="A78" s="288"/>
      <c r="B78" s="288"/>
    </row>
    <row r="79" spans="1:8" ht="26.25" customHeight="1" x14ac:dyDescent="0.4">
      <c r="A79" s="289" t="s">
        <v>4</v>
      </c>
      <c r="B79" s="683" t="str">
        <f>B26</f>
        <v>Tenofovir DF</v>
      </c>
      <c r="C79" s="683"/>
    </row>
    <row r="80" spans="1:8" ht="26.25" customHeight="1" x14ac:dyDescent="0.4">
      <c r="A80" s="290" t="s">
        <v>47</v>
      </c>
      <c r="B80" s="683" t="s">
        <v>134</v>
      </c>
      <c r="C80" s="683"/>
    </row>
    <row r="81" spans="1:12" ht="27" customHeight="1" x14ac:dyDescent="0.4">
      <c r="A81" s="290" t="s">
        <v>6</v>
      </c>
      <c r="B81" s="389">
        <v>99.8</v>
      </c>
    </row>
    <row r="82" spans="1:12" s="13" customFormat="1" ht="27" customHeight="1" x14ac:dyDescent="0.4">
      <c r="A82" s="290" t="s">
        <v>48</v>
      </c>
      <c r="B82" s="292">
        <v>0</v>
      </c>
      <c r="C82" s="662" t="s">
        <v>49</v>
      </c>
      <c r="D82" s="663"/>
      <c r="E82" s="663"/>
      <c r="F82" s="663"/>
      <c r="G82" s="664"/>
      <c r="I82" s="293"/>
      <c r="J82" s="293"/>
      <c r="K82" s="293"/>
      <c r="L82" s="293"/>
    </row>
    <row r="83" spans="1:12" s="13" customFormat="1" ht="19.5" customHeight="1" x14ac:dyDescent="0.3">
      <c r="A83" s="290" t="s">
        <v>50</v>
      </c>
      <c r="B83" s="294">
        <f>B81-B82</f>
        <v>99.8</v>
      </c>
      <c r="C83" s="295"/>
      <c r="D83" s="295"/>
      <c r="E83" s="295"/>
      <c r="F83" s="295"/>
      <c r="G83" s="296"/>
      <c r="I83" s="293"/>
      <c r="J83" s="293"/>
      <c r="K83" s="293"/>
      <c r="L83" s="293"/>
    </row>
    <row r="84" spans="1:12" s="13" customFormat="1" ht="27" customHeight="1" x14ac:dyDescent="0.4">
      <c r="A84" s="290" t="s">
        <v>51</v>
      </c>
      <c r="B84" s="297">
        <v>1</v>
      </c>
      <c r="C84" s="665" t="s">
        <v>110</v>
      </c>
      <c r="D84" s="666"/>
      <c r="E84" s="666"/>
      <c r="F84" s="666"/>
      <c r="G84" s="666"/>
      <c r="H84" s="667"/>
      <c r="I84" s="293"/>
      <c r="J84" s="293"/>
      <c r="K84" s="293"/>
      <c r="L84" s="293"/>
    </row>
    <row r="85" spans="1:12" s="13" customFormat="1" ht="27" customHeight="1" x14ac:dyDescent="0.4">
      <c r="A85" s="290" t="s">
        <v>53</v>
      </c>
      <c r="B85" s="297">
        <v>1</v>
      </c>
      <c r="C85" s="665" t="s">
        <v>111</v>
      </c>
      <c r="D85" s="666"/>
      <c r="E85" s="666"/>
      <c r="F85" s="666"/>
      <c r="G85" s="666"/>
      <c r="H85" s="667"/>
      <c r="I85" s="293"/>
      <c r="J85" s="293"/>
      <c r="K85" s="293"/>
      <c r="L85" s="293"/>
    </row>
    <row r="86" spans="1:12" s="13" customFormat="1" ht="18.75" x14ac:dyDescent="0.3">
      <c r="A86" s="290"/>
      <c r="B86" s="300"/>
      <c r="C86" s="301"/>
      <c r="D86" s="301"/>
      <c r="E86" s="301"/>
      <c r="F86" s="301"/>
      <c r="G86" s="301"/>
      <c r="H86" s="301"/>
      <c r="I86" s="293"/>
      <c r="J86" s="293"/>
      <c r="K86" s="293"/>
      <c r="L86" s="293"/>
    </row>
    <row r="87" spans="1:12" s="13" customFormat="1" ht="18.75" x14ac:dyDescent="0.3">
      <c r="A87" s="290" t="s">
        <v>55</v>
      </c>
      <c r="B87" s="302">
        <f>B84/B85</f>
        <v>1</v>
      </c>
      <c r="C87" s="280" t="s">
        <v>56</v>
      </c>
      <c r="D87" s="280"/>
      <c r="E87" s="280"/>
      <c r="F87" s="280"/>
      <c r="G87" s="280"/>
      <c r="I87" s="293"/>
      <c r="J87" s="293"/>
      <c r="K87" s="293"/>
      <c r="L87" s="293"/>
    </row>
    <row r="88" spans="1:12" ht="19.5" customHeight="1" x14ac:dyDescent="0.3">
      <c r="A88" s="288"/>
      <c r="B88" s="288"/>
    </row>
    <row r="89" spans="1:12" ht="27" customHeight="1" x14ac:dyDescent="0.4">
      <c r="A89" s="303" t="s">
        <v>57</v>
      </c>
      <c r="B89" s="304">
        <v>50</v>
      </c>
      <c r="D89" s="390" t="s">
        <v>58</v>
      </c>
      <c r="E89" s="391"/>
      <c r="F89" s="668" t="s">
        <v>59</v>
      </c>
      <c r="G89" s="669"/>
    </row>
    <row r="90" spans="1:12" ht="27" customHeight="1" x14ac:dyDescent="0.4">
      <c r="A90" s="305" t="s">
        <v>60</v>
      </c>
      <c r="B90" s="306">
        <v>1</v>
      </c>
      <c r="C90" s="392" t="s">
        <v>61</v>
      </c>
      <c r="D90" s="308" t="s">
        <v>62</v>
      </c>
      <c r="E90" s="309" t="s">
        <v>63</v>
      </c>
      <c r="F90" s="308" t="s">
        <v>62</v>
      </c>
      <c r="G90" s="393" t="s">
        <v>63</v>
      </c>
      <c r="I90" s="311" t="s">
        <v>64</v>
      </c>
    </row>
    <row r="91" spans="1:12" ht="26.25" customHeight="1" x14ac:dyDescent="0.4">
      <c r="A91" s="305" t="s">
        <v>65</v>
      </c>
      <c r="B91" s="306">
        <v>1</v>
      </c>
      <c r="C91" s="394">
        <v>1</v>
      </c>
      <c r="D91" s="496">
        <v>29879516</v>
      </c>
      <c r="E91" s="314">
        <f>IF(ISBLANK(D91),"-",$D$101/$D$98*D91)</f>
        <v>33514247.898782644</v>
      </c>
      <c r="F91" s="313">
        <v>34730372</v>
      </c>
      <c r="G91" s="315">
        <f>IF(ISBLANK(F91),"-",$D$101/$F$98*F91)</f>
        <v>33227217.005621683</v>
      </c>
      <c r="I91" s="316"/>
    </row>
    <row r="92" spans="1:12" ht="26.25" customHeight="1" x14ac:dyDescent="0.4">
      <c r="A92" s="305" t="s">
        <v>66</v>
      </c>
      <c r="B92" s="306">
        <v>1</v>
      </c>
      <c r="C92" s="378">
        <v>2</v>
      </c>
      <c r="D92" s="501">
        <v>29520269</v>
      </c>
      <c r="E92" s="319">
        <f>IF(ISBLANK(D92),"-",$D$101/$D$98*D92)</f>
        <v>33111299.838482939</v>
      </c>
      <c r="F92" s="318">
        <v>34535657</v>
      </c>
      <c r="G92" s="320">
        <f>IF(ISBLANK(F92),"-",$D$101/$F$98*F92)</f>
        <v>33040929.408147931</v>
      </c>
      <c r="I92" s="670">
        <f>ABS((F96/D96*D95)-F95)/D95</f>
        <v>1.0607054739283611E-3</v>
      </c>
    </row>
    <row r="93" spans="1:12" ht="26.25" customHeight="1" x14ac:dyDescent="0.4">
      <c r="A93" s="305" t="s">
        <v>67</v>
      </c>
      <c r="B93" s="306">
        <v>1</v>
      </c>
      <c r="C93" s="378">
        <v>3</v>
      </c>
      <c r="D93" s="501">
        <v>29389189</v>
      </c>
      <c r="E93" s="319">
        <f>IF(ISBLANK(D93),"-",$D$101/$D$98*D93)</f>
        <v>32964274.444411214</v>
      </c>
      <c r="F93" s="318">
        <v>34734925</v>
      </c>
      <c r="G93" s="320">
        <f>IF(ISBLANK(F93),"-",$D$101/$F$98*F93)</f>
        <v>33231572.948570598</v>
      </c>
      <c r="I93" s="670"/>
    </row>
    <row r="94" spans="1:12" ht="27" customHeight="1" x14ac:dyDescent="0.4">
      <c r="A94" s="305" t="s">
        <v>68</v>
      </c>
      <c r="B94" s="306">
        <v>1</v>
      </c>
      <c r="C94" s="395">
        <v>4</v>
      </c>
      <c r="D94" s="323"/>
      <c r="E94" s="324" t="str">
        <f>IF(ISBLANK(D94),"-",$D$101/$D$98*D94)</f>
        <v>-</v>
      </c>
      <c r="F94" s="396"/>
      <c r="G94" s="325" t="str">
        <f>IF(ISBLANK(F94),"-",$D$101/$F$98*F94)</f>
        <v>-</v>
      </c>
      <c r="I94" s="326"/>
    </row>
    <row r="95" spans="1:12" ht="27" customHeight="1" x14ac:dyDescent="0.4">
      <c r="A95" s="305" t="s">
        <v>69</v>
      </c>
      <c r="B95" s="306">
        <v>1</v>
      </c>
      <c r="C95" s="397" t="s">
        <v>70</v>
      </c>
      <c r="D95" s="398">
        <f>AVERAGE(D91:D94)</f>
        <v>29596324.666666668</v>
      </c>
      <c r="E95" s="329">
        <f>AVERAGE(E91:E94)</f>
        <v>33196607.39389227</v>
      </c>
      <c r="F95" s="399">
        <f>AVERAGE(F91:F94)</f>
        <v>34666984.666666664</v>
      </c>
      <c r="G95" s="400">
        <f>AVERAGE(G91:G94)</f>
        <v>33166573.120780069</v>
      </c>
    </row>
    <row r="96" spans="1:12" ht="26.25" customHeight="1" x14ac:dyDescent="0.4">
      <c r="A96" s="305" t="s">
        <v>71</v>
      </c>
      <c r="B96" s="291">
        <v>1</v>
      </c>
      <c r="C96" s="401" t="s">
        <v>112</v>
      </c>
      <c r="D96" s="402">
        <v>13.4</v>
      </c>
      <c r="E96" s="321"/>
      <c r="F96" s="333">
        <v>15.71</v>
      </c>
    </row>
    <row r="97" spans="1:10" ht="26.25" customHeight="1" x14ac:dyDescent="0.4">
      <c r="A97" s="305" t="s">
        <v>73</v>
      </c>
      <c r="B97" s="291">
        <v>1</v>
      </c>
      <c r="C97" s="403" t="s">
        <v>113</v>
      </c>
      <c r="D97" s="404">
        <f>D96*$B$87</f>
        <v>13.4</v>
      </c>
      <c r="E97" s="336"/>
      <c r="F97" s="335">
        <f>F96*$B$87</f>
        <v>15.71</v>
      </c>
    </row>
    <row r="98" spans="1:10" ht="19.5" customHeight="1" x14ac:dyDescent="0.3">
      <c r="A98" s="305" t="s">
        <v>75</v>
      </c>
      <c r="B98" s="405">
        <f>(B97/B96)*(B95/B94)*(B93/B92)*(B91/B90)*B89</f>
        <v>50</v>
      </c>
      <c r="C98" s="403" t="s">
        <v>114</v>
      </c>
      <c r="D98" s="406">
        <f>D97*$B$83/100</f>
        <v>13.373199999999999</v>
      </c>
      <c r="E98" s="339"/>
      <c r="F98" s="338">
        <f>F97*$B$83/100</f>
        <v>15.67858</v>
      </c>
    </row>
    <row r="99" spans="1:10" ht="19.5" customHeight="1" x14ac:dyDescent="0.3">
      <c r="A99" s="656" t="s">
        <v>77</v>
      </c>
      <c r="B99" s="671"/>
      <c r="C99" s="403" t="s">
        <v>115</v>
      </c>
      <c r="D99" s="407">
        <f>D98/$B$98</f>
        <v>0.26746399999999998</v>
      </c>
      <c r="E99" s="339"/>
      <c r="F99" s="342">
        <f>F98/$B$98</f>
        <v>0.31357160000000001</v>
      </c>
      <c r="G99" s="408"/>
      <c r="H99" s="331"/>
    </row>
    <row r="100" spans="1:10" ht="19.5" customHeight="1" x14ac:dyDescent="0.3">
      <c r="A100" s="658"/>
      <c r="B100" s="672"/>
      <c r="C100" s="403" t="s">
        <v>79</v>
      </c>
      <c r="D100" s="409">
        <f>$B$56/$B$116</f>
        <v>0.3</v>
      </c>
      <c r="F100" s="347"/>
      <c r="G100" s="410"/>
      <c r="H100" s="331"/>
    </row>
    <row r="101" spans="1:10" ht="18.75" x14ac:dyDescent="0.3">
      <c r="C101" s="403" t="s">
        <v>80</v>
      </c>
      <c r="D101" s="404">
        <f>D100*$B$98</f>
        <v>15</v>
      </c>
      <c r="F101" s="347"/>
      <c r="G101" s="408"/>
      <c r="H101" s="331"/>
    </row>
    <row r="102" spans="1:10" ht="19.5" customHeight="1" x14ac:dyDescent="0.3">
      <c r="C102" s="411" t="s">
        <v>81</v>
      </c>
      <c r="D102" s="412">
        <f>D101/B34</f>
        <v>15</v>
      </c>
      <c r="F102" s="351"/>
      <c r="G102" s="408"/>
      <c r="H102" s="331"/>
      <c r="J102" s="413"/>
    </row>
    <row r="103" spans="1:10" ht="18.75" x14ac:dyDescent="0.3">
      <c r="C103" s="414" t="s">
        <v>116</v>
      </c>
      <c r="D103" s="415">
        <f>AVERAGE(E91:E94,G91:G94)</f>
        <v>33181590.257336169</v>
      </c>
      <c r="F103" s="351"/>
      <c r="G103" s="416"/>
      <c r="H103" s="331"/>
      <c r="J103" s="417"/>
    </row>
    <row r="104" spans="1:10" ht="18.75" x14ac:dyDescent="0.3">
      <c r="C104" s="381" t="s">
        <v>83</v>
      </c>
      <c r="D104" s="418">
        <f>STDEV(E91:E94,G91:G94)/D103</f>
        <v>5.8312713196419794E-3</v>
      </c>
      <c r="F104" s="351"/>
      <c r="G104" s="408"/>
      <c r="H104" s="331"/>
      <c r="J104" s="417"/>
    </row>
    <row r="105" spans="1:10" ht="19.5" customHeight="1" x14ac:dyDescent="0.3">
      <c r="C105" s="383" t="s">
        <v>19</v>
      </c>
      <c r="D105" s="419">
        <f>COUNT(E91:E94,G91:G94)</f>
        <v>6</v>
      </c>
      <c r="F105" s="351"/>
      <c r="G105" s="408"/>
      <c r="H105" s="331"/>
      <c r="J105" s="417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6.25" customHeight="1" x14ac:dyDescent="0.4">
      <c r="A107" s="303" t="s">
        <v>117</v>
      </c>
      <c r="B107" s="304">
        <v>1000</v>
      </c>
      <c r="C107" s="420" t="s">
        <v>118</v>
      </c>
      <c r="D107" s="421" t="s">
        <v>62</v>
      </c>
      <c r="E107" s="422" t="s">
        <v>119</v>
      </c>
      <c r="F107" s="423" t="s">
        <v>120</v>
      </c>
    </row>
    <row r="108" spans="1:10" ht="26.25" customHeight="1" x14ac:dyDescent="0.4">
      <c r="A108" s="305" t="s">
        <v>121</v>
      </c>
      <c r="B108" s="306">
        <v>1</v>
      </c>
      <c r="C108" s="424">
        <v>1</v>
      </c>
      <c r="D108" s="425">
        <v>29826113</v>
      </c>
      <c r="E108" s="456">
        <f t="shared" ref="E108:E113" si="1">IF(ISBLANK(D108),"-",D108/$D$103*$D$100*$B$116)</f>
        <v>269.66259997203446</v>
      </c>
      <c r="F108" s="426">
        <f t="shared" ref="F108:F113" si="2">IF(ISBLANK(D108), "-", E108/$B$56)</f>
        <v>0.89887533324011482</v>
      </c>
    </row>
    <row r="109" spans="1:10" ht="26.25" customHeight="1" x14ac:dyDescent="0.4">
      <c r="A109" s="305" t="s">
        <v>94</v>
      </c>
      <c r="B109" s="306">
        <v>1</v>
      </c>
      <c r="C109" s="424">
        <v>2</v>
      </c>
      <c r="D109" s="425">
        <v>27485311</v>
      </c>
      <c r="E109" s="457">
        <f t="shared" si="1"/>
        <v>248.49903925798037</v>
      </c>
      <c r="F109" s="427">
        <f t="shared" si="2"/>
        <v>0.82833013085993457</v>
      </c>
    </row>
    <row r="110" spans="1:10" ht="26.25" customHeight="1" x14ac:dyDescent="0.4">
      <c r="A110" s="305" t="s">
        <v>95</v>
      </c>
      <c r="B110" s="306">
        <v>1</v>
      </c>
      <c r="C110" s="424">
        <v>3</v>
      </c>
      <c r="D110" s="425">
        <v>31122483</v>
      </c>
      <c r="E110" s="457">
        <f t="shared" si="1"/>
        <v>281.38328596037451</v>
      </c>
      <c r="F110" s="427">
        <f t="shared" si="2"/>
        <v>0.93794428653458173</v>
      </c>
    </row>
    <row r="111" spans="1:10" ht="26.25" customHeight="1" x14ac:dyDescent="0.4">
      <c r="A111" s="305" t="s">
        <v>96</v>
      </c>
      <c r="B111" s="306">
        <v>1</v>
      </c>
      <c r="C111" s="424">
        <v>4</v>
      </c>
      <c r="D111" s="425">
        <v>30933029</v>
      </c>
      <c r="E111" s="457">
        <f t="shared" si="1"/>
        <v>279.67040241382915</v>
      </c>
      <c r="F111" s="427">
        <f t="shared" si="2"/>
        <v>0.93223467471276389</v>
      </c>
    </row>
    <row r="112" spans="1:10" ht="26.25" customHeight="1" x14ac:dyDescent="0.4">
      <c r="A112" s="305" t="s">
        <v>97</v>
      </c>
      <c r="B112" s="306">
        <v>1</v>
      </c>
      <c r="C112" s="424">
        <v>5</v>
      </c>
      <c r="D112" s="425">
        <v>28696684</v>
      </c>
      <c r="E112" s="457">
        <f t="shared" si="1"/>
        <v>259.45125394032681</v>
      </c>
      <c r="F112" s="427">
        <f t="shared" si="2"/>
        <v>0.8648375131344227</v>
      </c>
    </row>
    <row r="113" spans="1:10" ht="26.25" customHeight="1" x14ac:dyDescent="0.4">
      <c r="A113" s="305" t="s">
        <v>99</v>
      </c>
      <c r="B113" s="306">
        <v>1</v>
      </c>
      <c r="C113" s="428">
        <v>6</v>
      </c>
      <c r="D113" s="429">
        <v>28486908</v>
      </c>
      <c r="E113" s="458">
        <f t="shared" si="1"/>
        <v>257.55463598103273</v>
      </c>
      <c r="F113" s="430">
        <f t="shared" si="2"/>
        <v>0.85851545327010914</v>
      </c>
    </row>
    <row r="114" spans="1:10" ht="26.25" customHeight="1" x14ac:dyDescent="0.4">
      <c r="A114" s="305" t="s">
        <v>100</v>
      </c>
      <c r="B114" s="306">
        <v>1</v>
      </c>
      <c r="C114" s="424"/>
      <c r="D114" s="378"/>
      <c r="E114" s="279"/>
      <c r="F114" s="431"/>
    </row>
    <row r="115" spans="1:10" ht="26.25" customHeight="1" x14ac:dyDescent="0.4">
      <c r="A115" s="305" t="s">
        <v>101</v>
      </c>
      <c r="B115" s="306">
        <v>1</v>
      </c>
      <c r="C115" s="424"/>
      <c r="D115" s="432" t="s">
        <v>70</v>
      </c>
      <c r="E115" s="460">
        <f>AVERAGE(E108:E113)</f>
        <v>266.0368695875963</v>
      </c>
      <c r="F115" s="433">
        <f>AVERAGE(F108:F113)</f>
        <v>0.88678956529198782</v>
      </c>
    </row>
    <row r="116" spans="1:10" ht="27" customHeight="1" x14ac:dyDescent="0.4">
      <c r="A116" s="305" t="s">
        <v>102</v>
      </c>
      <c r="B116" s="337">
        <f>(B115/B114)*(B113/B112)*(B111/B110)*(B109/B108)*B107</f>
        <v>1000</v>
      </c>
      <c r="C116" s="434"/>
      <c r="D116" s="397" t="s">
        <v>83</v>
      </c>
      <c r="E116" s="435">
        <f>STDEV(E108:E113)/E115</f>
        <v>4.9223379680374074E-2</v>
      </c>
      <c r="F116" s="435">
        <f>STDEV(F108:F113)/F115</f>
        <v>4.9223379680374081E-2</v>
      </c>
      <c r="I116" s="279"/>
    </row>
    <row r="117" spans="1:10" ht="27" customHeight="1" x14ac:dyDescent="0.4">
      <c r="A117" s="656" t="s">
        <v>77</v>
      </c>
      <c r="B117" s="657"/>
      <c r="C117" s="436"/>
      <c r="D117" s="437" t="s">
        <v>19</v>
      </c>
      <c r="E117" s="438">
        <f>COUNT(E108:E113)</f>
        <v>6</v>
      </c>
      <c r="F117" s="438">
        <f>COUNT(F108:F113)</f>
        <v>6</v>
      </c>
      <c r="I117" s="279"/>
      <c r="J117" s="417"/>
    </row>
    <row r="118" spans="1:10" ht="19.5" customHeight="1" x14ac:dyDescent="0.3">
      <c r="A118" s="658"/>
      <c r="B118" s="659"/>
      <c r="C118" s="279"/>
      <c r="D118" s="279"/>
      <c r="E118" s="279"/>
      <c r="F118" s="378"/>
      <c r="G118" s="279"/>
      <c r="H118" s="279"/>
      <c r="I118" s="279"/>
    </row>
    <row r="119" spans="1:10" ht="18.75" x14ac:dyDescent="0.3">
      <c r="A119" s="447"/>
      <c r="B119" s="301"/>
      <c r="C119" s="279"/>
      <c r="D119" s="279"/>
      <c r="E119" s="279"/>
      <c r="F119" s="378"/>
      <c r="G119" s="279"/>
      <c r="H119" s="279"/>
      <c r="I119" s="279"/>
    </row>
    <row r="120" spans="1:10" ht="26.25" customHeight="1" x14ac:dyDescent="0.4">
      <c r="A120" s="289" t="s">
        <v>105</v>
      </c>
      <c r="B120" s="385" t="s">
        <v>122</v>
      </c>
      <c r="C120" s="660" t="str">
        <f>B20</f>
        <v xml:space="preserve">Tenofovir Disoproxil Fumarate , Lamivudine  &amp; Efavirenz </v>
      </c>
      <c r="D120" s="660"/>
      <c r="E120" s="386" t="s">
        <v>123</v>
      </c>
      <c r="F120" s="386"/>
      <c r="G120" s="387">
        <f>F115</f>
        <v>0.88678956529198782</v>
      </c>
      <c r="H120" s="279"/>
      <c r="I120" s="279"/>
    </row>
    <row r="121" spans="1:10" ht="19.5" customHeight="1" x14ac:dyDescent="0.3">
      <c r="A121" s="439"/>
      <c r="B121" s="439"/>
      <c r="C121" s="440"/>
      <c r="D121" s="440"/>
      <c r="E121" s="440"/>
      <c r="F121" s="440"/>
      <c r="G121" s="440"/>
      <c r="H121" s="440"/>
    </row>
    <row r="122" spans="1:10" ht="18.75" x14ac:dyDescent="0.3">
      <c r="B122" s="661" t="s">
        <v>25</v>
      </c>
      <c r="C122" s="661"/>
      <c r="E122" s="392" t="s">
        <v>26</v>
      </c>
      <c r="F122" s="441"/>
      <c r="G122" s="661" t="s">
        <v>27</v>
      </c>
      <c r="H122" s="661"/>
    </row>
    <row r="123" spans="1:10" ht="69.95" customHeight="1" x14ac:dyDescent="0.3">
      <c r="A123" s="442" t="s">
        <v>28</v>
      </c>
      <c r="B123" s="443"/>
      <c r="C123" s="443"/>
      <c r="E123" s="443"/>
      <c r="F123" s="279"/>
      <c r="G123" s="444"/>
      <c r="H123" s="444"/>
    </row>
    <row r="124" spans="1:10" ht="69.95" customHeight="1" x14ac:dyDescent="0.3">
      <c r="A124" s="442" t="s">
        <v>29</v>
      </c>
      <c r="B124" s="445"/>
      <c r="C124" s="445"/>
      <c r="E124" s="445"/>
      <c r="F124" s="279"/>
      <c r="G124" s="446"/>
      <c r="H124" s="446"/>
    </row>
    <row r="125" spans="1:10" ht="18.75" x14ac:dyDescent="0.3">
      <c r="A125" s="377"/>
      <c r="B125" s="377"/>
      <c r="C125" s="378"/>
      <c r="D125" s="378"/>
      <c r="E125" s="378"/>
      <c r="F125" s="382"/>
      <c r="G125" s="378"/>
      <c r="H125" s="378"/>
      <c r="I125" s="279"/>
    </row>
    <row r="126" spans="1:10" ht="18.75" x14ac:dyDescent="0.3">
      <c r="A126" s="377"/>
      <c r="B126" s="377"/>
      <c r="C126" s="378"/>
      <c r="D126" s="378"/>
      <c r="E126" s="378"/>
      <c r="F126" s="382"/>
      <c r="G126" s="378"/>
      <c r="H126" s="378"/>
      <c r="I126" s="279"/>
    </row>
    <row r="127" spans="1:10" ht="18.75" x14ac:dyDescent="0.3">
      <c r="A127" s="377"/>
      <c r="B127" s="377"/>
      <c r="C127" s="378"/>
      <c r="D127" s="378"/>
      <c r="E127" s="378"/>
      <c r="F127" s="382"/>
      <c r="G127" s="378"/>
      <c r="H127" s="378"/>
      <c r="I127" s="279"/>
    </row>
    <row r="128" spans="1:10" ht="18.75" x14ac:dyDescent="0.3">
      <c r="A128" s="377"/>
      <c r="B128" s="377"/>
      <c r="C128" s="378"/>
      <c r="D128" s="378"/>
      <c r="E128" s="378"/>
      <c r="F128" s="382"/>
      <c r="G128" s="378"/>
      <c r="H128" s="378"/>
      <c r="I128" s="279"/>
    </row>
    <row r="129" spans="1:9" ht="18.75" x14ac:dyDescent="0.3">
      <c r="A129" s="377"/>
      <c r="B129" s="377"/>
      <c r="C129" s="378"/>
      <c r="D129" s="378"/>
      <c r="E129" s="378"/>
      <c r="F129" s="382"/>
      <c r="G129" s="378"/>
      <c r="H129" s="378"/>
      <c r="I129" s="279"/>
    </row>
    <row r="130" spans="1:9" ht="18.75" x14ac:dyDescent="0.3">
      <c r="A130" s="377"/>
      <c r="B130" s="377"/>
      <c r="C130" s="378"/>
      <c r="D130" s="378"/>
      <c r="E130" s="378"/>
      <c r="F130" s="382"/>
      <c r="G130" s="378"/>
      <c r="H130" s="378"/>
      <c r="I130" s="279"/>
    </row>
    <row r="131" spans="1:9" ht="18.75" x14ac:dyDescent="0.3">
      <c r="A131" s="377"/>
      <c r="B131" s="377"/>
      <c r="C131" s="378"/>
      <c r="D131" s="378"/>
      <c r="E131" s="378"/>
      <c r="F131" s="382"/>
      <c r="G131" s="378"/>
      <c r="H131" s="378"/>
      <c r="I131" s="279"/>
    </row>
    <row r="132" spans="1:9" ht="18.75" x14ac:dyDescent="0.3">
      <c r="A132" s="377"/>
      <c r="B132" s="377"/>
      <c r="C132" s="378"/>
      <c r="D132" s="378"/>
      <c r="E132" s="378"/>
      <c r="F132" s="382"/>
      <c r="G132" s="378"/>
      <c r="H132" s="378"/>
      <c r="I132" s="279"/>
    </row>
    <row r="133" spans="1:9" ht="18.75" x14ac:dyDescent="0.3">
      <c r="A133" s="377"/>
      <c r="B133" s="377"/>
      <c r="C133" s="378"/>
      <c r="D133" s="378"/>
      <c r="E133" s="378"/>
      <c r="F133" s="382"/>
      <c r="G133" s="378"/>
      <c r="H133" s="378"/>
      <c r="I133" s="279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8" priority="1" operator="greaterThan">
      <formula>0.02</formula>
    </cfRule>
  </conditionalFormatting>
  <conditionalFormatting sqref="D51">
    <cfRule type="cellIs" dxfId="17" priority="2" operator="greaterThan">
      <formula>0.02</formula>
    </cfRule>
  </conditionalFormatting>
  <conditionalFormatting sqref="G73">
    <cfRule type="cellIs" dxfId="16" priority="3" operator="greaterThan">
      <formula>0.02</formula>
    </cfRule>
  </conditionalFormatting>
  <conditionalFormatting sqref="H73">
    <cfRule type="cellIs" dxfId="15" priority="4" operator="greaterThan">
      <formula>0.02</formula>
    </cfRule>
  </conditionalFormatting>
  <conditionalFormatting sqref="D104">
    <cfRule type="cellIs" dxfId="14" priority="5" operator="greaterThan">
      <formula>0.02</formula>
    </cfRule>
  </conditionalFormatting>
  <conditionalFormatting sqref="I39">
    <cfRule type="cellIs" dxfId="13" priority="6" operator="lessThanOrEqual">
      <formula>0.02</formula>
    </cfRule>
  </conditionalFormatting>
  <conditionalFormatting sqref="I39">
    <cfRule type="cellIs" dxfId="12" priority="7" operator="greaterThan">
      <formula>0.02</formula>
    </cfRule>
  </conditionalFormatting>
  <conditionalFormatting sqref="I92">
    <cfRule type="cellIs" dxfId="11" priority="8" operator="lessThanOrEqual">
      <formula>0.02</formula>
    </cfRule>
  </conditionalFormatting>
  <conditionalFormatting sqref="I92">
    <cfRule type="cellIs" dxfId="1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4" zoomScale="55" zoomScaleNormal="50" zoomScaleSheetLayoutView="55" zoomScalePageLayoutView="55" workbookViewId="0">
      <selection activeCell="E80" sqref="E8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54" t="s">
        <v>44</v>
      </c>
      <c r="B1" s="654"/>
      <c r="C1" s="654"/>
      <c r="D1" s="654"/>
      <c r="E1" s="654"/>
      <c r="F1" s="654"/>
      <c r="G1" s="654"/>
      <c r="H1" s="654"/>
      <c r="I1" s="654"/>
    </row>
    <row r="2" spans="1:9" ht="18.75" customHeight="1" x14ac:dyDescent="0.25">
      <c r="A2" s="654"/>
      <c r="B2" s="654"/>
      <c r="C2" s="654"/>
      <c r="D2" s="654"/>
      <c r="E2" s="654"/>
      <c r="F2" s="654"/>
      <c r="G2" s="654"/>
      <c r="H2" s="654"/>
      <c r="I2" s="654"/>
    </row>
    <row r="3" spans="1:9" ht="18.75" customHeight="1" x14ac:dyDescent="0.25">
      <c r="A3" s="654"/>
      <c r="B3" s="654"/>
      <c r="C3" s="654"/>
      <c r="D3" s="654"/>
      <c r="E3" s="654"/>
      <c r="F3" s="654"/>
      <c r="G3" s="654"/>
      <c r="H3" s="654"/>
      <c r="I3" s="654"/>
    </row>
    <row r="4" spans="1:9" ht="18.75" customHeight="1" x14ac:dyDescent="0.25">
      <c r="A4" s="654"/>
      <c r="B4" s="654"/>
      <c r="C4" s="654"/>
      <c r="D4" s="654"/>
      <c r="E4" s="654"/>
      <c r="F4" s="654"/>
      <c r="G4" s="654"/>
      <c r="H4" s="654"/>
      <c r="I4" s="654"/>
    </row>
    <row r="5" spans="1:9" ht="18.75" customHeight="1" x14ac:dyDescent="0.25">
      <c r="A5" s="654"/>
      <c r="B5" s="654"/>
      <c r="C5" s="654"/>
      <c r="D5" s="654"/>
      <c r="E5" s="654"/>
      <c r="F5" s="654"/>
      <c r="G5" s="654"/>
      <c r="H5" s="654"/>
      <c r="I5" s="654"/>
    </row>
    <row r="6" spans="1:9" ht="18.75" customHeight="1" x14ac:dyDescent="0.25">
      <c r="A6" s="654"/>
      <c r="B6" s="654"/>
      <c r="C6" s="654"/>
      <c r="D6" s="654"/>
      <c r="E6" s="654"/>
      <c r="F6" s="654"/>
      <c r="G6" s="654"/>
      <c r="H6" s="654"/>
      <c r="I6" s="654"/>
    </row>
    <row r="7" spans="1:9" ht="18.75" customHeight="1" x14ac:dyDescent="0.25">
      <c r="A7" s="654"/>
      <c r="B7" s="654"/>
      <c r="C7" s="654"/>
      <c r="D7" s="654"/>
      <c r="E7" s="654"/>
      <c r="F7" s="654"/>
      <c r="G7" s="654"/>
      <c r="H7" s="654"/>
      <c r="I7" s="654"/>
    </row>
    <row r="8" spans="1:9" x14ac:dyDescent="0.25">
      <c r="A8" s="655" t="s">
        <v>45</v>
      </c>
      <c r="B8" s="655"/>
      <c r="C8" s="655"/>
      <c r="D8" s="655"/>
      <c r="E8" s="655"/>
      <c r="F8" s="655"/>
      <c r="G8" s="655"/>
      <c r="H8" s="655"/>
      <c r="I8" s="655"/>
    </row>
    <row r="9" spans="1:9" x14ac:dyDescent="0.25">
      <c r="A9" s="655"/>
      <c r="B9" s="655"/>
      <c r="C9" s="655"/>
      <c r="D9" s="655"/>
      <c r="E9" s="655"/>
      <c r="F9" s="655"/>
      <c r="G9" s="655"/>
      <c r="H9" s="655"/>
      <c r="I9" s="655"/>
    </row>
    <row r="10" spans="1:9" x14ac:dyDescent="0.25">
      <c r="A10" s="655"/>
      <c r="B10" s="655"/>
      <c r="C10" s="655"/>
      <c r="D10" s="655"/>
      <c r="E10" s="655"/>
      <c r="F10" s="655"/>
      <c r="G10" s="655"/>
      <c r="H10" s="655"/>
      <c r="I10" s="655"/>
    </row>
    <row r="11" spans="1:9" x14ac:dyDescent="0.25">
      <c r="A11" s="655"/>
      <c r="B11" s="655"/>
      <c r="C11" s="655"/>
      <c r="D11" s="655"/>
      <c r="E11" s="655"/>
      <c r="F11" s="655"/>
      <c r="G11" s="655"/>
      <c r="H11" s="655"/>
      <c r="I11" s="655"/>
    </row>
    <row r="12" spans="1:9" x14ac:dyDescent="0.25">
      <c r="A12" s="655"/>
      <c r="B12" s="655"/>
      <c r="C12" s="655"/>
      <c r="D12" s="655"/>
      <c r="E12" s="655"/>
      <c r="F12" s="655"/>
      <c r="G12" s="655"/>
      <c r="H12" s="655"/>
      <c r="I12" s="655"/>
    </row>
    <row r="13" spans="1:9" x14ac:dyDescent="0.25">
      <c r="A13" s="655"/>
      <c r="B13" s="655"/>
      <c r="C13" s="655"/>
      <c r="D13" s="655"/>
      <c r="E13" s="655"/>
      <c r="F13" s="655"/>
      <c r="G13" s="655"/>
      <c r="H13" s="655"/>
      <c r="I13" s="655"/>
    </row>
    <row r="14" spans="1:9" x14ac:dyDescent="0.25">
      <c r="A14" s="655"/>
      <c r="B14" s="655"/>
      <c r="C14" s="655"/>
      <c r="D14" s="655"/>
      <c r="E14" s="655"/>
      <c r="F14" s="655"/>
      <c r="G14" s="655"/>
      <c r="H14" s="655"/>
      <c r="I14" s="655"/>
    </row>
    <row r="15" spans="1:9" ht="19.5" customHeight="1" x14ac:dyDescent="0.3">
      <c r="A15" s="462"/>
    </row>
    <row r="16" spans="1:9" ht="19.5" customHeight="1" x14ac:dyDescent="0.3">
      <c r="A16" s="688" t="s">
        <v>30</v>
      </c>
      <c r="B16" s="689"/>
      <c r="C16" s="689"/>
      <c r="D16" s="689"/>
      <c r="E16" s="689"/>
      <c r="F16" s="689"/>
      <c r="G16" s="689"/>
      <c r="H16" s="690"/>
    </row>
    <row r="17" spans="1:14" ht="20.25" customHeight="1" x14ac:dyDescent="0.25">
      <c r="A17" s="691" t="s">
        <v>46</v>
      </c>
      <c r="B17" s="691"/>
      <c r="C17" s="691"/>
      <c r="D17" s="691"/>
      <c r="E17" s="691"/>
      <c r="F17" s="691"/>
      <c r="G17" s="691"/>
      <c r="H17" s="691"/>
    </row>
    <row r="18" spans="1:14" ht="26.25" customHeight="1" x14ac:dyDescent="0.4">
      <c r="A18" s="464" t="s">
        <v>32</v>
      </c>
      <c r="B18" s="687" t="s">
        <v>5</v>
      </c>
      <c r="C18" s="687"/>
      <c r="D18" s="630"/>
      <c r="E18" s="465"/>
      <c r="F18" s="466"/>
      <c r="G18" s="466"/>
      <c r="H18" s="466"/>
    </row>
    <row r="19" spans="1:14" ht="26.25" customHeight="1" x14ac:dyDescent="0.4">
      <c r="A19" s="464" t="s">
        <v>33</v>
      </c>
      <c r="B19" s="467" t="s">
        <v>7</v>
      </c>
      <c r="C19" s="643">
        <v>29</v>
      </c>
      <c r="D19" s="466"/>
      <c r="E19" s="466"/>
      <c r="F19" s="466"/>
      <c r="G19" s="466"/>
      <c r="H19" s="466"/>
    </row>
    <row r="20" spans="1:14" ht="26.25" customHeight="1" x14ac:dyDescent="0.4">
      <c r="A20" s="464" t="s">
        <v>34</v>
      </c>
      <c r="B20" s="692" t="s">
        <v>9</v>
      </c>
      <c r="C20" s="692"/>
      <c r="D20" s="466"/>
      <c r="E20" s="466"/>
      <c r="F20" s="466"/>
      <c r="G20" s="466"/>
      <c r="H20" s="466"/>
    </row>
    <row r="21" spans="1:14" ht="26.25" customHeight="1" x14ac:dyDescent="0.4">
      <c r="A21" s="464" t="s">
        <v>35</v>
      </c>
      <c r="B21" s="692" t="s">
        <v>11</v>
      </c>
      <c r="C21" s="692"/>
      <c r="D21" s="692"/>
      <c r="E21" s="692"/>
      <c r="F21" s="692"/>
      <c r="G21" s="692"/>
      <c r="H21" s="692"/>
      <c r="I21" s="468"/>
    </row>
    <row r="22" spans="1:14" ht="26.25" customHeight="1" x14ac:dyDescent="0.4">
      <c r="A22" s="464" t="s">
        <v>36</v>
      </c>
      <c r="B22" s="469">
        <v>42412</v>
      </c>
      <c r="C22" s="466"/>
      <c r="D22" s="466"/>
      <c r="E22" s="466"/>
      <c r="F22" s="466"/>
      <c r="G22" s="466"/>
      <c r="H22" s="466"/>
    </row>
    <row r="23" spans="1:14" ht="26.25" customHeight="1" x14ac:dyDescent="0.4">
      <c r="A23" s="464" t="s">
        <v>37</v>
      </c>
      <c r="B23" s="469">
        <v>42425</v>
      </c>
      <c r="C23" s="466"/>
      <c r="D23" s="466"/>
      <c r="E23" s="466"/>
      <c r="F23" s="466"/>
      <c r="G23" s="466"/>
      <c r="H23" s="466"/>
    </row>
    <row r="24" spans="1:14" ht="18.75" x14ac:dyDescent="0.3">
      <c r="A24" s="464"/>
      <c r="B24" s="470"/>
    </row>
    <row r="25" spans="1:14" ht="18.75" x14ac:dyDescent="0.3">
      <c r="A25" s="471" t="s">
        <v>1</v>
      </c>
      <c r="B25" s="470"/>
    </row>
    <row r="26" spans="1:14" ht="26.25" customHeight="1" x14ac:dyDescent="0.4">
      <c r="A26" s="472" t="s">
        <v>4</v>
      </c>
      <c r="B26" s="687" t="s">
        <v>128</v>
      </c>
      <c r="C26" s="687"/>
    </row>
    <row r="27" spans="1:14" ht="26.25" customHeight="1" x14ac:dyDescent="0.4">
      <c r="A27" s="473" t="s">
        <v>47</v>
      </c>
      <c r="B27" s="685" t="s">
        <v>133</v>
      </c>
      <c r="C27" s="685"/>
    </row>
    <row r="28" spans="1:14" ht="27" customHeight="1" x14ac:dyDescent="0.4">
      <c r="A28" s="473" t="s">
        <v>6</v>
      </c>
      <c r="B28" s="474">
        <v>99.8</v>
      </c>
    </row>
    <row r="29" spans="1:14" s="13" customFormat="1" ht="27" customHeight="1" x14ac:dyDescent="0.4">
      <c r="A29" s="473" t="s">
        <v>48</v>
      </c>
      <c r="B29" s="475">
        <v>0</v>
      </c>
      <c r="C29" s="662" t="s">
        <v>49</v>
      </c>
      <c r="D29" s="663"/>
      <c r="E29" s="663"/>
      <c r="F29" s="663"/>
      <c r="G29" s="664"/>
      <c r="I29" s="476"/>
      <c r="J29" s="476"/>
      <c r="K29" s="476"/>
      <c r="L29" s="476"/>
    </row>
    <row r="30" spans="1:14" s="13" customFormat="1" ht="19.5" customHeight="1" x14ac:dyDescent="0.3">
      <c r="A30" s="473" t="s">
        <v>50</v>
      </c>
      <c r="B30" s="477">
        <f>B28-B29</f>
        <v>99.8</v>
      </c>
      <c r="C30" s="478"/>
      <c r="D30" s="478"/>
      <c r="E30" s="478"/>
      <c r="F30" s="478"/>
      <c r="G30" s="479"/>
      <c r="I30" s="476"/>
      <c r="J30" s="476"/>
      <c r="K30" s="476"/>
      <c r="L30" s="476"/>
    </row>
    <row r="31" spans="1:14" s="13" customFormat="1" ht="27" customHeight="1" x14ac:dyDescent="0.4">
      <c r="A31" s="473" t="s">
        <v>51</v>
      </c>
      <c r="B31" s="480">
        <v>1</v>
      </c>
      <c r="C31" s="665" t="s">
        <v>52</v>
      </c>
      <c r="D31" s="666"/>
      <c r="E31" s="666"/>
      <c r="F31" s="666"/>
      <c r="G31" s="666"/>
      <c r="H31" s="667"/>
      <c r="I31" s="476"/>
      <c r="J31" s="476"/>
      <c r="K31" s="476"/>
      <c r="L31" s="476"/>
    </row>
    <row r="32" spans="1:14" s="13" customFormat="1" ht="27" customHeight="1" x14ac:dyDescent="0.4">
      <c r="A32" s="473" t="s">
        <v>53</v>
      </c>
      <c r="B32" s="480">
        <v>1</v>
      </c>
      <c r="C32" s="665" t="s">
        <v>54</v>
      </c>
      <c r="D32" s="666"/>
      <c r="E32" s="666"/>
      <c r="F32" s="666"/>
      <c r="G32" s="666"/>
      <c r="H32" s="667"/>
      <c r="I32" s="476"/>
      <c r="J32" s="476"/>
      <c r="K32" s="476"/>
      <c r="L32" s="481"/>
      <c r="M32" s="481"/>
      <c r="N32" s="482"/>
    </row>
    <row r="33" spans="1:14" s="13" customFormat="1" ht="17.25" customHeight="1" x14ac:dyDescent="0.3">
      <c r="A33" s="473"/>
      <c r="B33" s="483"/>
      <c r="C33" s="484"/>
      <c r="D33" s="484"/>
      <c r="E33" s="484"/>
      <c r="F33" s="484"/>
      <c r="G33" s="484"/>
      <c r="H33" s="484"/>
      <c r="I33" s="476"/>
      <c r="J33" s="476"/>
      <c r="K33" s="476"/>
      <c r="L33" s="481"/>
      <c r="M33" s="481"/>
      <c r="N33" s="482"/>
    </row>
    <row r="34" spans="1:14" s="13" customFormat="1" ht="18.75" x14ac:dyDescent="0.3">
      <c r="A34" s="473" t="s">
        <v>55</v>
      </c>
      <c r="B34" s="485">
        <f>B31/B32</f>
        <v>1</v>
      </c>
      <c r="C34" s="463" t="s">
        <v>56</v>
      </c>
      <c r="D34" s="463"/>
      <c r="E34" s="463"/>
      <c r="F34" s="463"/>
      <c r="G34" s="463"/>
      <c r="I34" s="476"/>
      <c r="J34" s="476"/>
      <c r="K34" s="476"/>
      <c r="L34" s="481"/>
      <c r="M34" s="481"/>
      <c r="N34" s="482"/>
    </row>
    <row r="35" spans="1:14" s="13" customFormat="1" ht="19.5" customHeight="1" x14ac:dyDescent="0.3">
      <c r="A35" s="473"/>
      <c r="B35" s="477"/>
      <c r="G35" s="463"/>
      <c r="I35" s="476"/>
      <c r="J35" s="476"/>
      <c r="K35" s="476"/>
      <c r="L35" s="481"/>
      <c r="M35" s="481"/>
      <c r="N35" s="482"/>
    </row>
    <row r="36" spans="1:14" s="13" customFormat="1" ht="27" customHeight="1" x14ac:dyDescent="0.4">
      <c r="A36" s="486" t="s">
        <v>57</v>
      </c>
      <c r="B36" s="487">
        <v>50</v>
      </c>
      <c r="C36" s="463"/>
      <c r="D36" s="668" t="s">
        <v>58</v>
      </c>
      <c r="E36" s="686"/>
      <c r="F36" s="668" t="s">
        <v>59</v>
      </c>
      <c r="G36" s="669"/>
      <c r="J36" s="476"/>
      <c r="K36" s="476"/>
      <c r="L36" s="481"/>
      <c r="M36" s="481"/>
      <c r="N36" s="482"/>
    </row>
    <row r="37" spans="1:14" s="13" customFormat="1" ht="27" customHeight="1" x14ac:dyDescent="0.4">
      <c r="A37" s="488" t="s">
        <v>60</v>
      </c>
      <c r="B37" s="489">
        <v>10</v>
      </c>
      <c r="C37" s="490" t="s">
        <v>61</v>
      </c>
      <c r="D37" s="491" t="s">
        <v>62</v>
      </c>
      <c r="E37" s="492" t="s">
        <v>63</v>
      </c>
      <c r="F37" s="491" t="s">
        <v>62</v>
      </c>
      <c r="G37" s="493" t="s">
        <v>63</v>
      </c>
      <c r="I37" s="494" t="s">
        <v>64</v>
      </c>
      <c r="J37" s="476"/>
      <c r="K37" s="476"/>
      <c r="L37" s="481"/>
      <c r="M37" s="481"/>
      <c r="N37" s="482"/>
    </row>
    <row r="38" spans="1:14" s="13" customFormat="1" ht="26.25" customHeight="1" x14ac:dyDescent="0.4">
      <c r="A38" s="488" t="s">
        <v>65</v>
      </c>
      <c r="B38" s="489">
        <v>25</v>
      </c>
      <c r="C38" s="495">
        <v>1</v>
      </c>
      <c r="D38" s="496">
        <v>21455840</v>
      </c>
      <c r="E38" s="497">
        <f>IF(ISBLANK(D38),"-",$D$48/$D$45*D38)</f>
        <v>19269947.124604754</v>
      </c>
      <c r="F38" s="496">
        <v>20294469</v>
      </c>
      <c r="G38" s="498">
        <f>IF(ISBLANK(F38),"-",$D$48/$F$45*F38)</f>
        <v>19088053.140072383</v>
      </c>
      <c r="I38" s="499"/>
      <c r="J38" s="476"/>
      <c r="K38" s="476"/>
      <c r="L38" s="481"/>
      <c r="M38" s="481"/>
      <c r="N38" s="482"/>
    </row>
    <row r="39" spans="1:14" s="13" customFormat="1" ht="26.25" customHeight="1" x14ac:dyDescent="0.4">
      <c r="A39" s="488" t="s">
        <v>66</v>
      </c>
      <c r="B39" s="489">
        <v>1</v>
      </c>
      <c r="C39" s="500">
        <v>2</v>
      </c>
      <c r="D39" s="501">
        <v>21466988</v>
      </c>
      <c r="E39" s="502">
        <f>IF(ISBLANK(D39),"-",$D$48/$D$45*D39)</f>
        <v>19279959.380966894</v>
      </c>
      <c r="F39" s="501">
        <v>20319442</v>
      </c>
      <c r="G39" s="503">
        <f>IF(ISBLANK(F39),"-",$D$48/$F$45*F39)</f>
        <v>19111541.606366675</v>
      </c>
      <c r="I39" s="670">
        <f>ABS((F43/D43*D42)-F42)/D42</f>
        <v>7.6089499845102574E-3</v>
      </c>
      <c r="J39" s="476"/>
      <c r="K39" s="476"/>
      <c r="L39" s="481"/>
      <c r="M39" s="481"/>
      <c r="N39" s="482"/>
    </row>
    <row r="40" spans="1:14" ht="26.25" customHeight="1" x14ac:dyDescent="0.4">
      <c r="A40" s="488" t="s">
        <v>67</v>
      </c>
      <c r="B40" s="489">
        <v>1</v>
      </c>
      <c r="C40" s="500">
        <v>3</v>
      </c>
      <c r="D40" s="501">
        <v>21419111</v>
      </c>
      <c r="E40" s="502">
        <f>IF(ISBLANK(D40),"-",$D$48/$D$45*D40)</f>
        <v>19236960.027015489</v>
      </c>
      <c r="F40" s="501">
        <v>20335665</v>
      </c>
      <c r="G40" s="503">
        <f>IF(ISBLANK(F40),"-",$D$48/$F$45*F40)</f>
        <v>19126800.221218407</v>
      </c>
      <c r="I40" s="670"/>
      <c r="L40" s="481"/>
      <c r="M40" s="481"/>
      <c r="N40" s="504"/>
    </row>
    <row r="41" spans="1:14" ht="27" customHeight="1" x14ac:dyDescent="0.4">
      <c r="A41" s="488" t="s">
        <v>68</v>
      </c>
      <c r="B41" s="489">
        <v>1</v>
      </c>
      <c r="C41" s="505">
        <v>4</v>
      </c>
      <c r="D41" s="506"/>
      <c r="E41" s="507" t="str">
        <f>IF(ISBLANK(D41),"-",$D$48/$D$45*D41)</f>
        <v>-</v>
      </c>
      <c r="F41" s="506"/>
      <c r="G41" s="508" t="str">
        <f>IF(ISBLANK(F41),"-",$D$48/$F$45*F41)</f>
        <v>-</v>
      </c>
      <c r="I41" s="509"/>
      <c r="L41" s="481"/>
      <c r="M41" s="481"/>
      <c r="N41" s="504"/>
    </row>
    <row r="42" spans="1:14" ht="27" customHeight="1" x14ac:dyDescent="0.4">
      <c r="A42" s="488" t="s">
        <v>69</v>
      </c>
      <c r="B42" s="489">
        <v>1</v>
      </c>
      <c r="C42" s="510" t="s">
        <v>70</v>
      </c>
      <c r="D42" s="511">
        <f>AVERAGE(D38:D41)</f>
        <v>21447313</v>
      </c>
      <c r="E42" s="512">
        <f>AVERAGE(E38:E41)</f>
        <v>19262288.844195712</v>
      </c>
      <c r="F42" s="511">
        <f>AVERAGE(F38:F41)</f>
        <v>20316525.333333332</v>
      </c>
      <c r="G42" s="513">
        <f>AVERAGE(G38:G41)</f>
        <v>19108798.322552487</v>
      </c>
      <c r="H42" s="514"/>
    </row>
    <row r="43" spans="1:14" ht="26.25" customHeight="1" x14ac:dyDescent="0.4">
      <c r="A43" s="488" t="s">
        <v>71</v>
      </c>
      <c r="B43" s="489">
        <v>1</v>
      </c>
      <c r="C43" s="515" t="s">
        <v>72</v>
      </c>
      <c r="D43" s="516">
        <v>33.47</v>
      </c>
      <c r="E43" s="504"/>
      <c r="F43" s="516">
        <v>31.96</v>
      </c>
      <c r="H43" s="514"/>
    </row>
    <row r="44" spans="1:14" ht="26.25" customHeight="1" x14ac:dyDescent="0.4">
      <c r="A44" s="488" t="s">
        <v>73</v>
      </c>
      <c r="B44" s="489">
        <v>1</v>
      </c>
      <c r="C44" s="517" t="s">
        <v>74</v>
      </c>
      <c r="D44" s="518">
        <f>D43*$B$34</f>
        <v>33.47</v>
      </c>
      <c r="E44" s="519"/>
      <c r="F44" s="518">
        <f>F43*$B$34</f>
        <v>31.96</v>
      </c>
      <c r="H44" s="514"/>
    </row>
    <row r="45" spans="1:14" ht="19.5" customHeight="1" x14ac:dyDescent="0.3">
      <c r="A45" s="488" t="s">
        <v>75</v>
      </c>
      <c r="B45" s="520">
        <f>(B44/B43)*(B42/B41)*(B40/B39)*(B38/B37)*B36</f>
        <v>125</v>
      </c>
      <c r="C45" s="517" t="s">
        <v>76</v>
      </c>
      <c r="D45" s="521">
        <f>D44*$B$30/100</f>
        <v>33.403059999999996</v>
      </c>
      <c r="E45" s="522"/>
      <c r="F45" s="521">
        <f>F44*$B$30/100</f>
        <v>31.896080000000001</v>
      </c>
      <c r="H45" s="514"/>
    </row>
    <row r="46" spans="1:14" ht="19.5" customHeight="1" x14ac:dyDescent="0.3">
      <c r="A46" s="656" t="s">
        <v>77</v>
      </c>
      <c r="B46" s="657"/>
      <c r="C46" s="517" t="s">
        <v>78</v>
      </c>
      <c r="D46" s="523">
        <f>D45/$B$45</f>
        <v>0.26722447999999999</v>
      </c>
      <c r="E46" s="524"/>
      <c r="F46" s="525">
        <f>F45/$B$45</f>
        <v>0.25516864</v>
      </c>
      <c r="H46" s="514"/>
    </row>
    <row r="47" spans="1:14" ht="27" customHeight="1" x14ac:dyDescent="0.4">
      <c r="A47" s="658"/>
      <c r="B47" s="659"/>
      <c r="C47" s="526" t="s">
        <v>79</v>
      </c>
      <c r="D47" s="527">
        <v>0.24</v>
      </c>
      <c r="E47" s="528"/>
      <c r="F47" s="524"/>
      <c r="H47" s="514"/>
    </row>
    <row r="48" spans="1:14" ht="18.75" x14ac:dyDescent="0.3">
      <c r="C48" s="529" t="s">
        <v>80</v>
      </c>
      <c r="D48" s="521">
        <f>D47*$B$45</f>
        <v>30</v>
      </c>
      <c r="F48" s="530"/>
      <c r="H48" s="514"/>
    </row>
    <row r="49" spans="1:12" ht="19.5" customHeight="1" x14ac:dyDescent="0.3">
      <c r="C49" s="531" t="s">
        <v>81</v>
      </c>
      <c r="D49" s="532">
        <f>D48/B34</f>
        <v>30</v>
      </c>
      <c r="F49" s="530"/>
      <c r="H49" s="514"/>
    </row>
    <row r="50" spans="1:12" ht="18.75" x14ac:dyDescent="0.3">
      <c r="C50" s="486" t="s">
        <v>82</v>
      </c>
      <c r="D50" s="533">
        <f>AVERAGE(E38:E41,G38:G41)</f>
        <v>19185543.583374102</v>
      </c>
      <c r="F50" s="534"/>
      <c r="H50" s="514"/>
    </row>
    <row r="51" spans="1:12" ht="18.75" x14ac:dyDescent="0.3">
      <c r="C51" s="488" t="s">
        <v>83</v>
      </c>
      <c r="D51" s="535">
        <f>STDEV(E38:E41,G38:G41)/D50</f>
        <v>4.490620313991318E-3</v>
      </c>
      <c r="F51" s="534"/>
      <c r="H51" s="514"/>
    </row>
    <row r="52" spans="1:12" ht="19.5" customHeight="1" x14ac:dyDescent="0.3">
      <c r="C52" s="536" t="s">
        <v>19</v>
      </c>
      <c r="D52" s="537">
        <f>COUNT(E38:E41,G38:G41)</f>
        <v>6</v>
      </c>
      <c r="F52" s="534"/>
    </row>
    <row r="54" spans="1:12" ht="18.75" x14ac:dyDescent="0.3">
      <c r="A54" s="538" t="s">
        <v>1</v>
      </c>
      <c r="B54" s="539" t="s">
        <v>84</v>
      </c>
    </row>
    <row r="55" spans="1:12" ht="18.75" x14ac:dyDescent="0.3">
      <c r="A55" s="463" t="s">
        <v>85</v>
      </c>
      <c r="B55" s="540" t="str">
        <f>B21</f>
        <v>Each tablet contains:Tenofovir Disoproxil Fumarate 300mg, Lamivudine 300mg &amp; Efavirenz 600mg tablets</v>
      </c>
    </row>
    <row r="56" spans="1:12" ht="26.25" customHeight="1" x14ac:dyDescent="0.4">
      <c r="A56" s="541" t="s">
        <v>86</v>
      </c>
      <c r="B56" s="542">
        <v>600</v>
      </c>
      <c r="C56" s="463" t="str">
        <f>B20</f>
        <v xml:space="preserve">Tenofovir Disoproxil Fumarate , Lamivudine  &amp; Efavirenz </v>
      </c>
      <c r="H56" s="543"/>
    </row>
    <row r="57" spans="1:12" ht="18.75" x14ac:dyDescent="0.3">
      <c r="A57" s="540" t="s">
        <v>87</v>
      </c>
      <c r="B57" s="631">
        <f>Uniformity!C36</f>
        <v>1898.3469999999998</v>
      </c>
      <c r="H57" s="543"/>
    </row>
    <row r="58" spans="1:12" ht="19.5" customHeight="1" x14ac:dyDescent="0.3">
      <c r="H58" s="543"/>
    </row>
    <row r="59" spans="1:12" s="13" customFormat="1" ht="27" customHeight="1" x14ac:dyDescent="0.4">
      <c r="A59" s="486" t="s">
        <v>88</v>
      </c>
      <c r="B59" s="487">
        <v>200</v>
      </c>
      <c r="C59" s="463"/>
      <c r="D59" s="544" t="s">
        <v>89</v>
      </c>
      <c r="E59" s="545" t="s">
        <v>61</v>
      </c>
      <c r="F59" s="545" t="s">
        <v>62</v>
      </c>
      <c r="G59" s="545" t="s">
        <v>90</v>
      </c>
      <c r="H59" s="490" t="s">
        <v>91</v>
      </c>
      <c r="L59" s="476"/>
    </row>
    <row r="60" spans="1:12" s="13" customFormat="1" ht="26.25" customHeight="1" x14ac:dyDescent="0.4">
      <c r="A60" s="488" t="s">
        <v>92</v>
      </c>
      <c r="B60" s="489">
        <v>2</v>
      </c>
      <c r="C60" s="673" t="s">
        <v>93</v>
      </c>
      <c r="D60" s="676">
        <v>1923.25</v>
      </c>
      <c r="E60" s="546">
        <v>1</v>
      </c>
      <c r="F60" s="547">
        <v>19050846</v>
      </c>
      <c r="G60" s="632">
        <f>IF(ISBLANK(F60),"-",(F60/$D$50*$D$47*$B$68)*($B$57/$D$60))</f>
        <v>588.07303674135608</v>
      </c>
      <c r="H60" s="548">
        <f t="shared" ref="H60:H71" si="0">IF(ISBLANK(F60),"-",G60/$B$56)</f>
        <v>0.98012172790226015</v>
      </c>
      <c r="L60" s="476"/>
    </row>
    <row r="61" spans="1:12" s="13" customFormat="1" ht="26.25" customHeight="1" x14ac:dyDescent="0.4">
      <c r="A61" s="488" t="s">
        <v>94</v>
      </c>
      <c r="B61" s="489">
        <v>25</v>
      </c>
      <c r="C61" s="674"/>
      <c r="D61" s="677"/>
      <c r="E61" s="549">
        <v>2</v>
      </c>
      <c r="F61" s="501">
        <v>19081587</v>
      </c>
      <c r="G61" s="633">
        <f>IF(ISBLANK(F61),"-",(F61/$D$50*$D$47*$B$68)*($B$57/$D$60))</f>
        <v>589.02196852225791</v>
      </c>
      <c r="H61" s="550">
        <f t="shared" si="0"/>
        <v>0.9817032808704298</v>
      </c>
      <c r="L61" s="476"/>
    </row>
    <row r="62" spans="1:12" s="13" customFormat="1" ht="26.25" customHeight="1" x14ac:dyDescent="0.4">
      <c r="A62" s="488" t="s">
        <v>95</v>
      </c>
      <c r="B62" s="489">
        <v>1</v>
      </c>
      <c r="C62" s="674"/>
      <c r="D62" s="677"/>
      <c r="E62" s="549">
        <v>3</v>
      </c>
      <c r="F62" s="551">
        <v>19062763</v>
      </c>
      <c r="G62" s="633">
        <f>IF(ISBLANK(F62),"-",(F62/$D$50*$D$47*$B$68)*($B$57/$D$60))</f>
        <v>588.44089790504665</v>
      </c>
      <c r="H62" s="550">
        <f t="shared" si="0"/>
        <v>0.98073482984174443</v>
      </c>
      <c r="L62" s="476"/>
    </row>
    <row r="63" spans="1:12" ht="27" customHeight="1" x14ac:dyDescent="0.4">
      <c r="A63" s="488" t="s">
        <v>96</v>
      </c>
      <c r="B63" s="489">
        <v>1</v>
      </c>
      <c r="C63" s="684"/>
      <c r="D63" s="678"/>
      <c r="E63" s="552">
        <v>4</v>
      </c>
      <c r="F63" s="553"/>
      <c r="G63" s="633" t="str">
        <f>IF(ISBLANK(F63),"-",(F63/$D$50*$D$47*$B$68)*($B$57/$D$60))</f>
        <v>-</v>
      </c>
      <c r="H63" s="550" t="str">
        <f t="shared" si="0"/>
        <v>-</v>
      </c>
    </row>
    <row r="64" spans="1:12" ht="26.25" customHeight="1" x14ac:dyDescent="0.4">
      <c r="A64" s="488" t="s">
        <v>97</v>
      </c>
      <c r="B64" s="489">
        <v>1</v>
      </c>
      <c r="C64" s="673" t="s">
        <v>98</v>
      </c>
      <c r="D64" s="676">
        <v>1952.43</v>
      </c>
      <c r="E64" s="546">
        <v>1</v>
      </c>
      <c r="F64" s="547">
        <v>19000736</v>
      </c>
      <c r="G64" s="634">
        <f>IF(ISBLANK(F64),"-",(F64/$D$50*$D$47*$B$68)*($B$57/$D$64))</f>
        <v>577.76029625468652</v>
      </c>
      <c r="H64" s="554">
        <f t="shared" si="0"/>
        <v>0.96293382709114417</v>
      </c>
    </row>
    <row r="65" spans="1:8" ht="26.25" customHeight="1" x14ac:dyDescent="0.4">
      <c r="A65" s="488" t="s">
        <v>99</v>
      </c>
      <c r="B65" s="489">
        <v>1</v>
      </c>
      <c r="C65" s="674"/>
      <c r="D65" s="677"/>
      <c r="E65" s="549">
        <v>2</v>
      </c>
      <c r="F65" s="501">
        <v>19003676</v>
      </c>
      <c r="G65" s="635">
        <f>IF(ISBLANK(F65),"-",(F65/$D$50*$D$47*$B$68)*($B$57/$D$64))</f>
        <v>577.84969359545209</v>
      </c>
      <c r="H65" s="555">
        <f t="shared" si="0"/>
        <v>0.96308282265908685</v>
      </c>
    </row>
    <row r="66" spans="1:8" ht="26.25" customHeight="1" x14ac:dyDescent="0.4">
      <c r="A66" s="488" t="s">
        <v>100</v>
      </c>
      <c r="B66" s="489">
        <v>1</v>
      </c>
      <c r="C66" s="674"/>
      <c r="D66" s="677"/>
      <c r="E66" s="549">
        <v>3</v>
      </c>
      <c r="F66" s="501">
        <v>18997774</v>
      </c>
      <c r="G66" s="635">
        <f>IF(ISBLANK(F66),"-",(F66/$D$50*$D$47*$B$68)*($B$57/$D$64))</f>
        <v>577.67022995422803</v>
      </c>
      <c r="H66" s="555">
        <f t="shared" si="0"/>
        <v>0.96278371659038009</v>
      </c>
    </row>
    <row r="67" spans="1:8" ht="27" customHeight="1" x14ac:dyDescent="0.4">
      <c r="A67" s="488" t="s">
        <v>101</v>
      </c>
      <c r="B67" s="489">
        <v>1</v>
      </c>
      <c r="C67" s="684"/>
      <c r="D67" s="678"/>
      <c r="E67" s="552">
        <v>4</v>
      </c>
      <c r="F67" s="553"/>
      <c r="G67" s="636" t="str">
        <f>IF(ISBLANK(F67),"-",(F67/$D$50*$D$47*$B$68)*($B$57/$D$64))</f>
        <v>-</v>
      </c>
      <c r="H67" s="556" t="str">
        <f t="shared" si="0"/>
        <v>-</v>
      </c>
    </row>
    <row r="68" spans="1:8" ht="26.25" customHeight="1" x14ac:dyDescent="0.4">
      <c r="A68" s="488" t="s">
        <v>102</v>
      </c>
      <c r="B68" s="557">
        <f>(B67/B66)*(B65/B64)*(B63/B62)*(B61/B60)*B59</f>
        <v>2500</v>
      </c>
      <c r="C68" s="673" t="s">
        <v>103</v>
      </c>
      <c r="D68" s="676">
        <v>1869.88</v>
      </c>
      <c r="E68" s="546">
        <v>1</v>
      </c>
      <c r="F68" s="547">
        <v>19363739</v>
      </c>
      <c r="G68" s="634">
        <f>IF(ISBLANK(F68),"-",(F68/$D$50*$D$47*$B$68)*($B$57/$D$68))</f>
        <v>614.79202589230874</v>
      </c>
      <c r="H68" s="550"/>
    </row>
    <row r="69" spans="1:8" ht="27" customHeight="1" x14ac:dyDescent="0.4">
      <c r="A69" s="536" t="s">
        <v>104</v>
      </c>
      <c r="B69" s="558">
        <f>(D47*B68)/B56*B57</f>
        <v>1898.3469999999998</v>
      </c>
      <c r="C69" s="674"/>
      <c r="D69" s="677"/>
      <c r="E69" s="549">
        <v>2</v>
      </c>
      <c r="F69" s="501">
        <v>19374585</v>
      </c>
      <c r="G69" s="635">
        <f>IF(ISBLANK(F69),"-",(F69/$D$50*$D$47*$B$68)*($B$57/$D$68))</f>
        <v>615.13638264659198</v>
      </c>
      <c r="H69" s="550"/>
    </row>
    <row r="70" spans="1:8" ht="26.25" customHeight="1" x14ac:dyDescent="0.4">
      <c r="A70" s="679" t="s">
        <v>77</v>
      </c>
      <c r="B70" s="680"/>
      <c r="C70" s="674"/>
      <c r="D70" s="677"/>
      <c r="E70" s="549">
        <v>3</v>
      </c>
      <c r="F70" s="501">
        <v>19350335</v>
      </c>
      <c r="G70" s="635">
        <f>IF(ISBLANK(F70),"-",(F70/$D$50*$D$47*$B$68)*($B$57/$D$68))</f>
        <v>614.36645352144274</v>
      </c>
      <c r="H70" s="550"/>
    </row>
    <row r="71" spans="1:8" ht="27" customHeight="1" x14ac:dyDescent="0.4">
      <c r="A71" s="681"/>
      <c r="B71" s="682"/>
      <c r="C71" s="675"/>
      <c r="D71" s="678"/>
      <c r="E71" s="552">
        <v>4</v>
      </c>
      <c r="F71" s="553"/>
      <c r="G71" s="636" t="str">
        <f>IF(ISBLANK(F71),"-",(F71/$D$50*$D$47*$B$68)*($B$57/$D$68))</f>
        <v>-</v>
      </c>
      <c r="H71" s="559"/>
    </row>
    <row r="72" spans="1:8" ht="26.25" customHeight="1" x14ac:dyDescent="0.4">
      <c r="A72" s="560"/>
      <c r="B72" s="560"/>
      <c r="C72" s="560"/>
      <c r="D72" s="560"/>
      <c r="E72" s="560"/>
      <c r="F72" s="562" t="s">
        <v>70</v>
      </c>
      <c r="G72" s="641">
        <f>AVERAGE(G60:G71)</f>
        <v>593.67899833704132</v>
      </c>
      <c r="H72" s="563">
        <f>AVERAGE(H60:H71)</f>
        <v>0.97189336749250754</v>
      </c>
    </row>
    <row r="73" spans="1:8" ht="26.25" customHeight="1" x14ac:dyDescent="0.4">
      <c r="C73" s="560"/>
      <c r="D73" s="560"/>
      <c r="E73" s="560"/>
      <c r="F73" s="564" t="s">
        <v>83</v>
      </c>
      <c r="G73" s="637">
        <f>STDEV(G60:G71)/G72</f>
        <v>2.777336309479447E-2</v>
      </c>
      <c r="H73" s="637">
        <f>STDEV(H60:H71)/H72</f>
        <v>1.01127298443316E-2</v>
      </c>
    </row>
    <row r="74" spans="1:8" ht="27" customHeight="1" x14ac:dyDescent="0.4">
      <c r="A74" s="560"/>
      <c r="B74" s="560"/>
      <c r="C74" s="561"/>
      <c r="D74" s="561"/>
      <c r="E74" s="565"/>
      <c r="F74" s="566" t="s">
        <v>19</v>
      </c>
      <c r="G74" s="567">
        <f>COUNT(G60:G71)</f>
        <v>9</v>
      </c>
      <c r="H74" s="567">
        <f>COUNT(H60:H71)</f>
        <v>6</v>
      </c>
    </row>
    <row r="76" spans="1:8" ht="26.25" customHeight="1" x14ac:dyDescent="0.4">
      <c r="A76" s="472" t="s">
        <v>105</v>
      </c>
      <c r="B76" s="568" t="s">
        <v>106</v>
      </c>
      <c r="C76" s="660" t="str">
        <f>B20</f>
        <v xml:space="preserve">Tenofovir Disoproxil Fumarate , Lamivudine  &amp; Efavirenz </v>
      </c>
      <c r="D76" s="660"/>
      <c r="E76" s="569" t="s">
        <v>107</v>
      </c>
      <c r="F76" s="569"/>
      <c r="G76" s="570">
        <f>H72</f>
        <v>0.97189336749250754</v>
      </c>
      <c r="H76" s="571"/>
    </row>
    <row r="77" spans="1:8" ht="18.75" x14ac:dyDescent="0.3">
      <c r="A77" s="471" t="s">
        <v>108</v>
      </c>
      <c r="B77" s="471" t="s">
        <v>109</v>
      </c>
    </row>
    <row r="78" spans="1:8" ht="18.75" x14ac:dyDescent="0.3">
      <c r="A78" s="471"/>
      <c r="B78" s="471"/>
    </row>
    <row r="79" spans="1:8" ht="26.25" customHeight="1" x14ac:dyDescent="0.4">
      <c r="A79" s="472" t="s">
        <v>4</v>
      </c>
      <c r="B79" s="683" t="str">
        <f>B26</f>
        <v>Efavirenz</v>
      </c>
      <c r="C79" s="683"/>
    </row>
    <row r="80" spans="1:8" ht="26.25" customHeight="1" x14ac:dyDescent="0.4">
      <c r="A80" s="473" t="s">
        <v>47</v>
      </c>
      <c r="B80" s="683" t="s">
        <v>132</v>
      </c>
      <c r="C80" s="683"/>
    </row>
    <row r="81" spans="1:12" ht="27" customHeight="1" x14ac:dyDescent="0.4">
      <c r="A81" s="473" t="s">
        <v>6</v>
      </c>
      <c r="B81" s="572">
        <v>99.3</v>
      </c>
    </row>
    <row r="82" spans="1:12" s="13" customFormat="1" ht="27" customHeight="1" x14ac:dyDescent="0.4">
      <c r="A82" s="473" t="s">
        <v>48</v>
      </c>
      <c r="B82" s="475">
        <v>0</v>
      </c>
      <c r="C82" s="662" t="s">
        <v>49</v>
      </c>
      <c r="D82" s="663"/>
      <c r="E82" s="663"/>
      <c r="F82" s="663"/>
      <c r="G82" s="664"/>
      <c r="I82" s="476"/>
      <c r="J82" s="476"/>
      <c r="K82" s="476"/>
      <c r="L82" s="476"/>
    </row>
    <row r="83" spans="1:12" s="13" customFormat="1" ht="19.5" customHeight="1" x14ac:dyDescent="0.3">
      <c r="A83" s="473" t="s">
        <v>50</v>
      </c>
      <c r="B83" s="477">
        <f>B81-B82</f>
        <v>99.3</v>
      </c>
      <c r="C83" s="478"/>
      <c r="D83" s="478"/>
      <c r="E83" s="478"/>
      <c r="F83" s="478"/>
      <c r="G83" s="479"/>
      <c r="I83" s="476"/>
      <c r="J83" s="476"/>
      <c r="K83" s="476"/>
      <c r="L83" s="476"/>
    </row>
    <row r="84" spans="1:12" s="13" customFormat="1" ht="27" customHeight="1" x14ac:dyDescent="0.4">
      <c r="A84" s="473" t="s">
        <v>51</v>
      </c>
      <c r="B84" s="480">
        <v>1</v>
      </c>
      <c r="C84" s="665" t="s">
        <v>110</v>
      </c>
      <c r="D84" s="666"/>
      <c r="E84" s="666"/>
      <c r="F84" s="666"/>
      <c r="G84" s="666"/>
      <c r="H84" s="667"/>
      <c r="I84" s="476"/>
      <c r="J84" s="476"/>
      <c r="K84" s="476"/>
      <c r="L84" s="476"/>
    </row>
    <row r="85" spans="1:12" s="13" customFormat="1" ht="27" customHeight="1" x14ac:dyDescent="0.4">
      <c r="A85" s="473" t="s">
        <v>53</v>
      </c>
      <c r="B85" s="480">
        <v>1</v>
      </c>
      <c r="C85" s="665" t="s">
        <v>111</v>
      </c>
      <c r="D85" s="666"/>
      <c r="E85" s="666"/>
      <c r="F85" s="666"/>
      <c r="G85" s="666"/>
      <c r="H85" s="667"/>
      <c r="I85" s="476"/>
      <c r="J85" s="476"/>
      <c r="K85" s="476"/>
      <c r="L85" s="476"/>
    </row>
    <row r="86" spans="1:12" s="13" customFormat="1" ht="18.75" x14ac:dyDescent="0.3">
      <c r="A86" s="473"/>
      <c r="B86" s="483"/>
      <c r="C86" s="484"/>
      <c r="D86" s="484"/>
      <c r="E86" s="484"/>
      <c r="F86" s="484"/>
      <c r="G86" s="484"/>
      <c r="H86" s="484"/>
      <c r="I86" s="476"/>
      <c r="J86" s="476"/>
      <c r="K86" s="476"/>
      <c r="L86" s="476"/>
    </row>
    <row r="87" spans="1:12" s="13" customFormat="1" ht="18.75" x14ac:dyDescent="0.3">
      <c r="A87" s="473" t="s">
        <v>55</v>
      </c>
      <c r="B87" s="485">
        <f>B84/B85</f>
        <v>1</v>
      </c>
      <c r="C87" s="463" t="s">
        <v>56</v>
      </c>
      <c r="D87" s="463"/>
      <c r="E87" s="463"/>
      <c r="F87" s="463"/>
      <c r="G87" s="463"/>
      <c r="I87" s="476"/>
      <c r="J87" s="476"/>
      <c r="K87" s="476"/>
      <c r="L87" s="476"/>
    </row>
    <row r="88" spans="1:12" ht="19.5" customHeight="1" x14ac:dyDescent="0.3">
      <c r="A88" s="471"/>
      <c r="B88" s="471"/>
    </row>
    <row r="89" spans="1:12" ht="27" customHeight="1" x14ac:dyDescent="0.4">
      <c r="A89" s="486" t="s">
        <v>57</v>
      </c>
      <c r="B89" s="487">
        <v>50</v>
      </c>
      <c r="D89" s="573" t="s">
        <v>58</v>
      </c>
      <c r="E89" s="574"/>
      <c r="F89" s="668" t="s">
        <v>59</v>
      </c>
      <c r="G89" s="669"/>
    </row>
    <row r="90" spans="1:12" ht="27" customHeight="1" x14ac:dyDescent="0.4">
      <c r="A90" s="488" t="s">
        <v>60</v>
      </c>
      <c r="B90" s="489">
        <v>1</v>
      </c>
      <c r="C90" s="575" t="s">
        <v>61</v>
      </c>
      <c r="D90" s="491" t="s">
        <v>62</v>
      </c>
      <c r="E90" s="492" t="s">
        <v>63</v>
      </c>
      <c r="F90" s="491" t="s">
        <v>62</v>
      </c>
      <c r="G90" s="576" t="s">
        <v>63</v>
      </c>
      <c r="I90" s="494" t="s">
        <v>64</v>
      </c>
    </row>
    <row r="91" spans="1:12" ht="26.25" customHeight="1" x14ac:dyDescent="0.4">
      <c r="A91" s="488" t="s">
        <v>65</v>
      </c>
      <c r="B91" s="489">
        <v>1</v>
      </c>
      <c r="C91" s="577">
        <v>1</v>
      </c>
      <c r="D91" s="496">
        <v>122579643</v>
      </c>
      <c r="E91" s="497">
        <f>IF(ISBLANK(D91),"-",$D$101/$D$98*D91)</f>
        <v>127130534.75253657</v>
      </c>
      <c r="F91" s="496">
        <v>126644547</v>
      </c>
      <c r="G91" s="498">
        <f>IF(ISBLANK(F91),"-",$D$101/$F$98*F91)</f>
        <v>121889749.75192708</v>
      </c>
      <c r="I91" s="499"/>
    </row>
    <row r="92" spans="1:12" ht="26.25" customHeight="1" x14ac:dyDescent="0.4">
      <c r="A92" s="488" t="s">
        <v>66</v>
      </c>
      <c r="B92" s="489">
        <v>1</v>
      </c>
      <c r="C92" s="561">
        <v>2</v>
      </c>
      <c r="D92" s="501">
        <v>121293362</v>
      </c>
      <c r="E92" s="502">
        <f>IF(ISBLANK(D92),"-",$D$101/$D$98*D92)</f>
        <v>125796499.28490163</v>
      </c>
      <c r="F92" s="501">
        <v>126081791</v>
      </c>
      <c r="G92" s="503">
        <f>IF(ISBLANK(F92),"-",$D$101/$F$98*F92)</f>
        <v>121348122.10481334</v>
      </c>
      <c r="I92" s="670">
        <f>ABS((F96/D96*D95)-F95)/D95</f>
        <v>3.6786772496577406E-2</v>
      </c>
    </row>
    <row r="93" spans="1:12" ht="26.25" customHeight="1" x14ac:dyDescent="0.4">
      <c r="A93" s="488" t="s">
        <v>67</v>
      </c>
      <c r="B93" s="489">
        <v>1</v>
      </c>
      <c r="C93" s="561">
        <v>3</v>
      </c>
      <c r="D93" s="501">
        <v>120783255</v>
      </c>
      <c r="E93" s="502">
        <f>IF(ISBLANK(D93),"-",$D$101/$D$98*D93)</f>
        <v>125267454.05272542</v>
      </c>
      <c r="F93" s="501">
        <v>126806612</v>
      </c>
      <c r="G93" s="503">
        <f>IF(ISBLANK(F93),"-",$D$101/$F$98*F93)</f>
        <v>122045730.11398362</v>
      </c>
      <c r="I93" s="670"/>
    </row>
    <row r="94" spans="1:12" ht="27" customHeight="1" x14ac:dyDescent="0.4">
      <c r="A94" s="488" t="s">
        <v>68</v>
      </c>
      <c r="B94" s="489">
        <v>1</v>
      </c>
      <c r="C94" s="578">
        <v>4</v>
      </c>
      <c r="D94" s="506"/>
      <c r="E94" s="507" t="str">
        <f>IF(ISBLANK(D94),"-",$D$101/$D$98*D94)</f>
        <v>-</v>
      </c>
      <c r="F94" s="579"/>
      <c r="G94" s="508" t="str">
        <f>IF(ISBLANK(F94),"-",$D$101/$F$98*F94)</f>
        <v>-</v>
      </c>
      <c r="I94" s="509"/>
    </row>
    <row r="95" spans="1:12" ht="27" customHeight="1" x14ac:dyDescent="0.4">
      <c r="A95" s="488" t="s">
        <v>69</v>
      </c>
      <c r="B95" s="489">
        <v>1</v>
      </c>
      <c r="C95" s="580" t="s">
        <v>70</v>
      </c>
      <c r="D95" s="581">
        <f>AVERAGE(D91:D94)</f>
        <v>121552086.66666667</v>
      </c>
      <c r="E95" s="512">
        <f>AVERAGE(E91:E94)</f>
        <v>126064829.36338788</v>
      </c>
      <c r="F95" s="582">
        <f>AVERAGE(F91:F94)</f>
        <v>126510983.33333333</v>
      </c>
      <c r="G95" s="583">
        <f>AVERAGE(G91:G94)</f>
        <v>121761200.65690802</v>
      </c>
    </row>
    <row r="96" spans="1:12" ht="26.25" customHeight="1" x14ac:dyDescent="0.4">
      <c r="A96" s="488" t="s">
        <v>71</v>
      </c>
      <c r="B96" s="474">
        <v>1</v>
      </c>
      <c r="C96" s="584" t="s">
        <v>112</v>
      </c>
      <c r="D96" s="585">
        <v>29.13</v>
      </c>
      <c r="E96" s="504"/>
      <c r="F96" s="516">
        <v>31.39</v>
      </c>
    </row>
    <row r="97" spans="1:10" ht="26.25" customHeight="1" x14ac:dyDescent="0.4">
      <c r="A97" s="488" t="s">
        <v>73</v>
      </c>
      <c r="B97" s="474">
        <v>1</v>
      </c>
      <c r="C97" s="586" t="s">
        <v>113</v>
      </c>
      <c r="D97" s="587">
        <f>D96*$B$87</f>
        <v>29.13</v>
      </c>
      <c r="E97" s="519"/>
      <c r="F97" s="518">
        <f>F96*$B$87</f>
        <v>31.39</v>
      </c>
    </row>
    <row r="98" spans="1:10" ht="19.5" customHeight="1" x14ac:dyDescent="0.3">
      <c r="A98" s="488" t="s">
        <v>75</v>
      </c>
      <c r="B98" s="588">
        <f>(B97/B96)*(B95/B94)*(B93/B92)*(B91/B90)*B89</f>
        <v>50</v>
      </c>
      <c r="C98" s="586" t="s">
        <v>114</v>
      </c>
      <c r="D98" s="589">
        <f>D97*$B$83/100</f>
        <v>28.926089999999999</v>
      </c>
      <c r="E98" s="522"/>
      <c r="F98" s="521">
        <f>F97*$B$83/100</f>
        <v>31.170270000000002</v>
      </c>
    </row>
    <row r="99" spans="1:10" ht="19.5" customHeight="1" x14ac:dyDescent="0.3">
      <c r="A99" s="656" t="s">
        <v>77</v>
      </c>
      <c r="B99" s="671"/>
      <c r="C99" s="586" t="s">
        <v>115</v>
      </c>
      <c r="D99" s="590">
        <f>D98/$B$98</f>
        <v>0.57852179999999997</v>
      </c>
      <c r="E99" s="522"/>
      <c r="F99" s="525">
        <f>F98/$B$98</f>
        <v>0.6234054</v>
      </c>
      <c r="G99" s="591"/>
      <c r="H99" s="514"/>
    </row>
    <row r="100" spans="1:10" ht="19.5" customHeight="1" x14ac:dyDescent="0.3">
      <c r="A100" s="658"/>
      <c r="B100" s="672"/>
      <c r="C100" s="586" t="s">
        <v>79</v>
      </c>
      <c r="D100" s="592">
        <f>$B$56/$B$116</f>
        <v>0.6</v>
      </c>
      <c r="F100" s="530"/>
      <c r="G100" s="593"/>
      <c r="H100" s="514"/>
    </row>
    <row r="101" spans="1:10" ht="18.75" x14ac:dyDescent="0.3">
      <c r="C101" s="586" t="s">
        <v>80</v>
      </c>
      <c r="D101" s="587">
        <f>D100*$B$98</f>
        <v>30</v>
      </c>
      <c r="F101" s="530"/>
      <c r="G101" s="591"/>
      <c r="H101" s="514"/>
    </row>
    <row r="102" spans="1:10" ht="19.5" customHeight="1" x14ac:dyDescent="0.3">
      <c r="C102" s="594" t="s">
        <v>81</v>
      </c>
      <c r="D102" s="595">
        <f>D101/B34</f>
        <v>30</v>
      </c>
      <c r="F102" s="534"/>
      <c r="G102" s="591"/>
      <c r="H102" s="514"/>
      <c r="J102" s="596"/>
    </row>
    <row r="103" spans="1:10" ht="18.75" x14ac:dyDescent="0.3">
      <c r="C103" s="597" t="s">
        <v>116</v>
      </c>
      <c r="D103" s="598">
        <f>AVERAGE(E91:E94,G91:G94)</f>
        <v>123913015.01014794</v>
      </c>
      <c r="F103" s="534"/>
      <c r="G103" s="599"/>
      <c r="H103" s="514"/>
      <c r="J103" s="600"/>
    </row>
    <row r="104" spans="1:10" ht="18.75" x14ac:dyDescent="0.3">
      <c r="C104" s="564" t="s">
        <v>83</v>
      </c>
      <c r="D104" s="601">
        <f>STDEV(E91:E94,G91:G94)/D103</f>
        <v>1.9732691565770986E-2</v>
      </c>
      <c r="F104" s="534"/>
      <c r="G104" s="591"/>
      <c r="H104" s="514"/>
      <c r="J104" s="600"/>
    </row>
    <row r="105" spans="1:10" ht="19.5" customHeight="1" x14ac:dyDescent="0.3">
      <c r="C105" s="566" t="s">
        <v>19</v>
      </c>
      <c r="D105" s="602">
        <f>COUNT(E91:E94,G91:G94)</f>
        <v>6</v>
      </c>
      <c r="F105" s="534"/>
      <c r="G105" s="591"/>
      <c r="H105" s="514"/>
      <c r="J105" s="600"/>
    </row>
    <row r="106" spans="1:10" ht="19.5" customHeight="1" x14ac:dyDescent="0.3">
      <c r="A106" s="538"/>
      <c r="B106" s="538"/>
      <c r="C106" s="538"/>
      <c r="D106" s="538"/>
      <c r="E106" s="538"/>
    </row>
    <row r="107" spans="1:10" ht="26.25" customHeight="1" x14ac:dyDescent="0.4">
      <c r="A107" s="486" t="s">
        <v>117</v>
      </c>
      <c r="B107" s="487">
        <v>1000</v>
      </c>
      <c r="C107" s="603" t="s">
        <v>118</v>
      </c>
      <c r="D107" s="604" t="s">
        <v>62</v>
      </c>
      <c r="E107" s="605" t="s">
        <v>119</v>
      </c>
      <c r="F107" s="606" t="s">
        <v>120</v>
      </c>
    </row>
    <row r="108" spans="1:10" ht="26.25" customHeight="1" x14ac:dyDescent="0.4">
      <c r="A108" s="488" t="s">
        <v>121</v>
      </c>
      <c r="B108" s="489">
        <v>1</v>
      </c>
      <c r="C108" s="607">
        <v>1</v>
      </c>
      <c r="D108" s="608">
        <v>113920448</v>
      </c>
      <c r="E108" s="638">
        <f t="shared" ref="E108:E113" si="1">IF(ISBLANK(D108),"-",D108/$D$103*$D$100*$B$116)</f>
        <v>551.61492757158919</v>
      </c>
      <c r="F108" s="609">
        <f>IF(ISBLANK(D108), "-", E108/$B$56)</f>
        <v>0.91935821261931527</v>
      </c>
    </row>
    <row r="109" spans="1:10" ht="26.25" customHeight="1" x14ac:dyDescent="0.4">
      <c r="A109" s="488" t="s">
        <v>94</v>
      </c>
      <c r="B109" s="489">
        <v>1</v>
      </c>
      <c r="C109" s="607">
        <v>2</v>
      </c>
      <c r="D109" s="608">
        <v>112419398</v>
      </c>
      <c r="E109" s="639">
        <f t="shared" si="1"/>
        <v>544.34668379650032</v>
      </c>
      <c r="F109" s="610">
        <f t="shared" ref="F109:F113" si="2">IF(ISBLANK(D109), "-", E109/$B$56)</f>
        <v>0.90724447299416722</v>
      </c>
    </row>
    <row r="110" spans="1:10" ht="26.25" customHeight="1" x14ac:dyDescent="0.4">
      <c r="A110" s="488" t="s">
        <v>95</v>
      </c>
      <c r="B110" s="489">
        <v>1</v>
      </c>
      <c r="C110" s="607">
        <v>3</v>
      </c>
      <c r="D110" s="608">
        <v>120218015</v>
      </c>
      <c r="E110" s="639">
        <f t="shared" si="1"/>
        <v>582.10841689303413</v>
      </c>
      <c r="F110" s="610">
        <f t="shared" si="2"/>
        <v>0.97018069482172353</v>
      </c>
    </row>
    <row r="111" spans="1:10" ht="26.25" customHeight="1" x14ac:dyDescent="0.4">
      <c r="A111" s="488" t="s">
        <v>96</v>
      </c>
      <c r="B111" s="489">
        <v>1</v>
      </c>
      <c r="C111" s="607">
        <v>4</v>
      </c>
      <c r="D111" s="608">
        <v>119125747</v>
      </c>
      <c r="E111" s="639">
        <f t="shared" si="1"/>
        <v>576.8195390463743</v>
      </c>
      <c r="F111" s="610">
        <f t="shared" si="2"/>
        <v>0.96136589841062381</v>
      </c>
    </row>
    <row r="112" spans="1:10" ht="26.25" customHeight="1" x14ac:dyDescent="0.4">
      <c r="A112" s="488" t="s">
        <v>97</v>
      </c>
      <c r="B112" s="489">
        <v>1</v>
      </c>
      <c r="C112" s="607">
        <v>5</v>
      </c>
      <c r="D112" s="608">
        <v>114218154</v>
      </c>
      <c r="E112" s="639">
        <f t="shared" si="1"/>
        <v>553.05645169224238</v>
      </c>
      <c r="F112" s="610">
        <f t="shared" si="2"/>
        <v>0.92176075282040393</v>
      </c>
    </row>
    <row r="113" spans="1:10" ht="26.25" customHeight="1" x14ac:dyDescent="0.4">
      <c r="A113" s="488" t="s">
        <v>99</v>
      </c>
      <c r="B113" s="489">
        <v>1</v>
      </c>
      <c r="C113" s="611">
        <v>6</v>
      </c>
      <c r="D113" s="608">
        <v>113492921</v>
      </c>
      <c r="E113" s="640">
        <f t="shared" si="1"/>
        <v>549.54479635914959</v>
      </c>
      <c r="F113" s="612">
        <f t="shared" si="2"/>
        <v>0.91590799393191602</v>
      </c>
    </row>
    <row r="114" spans="1:10" ht="26.25" customHeight="1" x14ac:dyDescent="0.4">
      <c r="A114" s="488" t="s">
        <v>100</v>
      </c>
      <c r="B114" s="489">
        <v>1</v>
      </c>
      <c r="C114" s="607"/>
      <c r="D114" s="561"/>
      <c r="E114" s="462"/>
      <c r="F114" s="613"/>
    </row>
    <row r="115" spans="1:10" ht="26.25" customHeight="1" x14ac:dyDescent="0.4">
      <c r="A115" s="488" t="s">
        <v>101</v>
      </c>
      <c r="B115" s="489">
        <v>1</v>
      </c>
      <c r="C115" s="607"/>
      <c r="D115" s="614" t="s">
        <v>70</v>
      </c>
      <c r="E115" s="642">
        <f>AVERAGE(E108:E113)</f>
        <v>559.58180255981495</v>
      </c>
      <c r="F115" s="615">
        <f>AVERAGE(F108:F113)</f>
        <v>0.93263633759969167</v>
      </c>
    </row>
    <row r="116" spans="1:10" ht="27" customHeight="1" x14ac:dyDescent="0.4">
      <c r="A116" s="488" t="s">
        <v>102</v>
      </c>
      <c r="B116" s="520">
        <f>(B115/B114)*(B113/B112)*(B111/B110)*(B109/B108)*B107</f>
        <v>1000</v>
      </c>
      <c r="C116" s="616"/>
      <c r="D116" s="580" t="s">
        <v>83</v>
      </c>
      <c r="E116" s="617">
        <f>STDEV(E108:E113)/E115</f>
        <v>2.8182043764766948E-2</v>
      </c>
      <c r="F116" s="617">
        <f>STDEV(F108:F113)/F115</f>
        <v>2.8182043764766931E-2</v>
      </c>
      <c r="I116" s="462"/>
    </row>
    <row r="117" spans="1:10" ht="27" customHeight="1" x14ac:dyDescent="0.4">
      <c r="A117" s="656" t="s">
        <v>77</v>
      </c>
      <c r="B117" s="657"/>
      <c r="C117" s="618"/>
      <c r="D117" s="619" t="s">
        <v>19</v>
      </c>
      <c r="E117" s="620">
        <f>COUNT(E108:E113)</f>
        <v>6</v>
      </c>
      <c r="F117" s="620">
        <f>COUNT(F108:F113)</f>
        <v>6</v>
      </c>
      <c r="I117" s="462"/>
      <c r="J117" s="600"/>
    </row>
    <row r="118" spans="1:10" ht="19.5" customHeight="1" x14ac:dyDescent="0.3">
      <c r="A118" s="658"/>
      <c r="B118" s="659"/>
      <c r="C118" s="462"/>
      <c r="D118" s="462"/>
      <c r="E118" s="462"/>
      <c r="F118" s="561"/>
      <c r="G118" s="462"/>
      <c r="H118" s="462"/>
      <c r="I118" s="462"/>
    </row>
    <row r="119" spans="1:10" ht="18.75" x14ac:dyDescent="0.3">
      <c r="A119" s="629"/>
      <c r="B119" s="484"/>
      <c r="C119" s="462"/>
      <c r="D119" s="462"/>
      <c r="E119" s="462"/>
      <c r="F119" s="561"/>
      <c r="G119" s="462"/>
      <c r="H119" s="462"/>
      <c r="I119" s="462"/>
    </row>
    <row r="120" spans="1:10" ht="26.25" customHeight="1" x14ac:dyDescent="0.4">
      <c r="A120" s="472" t="s">
        <v>105</v>
      </c>
      <c r="B120" s="568" t="s">
        <v>122</v>
      </c>
      <c r="C120" s="660" t="str">
        <f>B20</f>
        <v xml:space="preserve">Tenofovir Disoproxil Fumarate , Lamivudine  &amp; Efavirenz </v>
      </c>
      <c r="D120" s="660"/>
      <c r="E120" s="569" t="s">
        <v>123</v>
      </c>
      <c r="F120" s="569"/>
      <c r="G120" s="570">
        <f>F115</f>
        <v>0.93263633759969167</v>
      </c>
      <c r="H120" s="462"/>
      <c r="I120" s="462"/>
    </row>
    <row r="121" spans="1:10" ht="19.5" customHeight="1" x14ac:dyDescent="0.3">
      <c r="A121" s="621"/>
      <c r="B121" s="621"/>
      <c r="C121" s="622"/>
      <c r="D121" s="622"/>
      <c r="E121" s="622"/>
      <c r="F121" s="622"/>
      <c r="G121" s="622"/>
      <c r="H121" s="622"/>
    </row>
    <row r="122" spans="1:10" ht="18.75" x14ac:dyDescent="0.3">
      <c r="B122" s="661" t="s">
        <v>25</v>
      </c>
      <c r="C122" s="661"/>
      <c r="E122" s="575" t="s">
        <v>26</v>
      </c>
      <c r="F122" s="623"/>
      <c r="G122" s="661" t="s">
        <v>27</v>
      </c>
      <c r="H122" s="661"/>
    </row>
    <row r="123" spans="1:10" ht="69.95" customHeight="1" x14ac:dyDescent="0.3">
      <c r="A123" s="624" t="s">
        <v>28</v>
      </c>
      <c r="B123" s="625"/>
      <c r="C123" s="625"/>
      <c r="E123" s="625"/>
      <c r="F123" s="462"/>
      <c r="G123" s="626"/>
      <c r="H123" s="626"/>
    </row>
    <row r="124" spans="1:10" ht="69.95" customHeight="1" x14ac:dyDescent="0.3">
      <c r="A124" s="624" t="s">
        <v>29</v>
      </c>
      <c r="B124" s="627"/>
      <c r="C124" s="627"/>
      <c r="E124" s="627"/>
      <c r="F124" s="462"/>
      <c r="G124" s="628"/>
      <c r="H124" s="628"/>
    </row>
    <row r="125" spans="1:10" ht="18.75" x14ac:dyDescent="0.3">
      <c r="A125" s="560"/>
      <c r="B125" s="560"/>
      <c r="C125" s="561"/>
      <c r="D125" s="561"/>
      <c r="E125" s="561"/>
      <c r="F125" s="565"/>
      <c r="G125" s="561"/>
      <c r="H125" s="561"/>
      <c r="I125" s="462"/>
    </row>
    <row r="126" spans="1:10" ht="18.75" x14ac:dyDescent="0.3">
      <c r="A126" s="560"/>
      <c r="B126" s="560"/>
      <c r="C126" s="561"/>
      <c r="D126" s="561"/>
      <c r="E126" s="561"/>
      <c r="F126" s="565"/>
      <c r="G126" s="561"/>
      <c r="H126" s="561"/>
      <c r="I126" s="462"/>
    </row>
    <row r="127" spans="1:10" ht="18.75" x14ac:dyDescent="0.3">
      <c r="A127" s="560"/>
      <c r="B127" s="560"/>
      <c r="C127" s="561"/>
      <c r="D127" s="561"/>
      <c r="E127" s="561"/>
      <c r="F127" s="565"/>
      <c r="G127" s="561"/>
      <c r="H127" s="561"/>
      <c r="I127" s="462"/>
    </row>
    <row r="128" spans="1:10" ht="18.75" x14ac:dyDescent="0.3">
      <c r="A128" s="560"/>
      <c r="B128" s="560"/>
      <c r="C128" s="561"/>
      <c r="D128" s="561"/>
      <c r="E128" s="561"/>
      <c r="F128" s="565"/>
      <c r="G128" s="561"/>
      <c r="H128" s="561"/>
      <c r="I128" s="462"/>
    </row>
    <row r="129" spans="1:9" ht="18.75" x14ac:dyDescent="0.3">
      <c r="A129" s="560"/>
      <c r="B129" s="560"/>
      <c r="C129" s="561"/>
      <c r="D129" s="561"/>
      <c r="E129" s="561"/>
      <c r="F129" s="565"/>
      <c r="G129" s="561"/>
      <c r="H129" s="561"/>
      <c r="I129" s="462"/>
    </row>
    <row r="130" spans="1:9" ht="18.75" x14ac:dyDescent="0.3">
      <c r="A130" s="560"/>
      <c r="B130" s="560"/>
      <c r="C130" s="561"/>
      <c r="D130" s="561"/>
      <c r="E130" s="561"/>
      <c r="F130" s="565"/>
      <c r="G130" s="561"/>
      <c r="H130" s="561"/>
      <c r="I130" s="462"/>
    </row>
    <row r="131" spans="1:9" ht="18.75" x14ac:dyDescent="0.3">
      <c r="A131" s="560"/>
      <c r="B131" s="560"/>
      <c r="C131" s="561"/>
      <c r="D131" s="561"/>
      <c r="E131" s="561"/>
      <c r="F131" s="565"/>
      <c r="G131" s="561"/>
      <c r="H131" s="561"/>
      <c r="I131" s="462"/>
    </row>
    <row r="132" spans="1:9" ht="18.75" x14ac:dyDescent="0.3">
      <c r="A132" s="560"/>
      <c r="B132" s="560"/>
      <c r="C132" s="561"/>
      <c r="D132" s="561"/>
      <c r="E132" s="561"/>
      <c r="F132" s="565"/>
      <c r="G132" s="561"/>
      <c r="H132" s="561"/>
      <c r="I132" s="462"/>
    </row>
    <row r="133" spans="1:9" ht="18.75" x14ac:dyDescent="0.3">
      <c r="A133" s="560"/>
      <c r="B133" s="560"/>
      <c r="C133" s="561"/>
      <c r="D133" s="561"/>
      <c r="E133" s="561"/>
      <c r="F133" s="565"/>
      <c r="G133" s="561"/>
      <c r="H133" s="561"/>
      <c r="I133" s="46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9" priority="1" operator="greaterThan">
      <formula>0.02</formula>
    </cfRule>
  </conditionalFormatting>
  <conditionalFormatting sqref="D51">
    <cfRule type="cellIs" dxfId="8" priority="2" operator="greaterThan">
      <formula>0.02</formula>
    </cfRule>
  </conditionalFormatting>
  <conditionalFormatting sqref="G73">
    <cfRule type="cellIs" dxfId="7" priority="3" operator="greaterThan">
      <formula>0.02</formula>
    </cfRule>
  </conditionalFormatting>
  <conditionalFormatting sqref="H73">
    <cfRule type="cellIs" dxfId="6" priority="4" operator="greaterThan">
      <formula>0.02</formula>
    </cfRule>
  </conditionalFormatting>
  <conditionalFormatting sqref="D104">
    <cfRule type="cellIs" dxfId="5" priority="5" operator="greaterThan">
      <formula>0.02</formula>
    </cfRule>
  </conditionalFormatting>
  <conditionalFormatting sqref="I39">
    <cfRule type="cellIs" dxfId="4" priority="6" operator="lessThanOrEqual">
      <formula>0.02</formula>
    </cfRule>
  </conditionalFormatting>
  <conditionalFormatting sqref="I39">
    <cfRule type="cellIs" dxfId="3" priority="7" operator="greaterThan">
      <formula>0.02</formula>
    </cfRule>
  </conditionalFormatting>
  <conditionalFormatting sqref="I92">
    <cfRule type="cellIs" dxfId="2" priority="8" operator="lessThanOrEqual">
      <formula>0.02</formula>
    </cfRule>
  </conditionalFormatting>
  <conditionalFormatting sqref="I92">
    <cfRule type="cellIs" dxfId="1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Uniformity</vt:lpstr>
      <vt:lpstr>SST-3TC</vt:lpstr>
      <vt:lpstr>SST-TDF</vt:lpstr>
      <vt:lpstr>SST-EFV</vt:lpstr>
      <vt:lpstr>Lamivudine</vt:lpstr>
      <vt:lpstr>Tenofovir DF</vt:lpstr>
      <vt:lpstr>Efavirenz</vt:lpstr>
      <vt:lpstr>Efavirenz!Print_Area</vt:lpstr>
      <vt:lpstr>Lamivudine!Print_Area</vt:lpstr>
      <vt:lpstr>'Tenofovir DF'!Print_Area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2016-03-02T07:52:27Z</cp:lastPrinted>
  <dcterms:created xsi:type="dcterms:W3CDTF">2005-07-05T10:19:27Z</dcterms:created>
  <dcterms:modified xsi:type="dcterms:W3CDTF">2016-03-02T07:55:06Z</dcterms:modified>
</cp:coreProperties>
</file>