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5"/>
  </bookViews>
  <sheets>
    <sheet name="SST (NEV) " sheetId="6" r:id="rId1"/>
    <sheet name="SST (ZID)" sheetId="7" r:id="rId2"/>
    <sheet name="SST (lamivudine)" sheetId="8" r:id="rId3"/>
    <sheet name="Uniformity" sheetId="2" r:id="rId4"/>
    <sheet name="lamivudine" sheetId="3" r:id="rId5"/>
    <sheet name="Zidovudine" sheetId="4" r:id="rId6"/>
    <sheet name="Nevirapine" sheetId="5" r:id="rId7"/>
  </sheets>
  <definedNames>
    <definedName name="_xlnm.Print_Area" localSheetId="3">Uniformity!$A$1:$H$54</definedName>
  </definedNames>
  <calcPr calcId="145621"/>
</workbook>
</file>

<file path=xl/calcChain.xml><?xml version="1.0" encoding="utf-8"?>
<calcChain xmlns="http://schemas.openxmlformats.org/spreadsheetml/2006/main">
  <c r="F46" i="2" l="1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B52" i="7"/>
  <c r="B32" i="7"/>
  <c r="E30" i="7"/>
  <c r="D30" i="7"/>
  <c r="C30" i="7"/>
  <c r="B30" i="7"/>
  <c r="B31" i="7" s="1"/>
  <c r="B53" i="6"/>
  <c r="B52" i="6"/>
  <c r="B32" i="6"/>
  <c r="E30" i="6"/>
  <c r="D30" i="6"/>
  <c r="C30" i="6"/>
  <c r="B30" i="6"/>
  <c r="B31" i="6" s="1"/>
  <c r="H63" i="3" l="1"/>
  <c r="H67" i="3"/>
  <c r="H71" i="3"/>
  <c r="B69" i="3"/>
  <c r="C120" i="5"/>
  <c r="B116" i="5"/>
  <c r="B98" i="5"/>
  <c r="I92" i="5"/>
  <c r="B87" i="5"/>
  <c r="B81" i="5"/>
  <c r="B83" i="5" s="1"/>
  <c r="B80" i="5"/>
  <c r="B79" i="5"/>
  <c r="C76" i="5"/>
  <c r="B68" i="5"/>
  <c r="B69" i="5" s="1"/>
  <c r="B57" i="5"/>
  <c r="C56" i="5"/>
  <c r="B55" i="5"/>
  <c r="B45" i="5"/>
  <c r="D48" i="5" s="1"/>
  <c r="F42" i="5"/>
  <c r="D42" i="5"/>
  <c r="B34" i="5"/>
  <c r="D44" i="5" s="1"/>
  <c r="B30" i="5"/>
  <c r="C120" i="4"/>
  <c r="B116" i="4"/>
  <c r="B98" i="4"/>
  <c r="I92" i="4"/>
  <c r="B87" i="4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B98" i="3"/>
  <c r="I92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D45" i="3" s="1"/>
  <c r="B30" i="3"/>
  <c r="C46" i="2"/>
  <c r="B49" i="2" s="1"/>
  <c r="C45" i="2"/>
  <c r="C19" i="2"/>
  <c r="I39" i="5" l="1"/>
  <c r="I39" i="4"/>
  <c r="D49" i="5"/>
  <c r="D45" i="5"/>
  <c r="D46" i="5" s="1"/>
  <c r="G91" i="5"/>
  <c r="D49" i="4"/>
  <c r="F44" i="4"/>
  <c r="F45" i="4" s="1"/>
  <c r="D45" i="4"/>
  <c r="E39" i="4" s="1"/>
  <c r="I39" i="3"/>
  <c r="E40" i="5"/>
  <c r="F44" i="5"/>
  <c r="F45" i="5" s="1"/>
  <c r="F44" i="3"/>
  <c r="F45" i="3" s="1"/>
  <c r="F46" i="3" s="1"/>
  <c r="D46" i="3"/>
  <c r="E38" i="3"/>
  <c r="G41" i="3"/>
  <c r="E41" i="3"/>
  <c r="G91" i="3"/>
  <c r="G91" i="4"/>
  <c r="D25" i="2"/>
  <c r="D37" i="2"/>
  <c r="D26" i="2"/>
  <c r="D38" i="2"/>
  <c r="D50" i="2"/>
  <c r="E40" i="3"/>
  <c r="D27" i="2"/>
  <c r="D31" i="2"/>
  <c r="D35" i="2"/>
  <c r="D39" i="2"/>
  <c r="D43" i="2"/>
  <c r="C49" i="2"/>
  <c r="E39" i="3"/>
  <c r="G40" i="3"/>
  <c r="G92" i="3"/>
  <c r="G92" i="4"/>
  <c r="D33" i="2"/>
  <c r="D30" i="2"/>
  <c r="D42" i="2"/>
  <c r="G38" i="3"/>
  <c r="D49" i="3"/>
  <c r="D24" i="2"/>
  <c r="D28" i="2"/>
  <c r="D32" i="2"/>
  <c r="D36" i="2"/>
  <c r="D40" i="2"/>
  <c r="D49" i="2"/>
  <c r="G39" i="3"/>
  <c r="B57" i="3"/>
  <c r="G94" i="3"/>
  <c r="B57" i="4"/>
  <c r="B69" i="4" s="1"/>
  <c r="G94" i="4"/>
  <c r="C50" i="2"/>
  <c r="D29" i="2"/>
  <c r="D41" i="2"/>
  <c r="D34" i="2"/>
  <c r="G93" i="3"/>
  <c r="G93" i="4"/>
  <c r="G95" i="3" l="1"/>
  <c r="G93" i="5"/>
  <c r="G94" i="5"/>
  <c r="G95" i="5" s="1"/>
  <c r="G92" i="5"/>
  <c r="E38" i="5"/>
  <c r="E41" i="5"/>
  <c r="E39" i="5"/>
  <c r="G40" i="4"/>
  <c r="F46" i="4"/>
  <c r="G39" i="4"/>
  <c r="G41" i="4"/>
  <c r="G38" i="4"/>
  <c r="E41" i="4"/>
  <c r="G95" i="4"/>
  <c r="E40" i="4"/>
  <c r="D46" i="4"/>
  <c r="E38" i="4"/>
  <c r="G38" i="5"/>
  <c r="G41" i="5"/>
  <c r="F46" i="5"/>
  <c r="G39" i="5"/>
  <c r="G40" i="5"/>
  <c r="E42" i="3"/>
  <c r="G42" i="3"/>
  <c r="D50" i="3"/>
  <c r="G60" i="3" s="1"/>
  <c r="D52" i="3"/>
  <c r="E42" i="5" l="1"/>
  <c r="D52" i="5"/>
  <c r="D50" i="5"/>
  <c r="G68" i="5" s="1"/>
  <c r="H68" i="5" s="1"/>
  <c r="G42" i="5"/>
  <c r="G42" i="4"/>
  <c r="D50" i="4"/>
  <c r="D51" i="4" s="1"/>
  <c r="E42" i="4"/>
  <c r="D52" i="4"/>
  <c r="G68" i="3"/>
  <c r="H68" i="3" s="1"/>
  <c r="G69" i="3"/>
  <c r="H69" i="3" s="1"/>
  <c r="G65" i="3"/>
  <c r="H65" i="3" s="1"/>
  <c r="D51" i="3"/>
  <c r="G67" i="3"/>
  <c r="G62" i="3"/>
  <c r="H62" i="3" s="1"/>
  <c r="G71" i="3"/>
  <c r="G61" i="3"/>
  <c r="H61" i="3" s="1"/>
  <c r="G70" i="3"/>
  <c r="H70" i="3" s="1"/>
  <c r="G66" i="3"/>
  <c r="H66" i="3" s="1"/>
  <c r="G63" i="3"/>
  <c r="G64" i="3"/>
  <c r="H64" i="3" s="1"/>
  <c r="H60" i="3"/>
  <c r="H72" i="3" l="1"/>
  <c r="G76" i="3" s="1"/>
  <c r="G65" i="5"/>
  <c r="H65" i="5" s="1"/>
  <c r="G69" i="5"/>
  <c r="H69" i="5" s="1"/>
  <c r="G67" i="5"/>
  <c r="H67" i="5" s="1"/>
  <c r="G71" i="5"/>
  <c r="H71" i="5" s="1"/>
  <c r="G60" i="5"/>
  <c r="H60" i="5" s="1"/>
  <c r="G63" i="5"/>
  <c r="H63" i="5" s="1"/>
  <c r="G62" i="5"/>
  <c r="H62" i="5" s="1"/>
  <c r="D51" i="5"/>
  <c r="G66" i="5"/>
  <c r="H66" i="5" s="1"/>
  <c r="G61" i="5"/>
  <c r="H61" i="5" s="1"/>
  <c r="G70" i="5"/>
  <c r="H70" i="5" s="1"/>
  <c r="G64" i="5"/>
  <c r="H64" i="5" s="1"/>
  <c r="G60" i="4"/>
  <c r="G63" i="4"/>
  <c r="H63" i="4" s="1"/>
  <c r="G68" i="4"/>
  <c r="H68" i="4" s="1"/>
  <c r="G70" i="4"/>
  <c r="H70" i="4" s="1"/>
  <c r="G61" i="4"/>
  <c r="H61" i="4" s="1"/>
  <c r="G71" i="4"/>
  <c r="H71" i="4" s="1"/>
  <c r="G62" i="4"/>
  <c r="H62" i="4" s="1"/>
  <c r="G69" i="4"/>
  <c r="H69" i="4" s="1"/>
  <c r="G72" i="3"/>
  <c r="G73" i="3" s="1"/>
  <c r="G74" i="3"/>
  <c r="E115" i="3"/>
  <c r="E116" i="3" s="1"/>
  <c r="E117" i="3"/>
  <c r="H74" i="3"/>
  <c r="E115" i="5" l="1"/>
  <c r="E116" i="5" s="1"/>
  <c r="F117" i="5"/>
  <c r="E117" i="5"/>
  <c r="G74" i="5"/>
  <c r="G72" i="5"/>
  <c r="G73" i="5" s="1"/>
  <c r="H60" i="4"/>
  <c r="G74" i="4"/>
  <c r="G72" i="4"/>
  <c r="G73" i="4" s="1"/>
  <c r="H74" i="5"/>
  <c r="H72" i="5"/>
  <c r="G76" i="5" s="1"/>
  <c r="E115" i="4"/>
  <c r="E116" i="4" s="1"/>
  <c r="E117" i="4"/>
  <c r="H73" i="3"/>
  <c r="F117" i="3"/>
  <c r="F115" i="3"/>
  <c r="H72" i="4" l="1"/>
  <c r="G76" i="4" s="1"/>
  <c r="F115" i="5"/>
  <c r="G120" i="5" s="1"/>
  <c r="H74" i="4"/>
  <c r="H73" i="5"/>
  <c r="F117" i="4"/>
  <c r="F115" i="4"/>
  <c r="G120" i="3"/>
  <c r="F116" i="3"/>
  <c r="F116" i="5" l="1"/>
  <c r="H73" i="4"/>
  <c r="G120" i="4"/>
  <c r="F116" i="4"/>
</calcChain>
</file>

<file path=xl/sharedStrings.xml><?xml version="1.0" encoding="utf-8"?>
<sst xmlns="http://schemas.openxmlformats.org/spreadsheetml/2006/main" count="635" uniqueCount="131">
  <si>
    <t>HPLC System Suitability Report</t>
  </si>
  <si>
    <t>Analysis Data</t>
  </si>
  <si>
    <t>Assay</t>
  </si>
  <si>
    <t>Sample(s)</t>
  </si>
  <si>
    <t>Reference Substance:</t>
  </si>
  <si>
    <t>LAMIVUDINE, ZIDOVUDINE and NEVIRAPINE TABLETS</t>
  </si>
  <si>
    <t>% age Purity:</t>
  </si>
  <si>
    <t>NDQB201601683</t>
  </si>
  <si>
    <t>Weight (mg):</t>
  </si>
  <si>
    <t xml:space="preserve">Lamivudine   Zidovudine  Nevirapine  </t>
  </si>
  <si>
    <t>Standard Conc (mg/mL):</t>
  </si>
  <si>
    <t xml:space="preserve">Each tablet contains: Lamivudine 30mg + Zidovudine 60mg + Nevirapine 50mg </t>
  </si>
  <si>
    <t>2016-01-27 09:38:03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</si>
  <si>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</si>
  <si>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</si>
  <si>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</si>
  <si>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</si>
  <si>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</si>
  <si>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</si>
  <si>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</si>
  <si>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</si>
  <si>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</si>
  <si>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</si>
  <si>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</si>
  <si>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</si>
  <si>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</si>
  <si>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</si>
  <si>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</si>
  <si>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</si>
  <si>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</si>
  <si>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</si>
  <si>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</si>
  <si>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</si>
  <si>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</si>
  <si>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</si>
  <si>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</si>
  <si>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</si>
  <si>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</si>
  <si>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</si>
  <si>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</si>
  <si>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</si>
  <si>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</si>
  <si>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</si>
  <si>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</si>
  <si>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</si>
  <si>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</si>
  <si>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</si>
  <si>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</si>
  <si>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</si>
  <si>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</si>
  <si>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</si>
  <si>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</si>
  <si>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</si>
  <si>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</si>
  <si>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</si>
  <si>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</si>
  <si>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</si>
  <si>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</si>
  <si>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</si>
  <si>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</si>
  <si>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</si>
  <si>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</si>
  <si>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</si>
  <si>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</si>
  <si>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</si>
  <si>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</si>
  <si>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</si>
  <si>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</si>
  <si>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</si>
  <si>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</si>
  <si>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</si>
  <si>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</si>
  <si>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</si>
  <si>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</si>
  <si>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</si>
  <si>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</si>
  <si>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</si>
  <si>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</si>
  <si>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</si>
  <si>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</si>
  <si>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</si>
  <si>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</si>
  <si>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</si>
  <si>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</si>
  <si>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</si>
  <si>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</si>
  <si>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</si>
  <si>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</si>
  <si>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</si>
  <si>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</si>
  <si>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</si>
  <si>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</si>
  <si>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</si>
  <si>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</si>
  <si>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</si>
  <si>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</si>
  <si>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</si>
  <si>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</si>
  <si>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</si>
  <si>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</si>
  <si>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</si>
  <si>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</si>
  <si>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</si>
  <si>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</si>
  <si>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</si>
  <si>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</si>
  <si>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</si>
  <si>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</si>
  <si>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</si>
  <si>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</si>
  <si>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</si>
  <si>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</si>
  <si>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</si>
  <si>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</si>
  <si>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</si>
  <si>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</si>
  <si>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</si>
  <si>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</si>
  <si>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</si>
  <si>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</si>
  <si>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</si>
  <si>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</si>
  <si>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</si>
  <si>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</si>
  <si>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Zidovudine</t>
  </si>
  <si>
    <t>Nevirapine</t>
  </si>
  <si>
    <t>LAMIVUDINE, NEVIRAPINE and ZIDOVUDINE TABLETS</t>
  </si>
  <si>
    <t>NEVIRAPINE</t>
  </si>
  <si>
    <t>ZIDOVUDINE</t>
  </si>
  <si>
    <t>LAMIVUDINE</t>
  </si>
  <si>
    <t>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</si>
</sst>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60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4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66" fontId="11" fillId="2" borderId="43" xfId="0" applyNumberFormat="1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10" fontId="11" fillId="2" borderId="60" xfId="0" applyNumberFormat="1" applyFont="1" applyFill="1" applyBorder="1" applyAlignment="1">
      <alignment horizontal="center" vertical="center"/>
    </xf>
    <xf numFmtId="10" fontId="11" fillId="2" borderId="61" xfId="0" applyNumberFormat="1" applyFont="1" applyFill="1" applyBorder="1" applyAlignment="1">
      <alignment horizontal="center" vertical="center"/>
    </xf>
    <xf numFmtId="10" fontId="11" fillId="2" borderId="62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B20" sqref="B20"/>
    </sheetView>
  </sheetViews>
  <sheetFormatPr defaultRowHeight="13.5" x14ac:dyDescent="0.25"/>
  <cols>
    <col min="1" max="1" width="27.5703125" style="416" customWidth="1"/>
    <col min="2" max="2" width="20.42578125" style="416" customWidth="1"/>
    <col min="3" max="3" width="31.85546875" style="416" customWidth="1"/>
    <col min="4" max="4" width="25.85546875" style="416" customWidth="1"/>
    <col min="5" max="5" width="25.7109375" style="416" customWidth="1"/>
    <col min="6" max="6" width="23.140625" style="416" customWidth="1"/>
    <col min="7" max="7" width="28.42578125" style="416" customWidth="1"/>
    <col min="8" max="8" width="21.5703125" style="416" customWidth="1"/>
    <col min="9" max="9" width="9.140625" style="416" customWidth="1"/>
    <col min="10" max="16384" width="9.140625" style="452"/>
  </cols>
  <sheetData>
    <row r="14" spans="1:6" ht="15" customHeight="1" x14ac:dyDescent="0.3">
      <c r="A14" s="415"/>
      <c r="C14" s="417"/>
      <c r="F14" s="417"/>
    </row>
    <row r="15" spans="1:6" ht="18.75" customHeight="1" x14ac:dyDescent="0.3">
      <c r="A15" s="547" t="s">
        <v>0</v>
      </c>
      <c r="B15" s="547"/>
      <c r="C15" s="547"/>
      <c r="D15" s="547"/>
      <c r="E15" s="547"/>
    </row>
    <row r="16" spans="1:6" ht="16.5" customHeight="1" x14ac:dyDescent="0.3">
      <c r="A16" s="418" t="s">
        <v>1</v>
      </c>
      <c r="B16" s="419" t="s">
        <v>2</v>
      </c>
    </row>
    <row r="17" spans="1:5" ht="16.5" customHeight="1" x14ac:dyDescent="0.3">
      <c r="A17" s="420" t="s">
        <v>3</v>
      </c>
      <c r="B17" s="420" t="s">
        <v>126</v>
      </c>
      <c r="D17" s="421"/>
      <c r="E17" s="422"/>
    </row>
    <row r="18" spans="1:5" ht="16.5" customHeight="1" x14ac:dyDescent="0.3">
      <c r="A18" s="423" t="s">
        <v>4</v>
      </c>
      <c r="B18" s="420" t="s">
        <v>127</v>
      </c>
      <c r="C18" s="422"/>
      <c r="D18" s="422"/>
      <c r="E18" s="422"/>
    </row>
    <row r="19" spans="1:5" ht="16.5" customHeight="1" x14ac:dyDescent="0.3">
      <c r="A19" s="423" t="s">
        <v>6</v>
      </c>
      <c r="B19" s="424">
        <v>99.15</v>
      </c>
      <c r="C19" s="422"/>
      <c r="D19" s="422"/>
      <c r="E19" s="422"/>
    </row>
    <row r="20" spans="1:5" ht="16.5" customHeight="1" x14ac:dyDescent="0.3">
      <c r="A20" s="420" t="s">
        <v>8</v>
      </c>
      <c r="B20" s="424">
        <v>0.2</v>
      </c>
      <c r="C20" s="422"/>
      <c r="D20" s="422"/>
      <c r="E20" s="422"/>
    </row>
    <row r="21" spans="1:5" ht="16.5" customHeight="1" x14ac:dyDescent="0.3">
      <c r="A21" s="420" t="s">
        <v>10</v>
      </c>
      <c r="B21" s="425">
        <v>17.59</v>
      </c>
      <c r="C21" s="422"/>
      <c r="D21" s="422"/>
      <c r="E21" s="422"/>
    </row>
    <row r="22" spans="1:5" ht="15.75" customHeight="1" x14ac:dyDescent="0.25">
      <c r="A22" s="422"/>
      <c r="B22" s="422"/>
      <c r="C22" s="422"/>
      <c r="D22" s="422"/>
      <c r="E22" s="422"/>
    </row>
    <row r="23" spans="1:5" ht="16.5" customHeight="1" x14ac:dyDescent="0.3">
      <c r="A23" s="426" t="s">
        <v>13</v>
      </c>
      <c r="B23" s="427" t="s">
        <v>14</v>
      </c>
      <c r="C23" s="426" t="s">
        <v>15</v>
      </c>
      <c r="D23" s="426" t="s">
        <v>16</v>
      </c>
      <c r="E23" s="426" t="s">
        <v>17</v>
      </c>
    </row>
    <row r="24" spans="1:5" ht="16.5" customHeight="1" x14ac:dyDescent="0.3">
      <c r="A24" s="428">
        <v>1</v>
      </c>
      <c r="B24" s="429">
        <v>107738643</v>
      </c>
      <c r="C24" s="429">
        <v>7202.6</v>
      </c>
      <c r="D24" s="430">
        <v>1.1000000000000001</v>
      </c>
      <c r="E24" s="431">
        <v>6.4</v>
      </c>
    </row>
    <row r="25" spans="1:5" ht="16.5" customHeight="1" x14ac:dyDescent="0.3">
      <c r="A25" s="428">
        <v>2</v>
      </c>
      <c r="B25" s="429">
        <v>107615720</v>
      </c>
      <c r="C25" s="429">
        <v>7292.7</v>
      </c>
      <c r="D25" s="430">
        <v>1</v>
      </c>
      <c r="E25" s="430">
        <v>6.4</v>
      </c>
    </row>
    <row r="26" spans="1:5" ht="16.5" customHeight="1" x14ac:dyDescent="0.3">
      <c r="A26" s="428">
        <v>3</v>
      </c>
      <c r="B26" s="429">
        <v>107972979</v>
      </c>
      <c r="C26" s="429">
        <v>7425.9</v>
      </c>
      <c r="D26" s="430">
        <v>1</v>
      </c>
      <c r="E26" s="430">
        <v>6.4</v>
      </c>
    </row>
    <row r="27" spans="1:5" ht="16.5" customHeight="1" x14ac:dyDescent="0.3">
      <c r="A27" s="428">
        <v>4</v>
      </c>
      <c r="B27" s="429">
        <v>107951419</v>
      </c>
      <c r="C27" s="429">
        <v>7454.2</v>
      </c>
      <c r="D27" s="430">
        <v>1</v>
      </c>
      <c r="E27" s="430">
        <v>6.4</v>
      </c>
    </row>
    <row r="28" spans="1:5" ht="16.5" customHeight="1" x14ac:dyDescent="0.3">
      <c r="A28" s="428">
        <v>5</v>
      </c>
      <c r="B28" s="429">
        <v>108123579</v>
      </c>
      <c r="C28" s="429">
        <v>7513</v>
      </c>
      <c r="D28" s="430">
        <v>1</v>
      </c>
      <c r="E28" s="430">
        <v>6.4</v>
      </c>
    </row>
    <row r="29" spans="1:5" ht="16.5" customHeight="1" x14ac:dyDescent="0.3">
      <c r="A29" s="428">
        <v>6</v>
      </c>
      <c r="B29" s="432"/>
      <c r="C29" s="432"/>
      <c r="D29" s="433"/>
      <c r="E29" s="433"/>
    </row>
    <row r="30" spans="1:5" ht="16.5" customHeight="1" x14ac:dyDescent="0.3">
      <c r="A30" s="434" t="s">
        <v>18</v>
      </c>
      <c r="B30" s="435">
        <f>AVERAGE(B24:B29)</f>
        <v>107880468</v>
      </c>
      <c r="C30" s="436">
        <f>AVERAGE(C24:C29)</f>
        <v>7377.6799999999985</v>
      </c>
      <c r="D30" s="437">
        <f>AVERAGE(D24:D29)</f>
        <v>1.02</v>
      </c>
      <c r="E30" s="437">
        <f>AVERAGE(E24:E29)</f>
        <v>6.4</v>
      </c>
    </row>
    <row r="31" spans="1:5" ht="16.5" customHeight="1" x14ac:dyDescent="0.3">
      <c r="A31" s="438" t="s">
        <v>19</v>
      </c>
      <c r="B31" s="439">
        <f>(STDEV(B24:B29)/B30)</f>
        <v>1.8706357082877341E-3</v>
      </c>
      <c r="C31" s="440"/>
      <c r="D31" s="440"/>
      <c r="E31" s="441"/>
    </row>
    <row r="32" spans="1:5" s="416" customFormat="1" ht="16.5" customHeight="1" x14ac:dyDescent="0.3">
      <c r="A32" s="442" t="s">
        <v>20</v>
      </c>
      <c r="B32" s="443">
        <f>COUNT(B24:B29)</f>
        <v>5</v>
      </c>
      <c r="C32" s="444"/>
      <c r="D32" s="445"/>
      <c r="E32" s="446"/>
    </row>
    <row r="33" spans="1:5" s="416" customFormat="1" ht="15.75" customHeight="1" x14ac:dyDescent="0.25">
      <c r="A33" s="422"/>
      <c r="B33" s="422"/>
      <c r="C33" s="422"/>
      <c r="D33" s="422"/>
      <c r="E33" s="422"/>
    </row>
    <row r="34" spans="1:5" s="416" customFormat="1" ht="16.5" customHeight="1" x14ac:dyDescent="0.3">
      <c r="A34" s="423" t="s">
        <v>21</v>
      </c>
      <c r="B34" s="447" t="s">
        <v>22</v>
      </c>
      <c r="C34" s="448"/>
      <c r="D34" s="448"/>
      <c r="E34" s="448"/>
    </row>
    <row r="35" spans="1:5" ht="16.5" customHeight="1" x14ac:dyDescent="0.3">
      <c r="A35" s="423"/>
      <c r="B35" s="447" t="s">
        <v>23</v>
      </c>
      <c r="C35" s="448"/>
      <c r="D35" s="448"/>
      <c r="E35" s="448"/>
    </row>
    <row r="36" spans="1:5" ht="16.5" customHeight="1" x14ac:dyDescent="0.3">
      <c r="A36" s="423"/>
      <c r="B36" s="447" t="s">
        <v>24</v>
      </c>
      <c r="C36" s="448"/>
      <c r="D36" s="448"/>
      <c r="E36" s="448"/>
    </row>
    <row r="37" spans="1:5" ht="15.75" customHeight="1" x14ac:dyDescent="0.25">
      <c r="A37" s="422"/>
      <c r="B37" s="422"/>
      <c r="C37" s="422"/>
      <c r="D37" s="422"/>
      <c r="E37" s="422"/>
    </row>
    <row r="38" spans="1:5" ht="16.5" customHeight="1" x14ac:dyDescent="0.3">
      <c r="A38" s="418" t="s">
        <v>1</v>
      </c>
      <c r="B38" s="419" t="s">
        <v>25</v>
      </c>
    </row>
    <row r="39" spans="1:5" ht="16.5" customHeight="1" x14ac:dyDescent="0.3">
      <c r="A39" s="423" t="s">
        <v>4</v>
      </c>
      <c r="B39" s="420" t="s">
        <v>125</v>
      </c>
      <c r="C39" s="422"/>
      <c r="D39" s="422"/>
      <c r="E39" s="422"/>
    </row>
    <row r="40" spans="1:5" ht="16.5" customHeight="1" x14ac:dyDescent="0.3">
      <c r="A40" s="423" t="s">
        <v>6</v>
      </c>
      <c r="B40" s="424">
        <v>99.8</v>
      </c>
      <c r="C40" s="422"/>
      <c r="D40" s="422"/>
      <c r="E40" s="422"/>
    </row>
    <row r="41" spans="1:5" ht="16.5" customHeight="1" x14ac:dyDescent="0.3">
      <c r="A41" s="420" t="s">
        <v>8</v>
      </c>
      <c r="B41" s="424">
        <v>10.31</v>
      </c>
      <c r="C41" s="422"/>
      <c r="D41" s="422"/>
      <c r="E41" s="422"/>
    </row>
    <row r="42" spans="1:5" ht="16.5" customHeight="1" x14ac:dyDescent="0.3">
      <c r="A42" s="420" t="s">
        <v>10</v>
      </c>
      <c r="B42" s="425">
        <v>0.2</v>
      </c>
      <c r="C42" s="422"/>
      <c r="D42" s="422"/>
      <c r="E42" s="422"/>
    </row>
    <row r="43" spans="1:5" ht="15.75" customHeight="1" x14ac:dyDescent="0.25">
      <c r="A43" s="422"/>
      <c r="B43" s="422"/>
      <c r="C43" s="422"/>
      <c r="D43" s="422"/>
      <c r="E43" s="422"/>
    </row>
    <row r="44" spans="1:5" ht="16.5" customHeight="1" x14ac:dyDescent="0.3">
      <c r="A44" s="426" t="s">
        <v>13</v>
      </c>
      <c r="B44" s="427" t="s">
        <v>14</v>
      </c>
      <c r="C44" s="426" t="s">
        <v>15</v>
      </c>
      <c r="D44" s="426" t="s">
        <v>16</v>
      </c>
      <c r="E44" s="426" t="s">
        <v>17</v>
      </c>
    </row>
    <row r="45" spans="1:5" ht="16.5" customHeight="1" x14ac:dyDescent="0.3">
      <c r="A45" s="428">
        <v>1</v>
      </c>
      <c r="B45" s="429"/>
      <c r="C45" s="429"/>
      <c r="D45" s="430"/>
      <c r="E45" s="431"/>
    </row>
    <row r="46" spans="1:5" ht="16.5" customHeight="1" x14ac:dyDescent="0.3">
      <c r="A46" s="428">
        <v>2</v>
      </c>
      <c r="B46" s="429"/>
      <c r="C46" s="429"/>
      <c r="D46" s="430"/>
      <c r="E46" s="430"/>
    </row>
    <row r="47" spans="1:5" ht="16.5" customHeight="1" x14ac:dyDescent="0.3">
      <c r="A47" s="428">
        <v>3</v>
      </c>
      <c r="B47" s="429"/>
      <c r="C47" s="429"/>
      <c r="D47" s="430"/>
      <c r="E47" s="430"/>
    </row>
    <row r="48" spans="1:5" ht="16.5" customHeight="1" x14ac:dyDescent="0.3">
      <c r="A48" s="428">
        <v>4</v>
      </c>
      <c r="B48" s="429"/>
      <c r="C48" s="429"/>
      <c r="D48" s="430"/>
      <c r="E48" s="430"/>
    </row>
    <row r="49" spans="1:7" ht="16.5" customHeight="1" x14ac:dyDescent="0.3">
      <c r="A49" s="428">
        <v>5</v>
      </c>
      <c r="B49" s="429"/>
      <c r="C49" s="429"/>
      <c r="D49" s="430"/>
      <c r="E49" s="430"/>
    </row>
    <row r="50" spans="1:7" ht="16.5" customHeight="1" x14ac:dyDescent="0.3">
      <c r="A50" s="428">
        <v>6</v>
      </c>
      <c r="B50" s="432"/>
      <c r="C50" s="432"/>
      <c r="D50" s="433"/>
      <c r="E50" s="433"/>
    </row>
    <row r="51" spans="1:7" ht="16.5" customHeight="1" x14ac:dyDescent="0.3">
      <c r="A51" s="434" t="s">
        <v>18</v>
      </c>
      <c r="B51" s="435"/>
      <c r="C51" s="436"/>
      <c r="D51" s="437"/>
      <c r="E51" s="437"/>
    </row>
    <row r="52" spans="1:7" ht="16.5" customHeight="1" x14ac:dyDescent="0.3">
      <c r="A52" s="438" t="s">
        <v>19</v>
      </c>
      <c r="B52" s="439" t="e">
        <f>(STDEV(B45:B50)/B51)</f>
        <v>#DIV/0!</v>
      </c>
      <c r="C52" s="440"/>
      <c r="D52" s="440"/>
      <c r="E52" s="441"/>
    </row>
    <row r="53" spans="1:7" s="416" customFormat="1" ht="16.5" customHeight="1" x14ac:dyDescent="0.3">
      <c r="A53" s="442" t="s">
        <v>20</v>
      </c>
      <c r="B53" s="443">
        <f>COUNT(B45:B50)</f>
        <v>0</v>
      </c>
      <c r="C53" s="444"/>
      <c r="D53" s="445"/>
      <c r="E53" s="446"/>
    </row>
    <row r="54" spans="1:7" s="416" customFormat="1" ht="15.75" customHeight="1" x14ac:dyDescent="0.25">
      <c r="A54" s="422"/>
      <c r="B54" s="422"/>
      <c r="C54" s="422"/>
      <c r="D54" s="422"/>
      <c r="E54" s="422"/>
    </row>
    <row r="55" spans="1:7" s="416" customFormat="1" ht="16.5" customHeight="1" x14ac:dyDescent="0.3">
      <c r="A55" s="423" t="s">
        <v>21</v>
      </c>
      <c r="B55" s="447" t="s">
        <v>22</v>
      </c>
      <c r="C55" s="448"/>
      <c r="D55" s="448"/>
      <c r="E55" s="448"/>
    </row>
    <row r="56" spans="1:7" ht="16.5" customHeight="1" x14ac:dyDescent="0.3">
      <c r="A56" s="423"/>
      <c r="B56" s="447" t="s">
        <v>23</v>
      </c>
      <c r="C56" s="448"/>
      <c r="D56" s="448"/>
      <c r="E56" s="448"/>
    </row>
    <row r="57" spans="1:7" ht="16.5" customHeight="1" x14ac:dyDescent="0.3">
      <c r="A57" s="423"/>
      <c r="B57" s="447" t="s">
        <v>24</v>
      </c>
      <c r="C57" s="448"/>
      <c r="D57" s="448"/>
      <c r="E57" s="448"/>
    </row>
    <row r="58" spans="1:7" ht="14.25" customHeight="1" thickBot="1" x14ac:dyDescent="0.3">
      <c r="A58" s="449"/>
      <c r="B58" s="450"/>
      <c r="D58" s="451"/>
      <c r="F58" s="452"/>
      <c r="G58" s="452"/>
    </row>
    <row r="59" spans="1:7" ht="15" customHeight="1" x14ac:dyDescent="0.3">
      <c r="B59" s="548" t="s">
        <v>26</v>
      </c>
      <c r="C59" s="548"/>
      <c r="E59" s="453" t="s">
        <v>27</v>
      </c>
      <c r="F59" s="454"/>
      <c r="G59" s="453" t="s">
        <v>28</v>
      </c>
    </row>
    <row r="60" spans="1:7" ht="15" customHeight="1" x14ac:dyDescent="0.3">
      <c r="A60" s="455" t="s">
        <v>29</v>
      </c>
      <c r="B60" s="456"/>
      <c r="C60" s="456"/>
      <c r="E60" s="456"/>
      <c r="G60" s="456"/>
    </row>
    <row r="61" spans="1:7" ht="15" customHeight="1" x14ac:dyDescent="0.3">
      <c r="A61" s="455" t="s">
        <v>30</v>
      </c>
      <c r="B61" s="457"/>
      <c r="C61" s="457"/>
      <c r="E61" s="457"/>
      <c r="G61" s="45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8" workbookViewId="0">
      <selection activeCell="C32" sqref="C32"/>
    </sheetView>
  </sheetViews>
  <sheetFormatPr defaultRowHeight="13.5" x14ac:dyDescent="0.25"/>
  <cols>
    <col min="1" max="1" width="27.5703125" style="460" customWidth="1"/>
    <col min="2" max="2" width="20.42578125" style="460" customWidth="1"/>
    <col min="3" max="3" width="31.85546875" style="460" customWidth="1"/>
    <col min="4" max="4" width="25.85546875" style="460" customWidth="1"/>
    <col min="5" max="5" width="25.7109375" style="460" customWidth="1"/>
    <col min="6" max="6" width="23.140625" style="460" customWidth="1"/>
    <col min="7" max="7" width="28.42578125" style="460" customWidth="1"/>
    <col min="8" max="8" width="21.5703125" style="460" customWidth="1"/>
    <col min="9" max="9" width="9.140625" style="460" customWidth="1"/>
    <col min="10" max="16384" width="9.140625" style="496"/>
  </cols>
  <sheetData>
    <row r="14" spans="1:6" ht="15" customHeight="1" x14ac:dyDescent="0.3">
      <c r="A14" s="459"/>
      <c r="C14" s="461"/>
      <c r="F14" s="461"/>
    </row>
    <row r="15" spans="1:6" ht="18.75" customHeight="1" x14ac:dyDescent="0.3">
      <c r="A15" s="549" t="s">
        <v>0</v>
      </c>
      <c r="B15" s="549"/>
      <c r="C15" s="549"/>
      <c r="D15" s="549"/>
      <c r="E15" s="549"/>
    </row>
    <row r="16" spans="1:6" ht="16.5" customHeight="1" x14ac:dyDescent="0.3">
      <c r="A16" s="462" t="s">
        <v>1</v>
      </c>
      <c r="B16" s="463" t="s">
        <v>2</v>
      </c>
    </row>
    <row r="17" spans="1:5" ht="16.5" customHeight="1" x14ac:dyDescent="0.3">
      <c r="A17" s="464" t="s">
        <v>3</v>
      </c>
      <c r="B17" s="464" t="s">
        <v>126</v>
      </c>
      <c r="D17" s="465"/>
      <c r="E17" s="466"/>
    </row>
    <row r="18" spans="1:5" ht="16.5" customHeight="1" x14ac:dyDescent="0.3">
      <c r="A18" s="467" t="s">
        <v>4</v>
      </c>
      <c r="B18" s="464" t="s">
        <v>128</v>
      </c>
      <c r="C18" s="466"/>
      <c r="D18" s="466"/>
      <c r="E18" s="466"/>
    </row>
    <row r="19" spans="1:5" ht="16.5" customHeight="1" x14ac:dyDescent="0.3">
      <c r="A19" s="467" t="s">
        <v>6</v>
      </c>
      <c r="B19" s="468">
        <v>99.7</v>
      </c>
      <c r="C19" s="466"/>
      <c r="D19" s="466"/>
      <c r="E19" s="466"/>
    </row>
    <row r="20" spans="1:5" ht="16.5" customHeight="1" x14ac:dyDescent="0.3">
      <c r="A20" s="464" t="s">
        <v>8</v>
      </c>
      <c r="B20" s="468">
        <v>30.06</v>
      </c>
      <c r="C20" s="466"/>
      <c r="D20" s="466"/>
      <c r="E20" s="466"/>
    </row>
    <row r="21" spans="1:5" ht="16.5" customHeight="1" x14ac:dyDescent="0.3">
      <c r="A21" s="464" t="s">
        <v>10</v>
      </c>
      <c r="B21" s="469">
        <v>0.3</v>
      </c>
      <c r="C21" s="466"/>
      <c r="D21" s="466"/>
      <c r="E21" s="466"/>
    </row>
    <row r="22" spans="1:5" ht="15.75" customHeight="1" x14ac:dyDescent="0.25">
      <c r="A22" s="466"/>
      <c r="B22" s="466"/>
      <c r="C22" s="466"/>
      <c r="D22" s="466"/>
      <c r="E22" s="466"/>
    </row>
    <row r="23" spans="1:5" ht="16.5" customHeight="1" x14ac:dyDescent="0.3">
      <c r="A23" s="470" t="s">
        <v>13</v>
      </c>
      <c r="B23" s="471" t="s">
        <v>14</v>
      </c>
      <c r="C23" s="470" t="s">
        <v>15</v>
      </c>
      <c r="D23" s="470" t="s">
        <v>16</v>
      </c>
      <c r="E23" s="470" t="s">
        <v>17</v>
      </c>
    </row>
    <row r="24" spans="1:5" ht="16.5" customHeight="1" x14ac:dyDescent="0.3">
      <c r="A24" s="472">
        <v>1</v>
      </c>
      <c r="B24" s="473">
        <v>247662661</v>
      </c>
      <c r="C24" s="473">
        <v>6771.6</v>
      </c>
      <c r="D24" s="474">
        <v>1.1000000000000001</v>
      </c>
      <c r="E24" s="475">
        <v>4.3</v>
      </c>
    </row>
    <row r="25" spans="1:5" ht="16.5" customHeight="1" x14ac:dyDescent="0.3">
      <c r="A25" s="472">
        <v>2</v>
      </c>
      <c r="B25" s="473">
        <v>247095145</v>
      </c>
      <c r="C25" s="473">
        <v>6827.8</v>
      </c>
      <c r="D25" s="474">
        <v>1.1000000000000001</v>
      </c>
      <c r="E25" s="474">
        <v>4.3</v>
      </c>
    </row>
    <row r="26" spans="1:5" ht="16.5" customHeight="1" x14ac:dyDescent="0.3">
      <c r="A26" s="472">
        <v>3</v>
      </c>
      <c r="B26" s="473">
        <v>247713425</v>
      </c>
      <c r="C26" s="473">
        <v>6859.4</v>
      </c>
      <c r="D26" s="474">
        <v>1.1000000000000001</v>
      </c>
      <c r="E26" s="474">
        <v>4.3</v>
      </c>
    </row>
    <row r="27" spans="1:5" ht="16.5" customHeight="1" x14ac:dyDescent="0.3">
      <c r="A27" s="472">
        <v>4</v>
      </c>
      <c r="B27" s="473">
        <v>247520909</v>
      </c>
      <c r="C27" s="473">
        <v>6926.4</v>
      </c>
      <c r="D27" s="474">
        <v>1.1000000000000001</v>
      </c>
      <c r="E27" s="474">
        <v>4.3</v>
      </c>
    </row>
    <row r="28" spans="1:5" ht="16.5" customHeight="1" x14ac:dyDescent="0.3">
      <c r="A28" s="472">
        <v>5</v>
      </c>
      <c r="B28" s="473">
        <v>247804021</v>
      </c>
      <c r="C28" s="473">
        <v>6949.1</v>
      </c>
      <c r="D28" s="474">
        <v>1.1000000000000001</v>
      </c>
      <c r="E28" s="474">
        <v>4.3</v>
      </c>
    </row>
    <row r="29" spans="1:5" ht="16.5" customHeight="1" x14ac:dyDescent="0.3">
      <c r="A29" s="472">
        <v>6</v>
      </c>
      <c r="B29" s="476"/>
      <c r="C29" s="476"/>
      <c r="D29" s="477"/>
      <c r="E29" s="477"/>
    </row>
    <row r="30" spans="1:5" ht="16.5" customHeight="1" x14ac:dyDescent="0.3">
      <c r="A30" s="478" t="s">
        <v>18</v>
      </c>
      <c r="B30" s="479">
        <f>AVERAGE(B24:B29)</f>
        <v>247559232.19999999</v>
      </c>
      <c r="C30" s="480">
        <f>AVERAGE(C24:C29)</f>
        <v>6866.8600000000006</v>
      </c>
      <c r="D30" s="481">
        <f>AVERAGE(D24:D29)</f>
        <v>1.1000000000000001</v>
      </c>
      <c r="E30" s="481">
        <f>AVERAGE(E24:E29)</f>
        <v>4.3</v>
      </c>
    </row>
    <row r="31" spans="1:5" ht="16.5" customHeight="1" x14ac:dyDescent="0.3">
      <c r="A31" s="482" t="s">
        <v>19</v>
      </c>
      <c r="B31" s="483">
        <f>(STDEV(B24:B29)/B30)</f>
        <v>1.1267787374897263E-3</v>
      </c>
      <c r="C31" s="484"/>
      <c r="D31" s="484"/>
      <c r="E31" s="485"/>
    </row>
    <row r="32" spans="1:5" s="460" customFormat="1" ht="16.5" customHeight="1" x14ac:dyDescent="0.3">
      <c r="A32" s="486" t="s">
        <v>20</v>
      </c>
      <c r="B32" s="487">
        <f>COUNT(B24:B29)</f>
        <v>5</v>
      </c>
      <c r="C32" s="488"/>
      <c r="D32" s="489"/>
      <c r="E32" s="490"/>
    </row>
    <row r="33" spans="1:5" s="460" customFormat="1" ht="15.75" customHeight="1" x14ac:dyDescent="0.25">
      <c r="A33" s="466"/>
      <c r="B33" s="466"/>
      <c r="C33" s="466"/>
      <c r="D33" s="466"/>
      <c r="E33" s="466"/>
    </row>
    <row r="34" spans="1:5" s="460" customFormat="1" ht="16.5" customHeight="1" x14ac:dyDescent="0.3">
      <c r="A34" s="467" t="s">
        <v>21</v>
      </c>
      <c r="B34" s="491" t="s">
        <v>22</v>
      </c>
      <c r="C34" s="492"/>
      <c r="D34" s="492"/>
      <c r="E34" s="492"/>
    </row>
    <row r="35" spans="1:5" ht="16.5" customHeight="1" x14ac:dyDescent="0.3">
      <c r="A35" s="467"/>
      <c r="B35" s="491" t="s">
        <v>23</v>
      </c>
      <c r="C35" s="492"/>
      <c r="D35" s="492"/>
      <c r="E35" s="492"/>
    </row>
    <row r="36" spans="1:5" ht="16.5" customHeight="1" x14ac:dyDescent="0.3">
      <c r="A36" s="467"/>
      <c r="B36" s="491" t="s">
        <v>24</v>
      </c>
      <c r="C36" s="492"/>
      <c r="D36" s="492"/>
      <c r="E36" s="492"/>
    </row>
    <row r="37" spans="1:5" ht="15.75" customHeight="1" x14ac:dyDescent="0.25">
      <c r="A37" s="466"/>
      <c r="B37" s="466"/>
      <c r="C37" s="466"/>
      <c r="D37" s="466"/>
      <c r="E37" s="466"/>
    </row>
    <row r="38" spans="1:5" ht="16.5" customHeight="1" x14ac:dyDescent="0.3">
      <c r="A38" s="462" t="s">
        <v>1</v>
      </c>
      <c r="B38" s="463" t="s">
        <v>25</v>
      </c>
    </row>
    <row r="39" spans="1:5" ht="16.5" customHeight="1" x14ac:dyDescent="0.3">
      <c r="A39" s="467" t="s">
        <v>4</v>
      </c>
      <c r="B39" s="464" t="s">
        <v>128</v>
      </c>
      <c r="C39" s="466"/>
      <c r="D39" s="466"/>
      <c r="E39" s="466"/>
    </row>
    <row r="40" spans="1:5" ht="16.5" customHeight="1" x14ac:dyDescent="0.3">
      <c r="A40" s="467" t="s">
        <v>6</v>
      </c>
      <c r="B40" s="468">
        <v>99.7</v>
      </c>
      <c r="C40" s="466"/>
      <c r="D40" s="466"/>
      <c r="E40" s="466"/>
    </row>
    <row r="41" spans="1:5" ht="16.5" customHeight="1" x14ac:dyDescent="0.3">
      <c r="A41" s="464" t="s">
        <v>8</v>
      </c>
      <c r="B41" s="468">
        <v>31.46</v>
      </c>
      <c r="C41" s="466"/>
      <c r="D41" s="466"/>
      <c r="E41" s="466"/>
    </row>
    <row r="42" spans="1:5" ht="16.5" customHeight="1" x14ac:dyDescent="0.3">
      <c r="A42" s="464" t="s">
        <v>10</v>
      </c>
      <c r="B42" s="469">
        <v>0.3</v>
      </c>
      <c r="C42" s="466"/>
      <c r="D42" s="466"/>
      <c r="E42" s="466"/>
    </row>
    <row r="43" spans="1:5" ht="15.75" customHeight="1" x14ac:dyDescent="0.25">
      <c r="A43" s="466"/>
      <c r="B43" s="466"/>
      <c r="C43" s="466"/>
      <c r="D43" s="466"/>
      <c r="E43" s="466"/>
    </row>
    <row r="44" spans="1:5" ht="16.5" customHeight="1" x14ac:dyDescent="0.3">
      <c r="A44" s="470" t="s">
        <v>13</v>
      </c>
      <c r="B44" s="471" t="s">
        <v>14</v>
      </c>
      <c r="C44" s="470" t="s">
        <v>15</v>
      </c>
      <c r="D44" s="470" t="s">
        <v>16</v>
      </c>
      <c r="E44" s="470" t="s">
        <v>17</v>
      </c>
    </row>
    <row r="45" spans="1:5" ht="16.5" customHeight="1" x14ac:dyDescent="0.3">
      <c r="A45" s="472">
        <v>1</v>
      </c>
      <c r="B45" s="473"/>
      <c r="C45" s="473"/>
      <c r="D45" s="474"/>
      <c r="E45" s="475"/>
    </row>
    <row r="46" spans="1:5" ht="16.5" customHeight="1" x14ac:dyDescent="0.3">
      <c r="A46" s="472">
        <v>2</v>
      </c>
      <c r="B46" s="473"/>
      <c r="C46" s="473"/>
      <c r="D46" s="474"/>
      <c r="E46" s="474"/>
    </row>
    <row r="47" spans="1:5" ht="16.5" customHeight="1" x14ac:dyDescent="0.3">
      <c r="A47" s="472">
        <v>3</v>
      </c>
      <c r="B47" s="473"/>
      <c r="C47" s="473"/>
      <c r="D47" s="474"/>
      <c r="E47" s="474"/>
    </row>
    <row r="48" spans="1:5" ht="16.5" customHeight="1" x14ac:dyDescent="0.3">
      <c r="A48" s="472">
        <v>4</v>
      </c>
      <c r="B48" s="473"/>
      <c r="C48" s="473"/>
      <c r="D48" s="474"/>
      <c r="E48" s="474"/>
    </row>
    <row r="49" spans="1:7" ht="16.5" customHeight="1" x14ac:dyDescent="0.3">
      <c r="A49" s="472">
        <v>5</v>
      </c>
      <c r="B49" s="473"/>
      <c r="C49" s="473"/>
      <c r="D49" s="474"/>
      <c r="E49" s="474"/>
    </row>
    <row r="50" spans="1:7" ht="16.5" customHeight="1" x14ac:dyDescent="0.3">
      <c r="A50" s="472">
        <v>6</v>
      </c>
      <c r="B50" s="476"/>
      <c r="C50" s="476"/>
      <c r="D50" s="477"/>
      <c r="E50" s="477"/>
    </row>
    <row r="51" spans="1:7" ht="16.5" customHeight="1" x14ac:dyDescent="0.3">
      <c r="A51" s="478" t="s">
        <v>18</v>
      </c>
      <c r="B51" s="479"/>
      <c r="C51" s="480"/>
      <c r="D51" s="481"/>
      <c r="E51" s="481"/>
    </row>
    <row r="52" spans="1:7" ht="16.5" customHeight="1" x14ac:dyDescent="0.3">
      <c r="A52" s="482" t="s">
        <v>19</v>
      </c>
      <c r="B52" s="483" t="e">
        <f>(STDEV(B45:B50)/B51)</f>
        <v>#DIV/0!</v>
      </c>
      <c r="C52" s="484"/>
      <c r="D52" s="484"/>
      <c r="E52" s="485"/>
    </row>
    <row r="53" spans="1:7" s="460" customFormat="1" ht="16.5" customHeight="1" x14ac:dyDescent="0.3">
      <c r="A53" s="486" t="s">
        <v>20</v>
      </c>
      <c r="B53" s="487">
        <f>COUNT(B45:B50)</f>
        <v>0</v>
      </c>
      <c r="C53" s="488"/>
      <c r="D53" s="489"/>
      <c r="E53" s="490"/>
    </row>
    <row r="54" spans="1:7" s="460" customFormat="1" ht="15.75" customHeight="1" x14ac:dyDescent="0.25">
      <c r="A54" s="466"/>
      <c r="B54" s="466"/>
      <c r="C54" s="466"/>
      <c r="D54" s="466"/>
      <c r="E54" s="466"/>
    </row>
    <row r="55" spans="1:7" s="460" customFormat="1" ht="16.5" customHeight="1" x14ac:dyDescent="0.3">
      <c r="A55" s="467" t="s">
        <v>21</v>
      </c>
      <c r="B55" s="491" t="s">
        <v>22</v>
      </c>
      <c r="C55" s="492"/>
      <c r="D55" s="492"/>
      <c r="E55" s="492"/>
    </row>
    <row r="56" spans="1:7" ht="16.5" customHeight="1" x14ac:dyDescent="0.3">
      <c r="A56" s="467"/>
      <c r="B56" s="491" t="s">
        <v>23</v>
      </c>
      <c r="C56" s="492"/>
      <c r="D56" s="492"/>
      <c r="E56" s="492"/>
    </row>
    <row r="57" spans="1:7" ht="16.5" customHeight="1" x14ac:dyDescent="0.3">
      <c r="A57" s="467"/>
      <c r="B57" s="491" t="s">
        <v>24</v>
      </c>
      <c r="C57" s="492"/>
      <c r="D57" s="492"/>
      <c r="E57" s="492"/>
    </row>
    <row r="58" spans="1:7" ht="14.25" customHeight="1" thickBot="1" x14ac:dyDescent="0.3">
      <c r="A58" s="493"/>
      <c r="B58" s="494"/>
      <c r="D58" s="495"/>
      <c r="F58" s="496"/>
      <c r="G58" s="496"/>
    </row>
    <row r="59" spans="1:7" ht="15" customHeight="1" x14ac:dyDescent="0.3">
      <c r="B59" s="550" t="s">
        <v>26</v>
      </c>
      <c r="C59" s="550"/>
      <c r="E59" s="497" t="s">
        <v>27</v>
      </c>
      <c r="F59" s="498"/>
      <c r="G59" s="497" t="s">
        <v>28</v>
      </c>
    </row>
    <row r="60" spans="1:7" ht="15" customHeight="1" x14ac:dyDescent="0.3">
      <c r="A60" s="499" t="s">
        <v>29</v>
      </c>
      <c r="B60" s="500"/>
      <c r="C60" s="500"/>
      <c r="E60" s="500"/>
      <c r="G60" s="500"/>
    </row>
    <row r="61" spans="1:7" ht="15" customHeight="1" x14ac:dyDescent="0.3">
      <c r="A61" s="499" t="s">
        <v>30</v>
      </c>
      <c r="B61" s="501"/>
      <c r="C61" s="501"/>
      <c r="E61" s="501"/>
      <c r="G61" s="50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A29" sqref="A29"/>
    </sheetView>
  </sheetViews>
  <sheetFormatPr defaultRowHeight="13.5" x14ac:dyDescent="0.25"/>
  <cols>
    <col min="1" max="1" width="27.5703125" style="504" customWidth="1"/>
    <col min="2" max="2" width="20.42578125" style="504" customWidth="1"/>
    <col min="3" max="3" width="31.85546875" style="504" customWidth="1"/>
    <col min="4" max="4" width="25.85546875" style="504" customWidth="1"/>
    <col min="5" max="5" width="25.7109375" style="504" customWidth="1"/>
    <col min="6" max="6" width="23.140625" style="504" customWidth="1"/>
    <col min="7" max="7" width="28.42578125" style="504" customWidth="1"/>
    <col min="8" max="8" width="21.5703125" style="504" customWidth="1"/>
    <col min="9" max="9" width="9.140625" style="504" customWidth="1"/>
    <col min="10" max="16384" width="9.140625" style="540"/>
  </cols>
  <sheetData>
    <row r="14" spans="1:6" ht="15" customHeight="1" x14ac:dyDescent="0.3">
      <c r="A14" s="503"/>
      <c r="C14" s="505"/>
      <c r="F14" s="505"/>
    </row>
    <row r="15" spans="1:6" ht="18.75" customHeight="1" x14ac:dyDescent="0.3">
      <c r="A15" s="551" t="s">
        <v>0</v>
      </c>
      <c r="B15" s="551"/>
      <c r="C15" s="551"/>
      <c r="D15" s="551"/>
      <c r="E15" s="551"/>
    </row>
    <row r="16" spans="1:6" ht="16.5" customHeight="1" x14ac:dyDescent="0.3">
      <c r="A16" s="506" t="s">
        <v>1</v>
      </c>
      <c r="B16" s="507" t="s">
        <v>2</v>
      </c>
    </row>
    <row r="17" spans="1:5" ht="16.5" customHeight="1" x14ac:dyDescent="0.3">
      <c r="A17" s="508" t="s">
        <v>3</v>
      </c>
      <c r="B17" s="508" t="s">
        <v>126</v>
      </c>
      <c r="D17" s="509"/>
      <c r="E17" s="510"/>
    </row>
    <row r="18" spans="1:5" ht="16.5" customHeight="1" x14ac:dyDescent="0.3">
      <c r="A18" s="511" t="s">
        <v>4</v>
      </c>
      <c r="B18" s="508" t="s">
        <v>129</v>
      </c>
      <c r="C18" s="510"/>
      <c r="D18" s="510"/>
      <c r="E18" s="510"/>
    </row>
    <row r="19" spans="1:5" ht="16.5" customHeight="1" x14ac:dyDescent="0.3">
      <c r="A19" s="511" t="s">
        <v>6</v>
      </c>
      <c r="B19" s="512">
        <v>99.9</v>
      </c>
      <c r="C19" s="510"/>
      <c r="D19" s="510"/>
      <c r="E19" s="510"/>
    </row>
    <row r="20" spans="1:5" ht="16.5" customHeight="1" x14ac:dyDescent="0.3">
      <c r="A20" s="508" t="s">
        <v>8</v>
      </c>
      <c r="B20" s="512">
        <v>21.05</v>
      </c>
      <c r="C20" s="510"/>
      <c r="D20" s="510"/>
      <c r="E20" s="510"/>
    </row>
    <row r="21" spans="1:5" ht="16.5" customHeight="1" x14ac:dyDescent="0.3">
      <c r="A21" s="508" t="s">
        <v>10</v>
      </c>
      <c r="B21" s="513">
        <v>0.15</v>
      </c>
      <c r="C21" s="510"/>
      <c r="D21" s="510"/>
      <c r="E21" s="510"/>
    </row>
    <row r="22" spans="1:5" ht="15.75" customHeight="1" x14ac:dyDescent="0.25">
      <c r="A22" s="510"/>
      <c r="B22" s="510"/>
      <c r="C22" s="510"/>
      <c r="D22" s="510"/>
      <c r="E22" s="510"/>
    </row>
    <row r="23" spans="1:5" ht="16.5" customHeight="1" x14ac:dyDescent="0.3">
      <c r="A23" s="514" t="s">
        <v>13</v>
      </c>
      <c r="B23" s="515" t="s">
        <v>14</v>
      </c>
      <c r="C23" s="514" t="s">
        <v>15</v>
      </c>
      <c r="D23" s="514" t="s">
        <v>16</v>
      </c>
      <c r="E23" s="514" t="s">
        <v>17</v>
      </c>
    </row>
    <row r="24" spans="1:5" ht="16.5" customHeight="1" x14ac:dyDescent="0.3">
      <c r="A24" s="516">
        <v>1</v>
      </c>
      <c r="B24" s="517">
        <v>198405124</v>
      </c>
      <c r="C24" s="517">
        <v>5462.2</v>
      </c>
      <c r="D24" s="518">
        <v>1.2</v>
      </c>
      <c r="E24" s="519">
        <v>3.2</v>
      </c>
    </row>
    <row r="25" spans="1:5" ht="16.5" customHeight="1" x14ac:dyDescent="0.3">
      <c r="A25" s="516">
        <v>2</v>
      </c>
      <c r="B25" s="517">
        <v>197340413</v>
      </c>
      <c r="C25" s="517">
        <v>5617.7</v>
      </c>
      <c r="D25" s="518">
        <v>1.2</v>
      </c>
      <c r="E25" s="518">
        <v>3.2</v>
      </c>
    </row>
    <row r="26" spans="1:5" ht="16.5" customHeight="1" x14ac:dyDescent="0.3">
      <c r="A26" s="516">
        <v>3</v>
      </c>
      <c r="B26" s="517">
        <v>197968569</v>
      </c>
      <c r="C26" s="517">
        <v>5631.5</v>
      </c>
      <c r="D26" s="518">
        <v>1.2</v>
      </c>
      <c r="E26" s="518">
        <v>3.2</v>
      </c>
    </row>
    <row r="27" spans="1:5" ht="16.5" customHeight="1" x14ac:dyDescent="0.3">
      <c r="A27" s="516">
        <v>4</v>
      </c>
      <c r="B27" s="517">
        <v>197826381</v>
      </c>
      <c r="C27" s="517">
        <v>5602</v>
      </c>
      <c r="D27" s="518">
        <v>1.2</v>
      </c>
      <c r="E27" s="518">
        <v>3.2</v>
      </c>
    </row>
    <row r="28" spans="1:5" ht="16.5" customHeight="1" x14ac:dyDescent="0.3">
      <c r="A28" s="516">
        <v>5</v>
      </c>
      <c r="B28" s="517">
        <v>197983461</v>
      </c>
      <c r="C28" s="517">
        <v>5692.9</v>
      </c>
      <c r="D28" s="518">
        <v>1.1000000000000001</v>
      </c>
      <c r="E28" s="518">
        <v>3.2</v>
      </c>
    </row>
    <row r="29" spans="1:5" ht="16.5" customHeight="1" x14ac:dyDescent="0.3">
      <c r="A29" s="516">
        <v>6</v>
      </c>
      <c r="B29" s="520"/>
      <c r="C29" s="520"/>
      <c r="D29" s="521"/>
      <c r="E29" s="521"/>
    </row>
    <row r="30" spans="1:5" ht="16.5" customHeight="1" x14ac:dyDescent="0.3">
      <c r="A30" s="522" t="s">
        <v>18</v>
      </c>
      <c r="B30" s="523">
        <f>AVERAGE(B24:B29)</f>
        <v>197904789.59999999</v>
      </c>
      <c r="C30" s="524">
        <f>AVERAGE(C24:C29)</f>
        <v>5601.26</v>
      </c>
      <c r="D30" s="525">
        <f>AVERAGE(D24:D29)</f>
        <v>1.1800000000000002</v>
      </c>
      <c r="E30" s="525">
        <f>AVERAGE(E24:E29)</f>
        <v>3.2</v>
      </c>
    </row>
    <row r="31" spans="1:5" ht="16.5" customHeight="1" x14ac:dyDescent="0.3">
      <c r="A31" s="526" t="s">
        <v>19</v>
      </c>
      <c r="B31" s="527">
        <f>(STDEV(B24:B29)/B30)</f>
        <v>1.9328059658579135E-3</v>
      </c>
      <c r="C31" s="528"/>
      <c r="D31" s="528"/>
      <c r="E31" s="529"/>
    </row>
    <row r="32" spans="1:5" s="504" customFormat="1" ht="16.5" customHeight="1" x14ac:dyDescent="0.3">
      <c r="A32" s="530" t="s">
        <v>20</v>
      </c>
      <c r="B32" s="531">
        <f>COUNT(B24:B29)</f>
        <v>5</v>
      </c>
      <c r="C32" s="532"/>
      <c r="D32" s="533"/>
      <c r="E32" s="534"/>
    </row>
    <row r="33" spans="1:5" s="504" customFormat="1" ht="15.75" customHeight="1" x14ac:dyDescent="0.25">
      <c r="A33" s="510"/>
      <c r="B33" s="510"/>
      <c r="C33" s="510"/>
      <c r="D33" s="510"/>
      <c r="E33" s="510"/>
    </row>
    <row r="34" spans="1:5" s="504" customFormat="1" ht="16.5" customHeight="1" x14ac:dyDescent="0.3">
      <c r="A34" s="511" t="s">
        <v>21</v>
      </c>
      <c r="B34" s="535" t="s">
        <v>22</v>
      </c>
      <c r="C34" s="536"/>
      <c r="D34" s="536"/>
      <c r="E34" s="536"/>
    </row>
    <row r="35" spans="1:5" ht="16.5" customHeight="1" x14ac:dyDescent="0.3">
      <c r="A35" s="511"/>
      <c r="B35" s="535" t="s">
        <v>23</v>
      </c>
      <c r="C35" s="536"/>
      <c r="D35" s="536"/>
      <c r="E35" s="536"/>
    </row>
    <row r="36" spans="1:5" ht="16.5" customHeight="1" x14ac:dyDescent="0.3">
      <c r="A36" s="511"/>
      <c r="B36" s="535" t="s">
        <v>24</v>
      </c>
      <c r="C36" s="536"/>
      <c r="D36" s="536"/>
      <c r="E36" s="536"/>
    </row>
    <row r="37" spans="1:5" ht="15.75" customHeight="1" x14ac:dyDescent="0.25">
      <c r="A37" s="510"/>
      <c r="B37" s="510"/>
      <c r="C37" s="510"/>
      <c r="D37" s="510"/>
      <c r="E37" s="510"/>
    </row>
    <row r="38" spans="1:5" ht="16.5" customHeight="1" x14ac:dyDescent="0.3">
      <c r="A38" s="506" t="s">
        <v>1</v>
      </c>
      <c r="B38" s="507" t="s">
        <v>130</v>
      </c>
    </row>
    <row r="39" spans="1:5" ht="16.5" customHeight="1" x14ac:dyDescent="0.3">
      <c r="A39" s="511" t="s">
        <v>4</v>
      </c>
      <c r="B39" s="508" t="s">
        <v>123</v>
      </c>
      <c r="C39" s="510"/>
      <c r="D39" s="510"/>
      <c r="E39" s="510"/>
    </row>
    <row r="40" spans="1:5" ht="16.5" customHeight="1" x14ac:dyDescent="0.3">
      <c r="A40" s="511" t="s">
        <v>6</v>
      </c>
      <c r="B40" s="512">
        <v>99.9</v>
      </c>
      <c r="C40" s="510"/>
      <c r="D40" s="510"/>
      <c r="E40" s="510"/>
    </row>
    <row r="41" spans="1:5" ht="16.5" customHeight="1" x14ac:dyDescent="0.3">
      <c r="A41" s="508" t="s">
        <v>8</v>
      </c>
      <c r="B41" s="512">
        <v>21.05</v>
      </c>
      <c r="C41" s="510"/>
      <c r="D41" s="510"/>
      <c r="E41" s="510"/>
    </row>
    <row r="42" spans="1:5" ht="16.5" customHeight="1" x14ac:dyDescent="0.3">
      <c r="A42" s="508" t="s">
        <v>10</v>
      </c>
      <c r="B42" s="513">
        <v>0.15</v>
      </c>
      <c r="C42" s="510"/>
      <c r="D42" s="510"/>
      <c r="E42" s="510"/>
    </row>
    <row r="43" spans="1:5" ht="15.75" customHeight="1" x14ac:dyDescent="0.25">
      <c r="A43" s="510"/>
      <c r="B43" s="510"/>
      <c r="C43" s="510"/>
      <c r="D43" s="510"/>
      <c r="E43" s="510"/>
    </row>
    <row r="44" spans="1:5" ht="16.5" customHeight="1" x14ac:dyDescent="0.3">
      <c r="A44" s="514" t="s">
        <v>13</v>
      </c>
      <c r="B44" s="515" t="s">
        <v>14</v>
      </c>
      <c r="C44" s="514" t="s">
        <v>15</v>
      </c>
      <c r="D44" s="514" t="s">
        <v>16</v>
      </c>
      <c r="E44" s="514" t="s">
        <v>17</v>
      </c>
    </row>
    <row r="45" spans="1:5" ht="16.5" customHeight="1" x14ac:dyDescent="0.3">
      <c r="A45" s="516">
        <v>1</v>
      </c>
      <c r="B45" s="517"/>
      <c r="C45" s="517"/>
      <c r="D45" s="518"/>
      <c r="E45" s="519"/>
    </row>
    <row r="46" spans="1:5" ht="16.5" customHeight="1" x14ac:dyDescent="0.3">
      <c r="A46" s="516">
        <v>2</v>
      </c>
      <c r="B46" s="517"/>
      <c r="C46" s="517"/>
      <c r="D46" s="518"/>
      <c r="E46" s="518"/>
    </row>
    <row r="47" spans="1:5" ht="16.5" customHeight="1" x14ac:dyDescent="0.3">
      <c r="A47" s="516">
        <v>3</v>
      </c>
      <c r="B47" s="517"/>
      <c r="C47" s="517"/>
      <c r="D47" s="518"/>
      <c r="E47" s="518"/>
    </row>
    <row r="48" spans="1:5" ht="16.5" customHeight="1" x14ac:dyDescent="0.3">
      <c r="A48" s="516">
        <v>4</v>
      </c>
      <c r="B48" s="517"/>
      <c r="C48" s="517"/>
      <c r="D48" s="518"/>
      <c r="E48" s="518"/>
    </row>
    <row r="49" spans="1:7" ht="16.5" customHeight="1" x14ac:dyDescent="0.3">
      <c r="A49" s="516">
        <v>5</v>
      </c>
      <c r="B49" s="517"/>
      <c r="C49" s="517"/>
      <c r="D49" s="518"/>
      <c r="E49" s="518"/>
    </row>
    <row r="50" spans="1:7" ht="16.5" customHeight="1" x14ac:dyDescent="0.3">
      <c r="A50" s="516">
        <v>6</v>
      </c>
      <c r="B50" s="520"/>
      <c r="C50" s="520"/>
      <c r="D50" s="521"/>
      <c r="E50" s="521"/>
    </row>
    <row r="51" spans="1:7" ht="16.5" customHeight="1" x14ac:dyDescent="0.3">
      <c r="A51" s="522" t="s">
        <v>18</v>
      </c>
      <c r="B51" s="523" t="e">
        <f>AVERAGE(B45:B50)</f>
        <v>#DIV/0!</v>
      </c>
      <c r="C51" s="524" t="e">
        <f>AVERAGE(C45:C50)</f>
        <v>#DIV/0!</v>
      </c>
      <c r="D51" s="525" t="e">
        <f>AVERAGE(D45:D50)</f>
        <v>#DIV/0!</v>
      </c>
      <c r="E51" s="525" t="e">
        <f>AVERAGE(E45:E50)</f>
        <v>#DIV/0!</v>
      </c>
    </row>
    <row r="52" spans="1:7" ht="16.5" customHeight="1" x14ac:dyDescent="0.3">
      <c r="A52" s="526" t="s">
        <v>19</v>
      </c>
      <c r="B52" s="527" t="e">
        <f>(STDEV(B45:B50)/B51)</f>
        <v>#DIV/0!</v>
      </c>
      <c r="C52" s="528"/>
      <c r="D52" s="528"/>
      <c r="E52" s="529"/>
    </row>
    <row r="53" spans="1:7" s="504" customFormat="1" ht="16.5" customHeight="1" x14ac:dyDescent="0.3">
      <c r="A53" s="530" t="s">
        <v>20</v>
      </c>
      <c r="B53" s="531">
        <f>COUNT(B45:B50)</f>
        <v>0</v>
      </c>
      <c r="C53" s="532"/>
      <c r="D53" s="533"/>
      <c r="E53" s="534"/>
    </row>
    <row r="54" spans="1:7" s="504" customFormat="1" ht="15.75" customHeight="1" x14ac:dyDescent="0.25">
      <c r="A54" s="510"/>
      <c r="B54" s="510"/>
      <c r="C54" s="510"/>
      <c r="D54" s="510"/>
      <c r="E54" s="510"/>
    </row>
    <row r="55" spans="1:7" s="504" customFormat="1" ht="16.5" customHeight="1" x14ac:dyDescent="0.3">
      <c r="A55" s="511" t="s">
        <v>21</v>
      </c>
      <c r="B55" s="535" t="s">
        <v>22</v>
      </c>
      <c r="C55" s="536"/>
      <c r="D55" s="536"/>
      <c r="E55" s="536"/>
    </row>
    <row r="56" spans="1:7" ht="16.5" customHeight="1" x14ac:dyDescent="0.3">
      <c r="A56" s="511"/>
      <c r="B56" s="535" t="s">
        <v>23</v>
      </c>
      <c r="C56" s="536"/>
      <c r="D56" s="536"/>
      <c r="E56" s="536"/>
    </row>
    <row r="57" spans="1:7" ht="16.5" customHeight="1" x14ac:dyDescent="0.3">
      <c r="A57" s="511"/>
      <c r="B57" s="535" t="s">
        <v>24</v>
      </c>
      <c r="C57" s="536"/>
      <c r="D57" s="536"/>
      <c r="E57" s="536"/>
    </row>
    <row r="58" spans="1:7" ht="14.25" customHeight="1" thickBot="1" x14ac:dyDescent="0.3">
      <c r="A58" s="537"/>
      <c r="B58" s="538"/>
      <c r="D58" s="539"/>
      <c r="F58" s="540"/>
      <c r="G58" s="540"/>
    </row>
    <row r="59" spans="1:7" ht="15" customHeight="1" x14ac:dyDescent="0.3">
      <c r="B59" s="552" t="s">
        <v>26</v>
      </c>
      <c r="C59" s="552"/>
      <c r="E59" s="541" t="s">
        <v>27</v>
      </c>
      <c r="F59" s="542"/>
      <c r="G59" s="541" t="s">
        <v>28</v>
      </c>
    </row>
    <row r="60" spans="1:7" ht="15" customHeight="1" x14ac:dyDescent="0.3">
      <c r="A60" s="543" t="s">
        <v>29</v>
      </c>
      <c r="B60" s="544"/>
      <c r="C60" s="544"/>
      <c r="E60" s="544"/>
      <c r="G60" s="544"/>
    </row>
    <row r="61" spans="1:7" ht="15" customHeight="1" x14ac:dyDescent="0.3">
      <c r="A61" s="543" t="s">
        <v>30</v>
      </c>
      <c r="B61" s="545"/>
      <c r="C61" s="545"/>
      <c r="E61" s="545"/>
      <c r="G61" s="54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F47" sqref="F4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56" t="s">
        <v>31</v>
      </c>
      <c r="B11" s="557"/>
      <c r="C11" s="557"/>
      <c r="D11" s="557"/>
      <c r="E11" s="557"/>
      <c r="F11" s="558"/>
      <c r="G11" s="45"/>
    </row>
    <row r="12" spans="1:7" ht="16.5" customHeight="1" x14ac:dyDescent="0.3">
      <c r="A12" s="555" t="s">
        <v>32</v>
      </c>
      <c r="B12" s="555"/>
      <c r="C12" s="555"/>
      <c r="D12" s="555"/>
      <c r="E12" s="555"/>
      <c r="F12" s="555"/>
      <c r="G12" s="44"/>
    </row>
    <row r="14" spans="1:7" ht="16.5" customHeight="1" x14ac:dyDescent="0.3">
      <c r="A14" s="560" t="s">
        <v>33</v>
      </c>
      <c r="B14" s="560"/>
      <c r="C14" s="14" t="s">
        <v>5</v>
      </c>
    </row>
    <row r="15" spans="1:7" ht="16.5" customHeight="1" x14ac:dyDescent="0.3">
      <c r="A15" s="560" t="s">
        <v>34</v>
      </c>
      <c r="B15" s="560"/>
      <c r="C15" s="14" t="s">
        <v>7</v>
      </c>
    </row>
    <row r="16" spans="1:7" ht="16.5" customHeight="1" x14ac:dyDescent="0.3">
      <c r="A16" s="560" t="s">
        <v>35</v>
      </c>
      <c r="B16" s="560"/>
      <c r="C16" s="14" t="s">
        <v>9</v>
      </c>
    </row>
    <row r="17" spans="1:5" ht="16.5" customHeight="1" x14ac:dyDescent="0.3">
      <c r="A17" s="560" t="s">
        <v>36</v>
      </c>
      <c r="B17" s="560"/>
      <c r="C17" s="14" t="s">
        <v>11</v>
      </c>
    </row>
    <row r="18" spans="1:5" ht="16.5" customHeight="1" x14ac:dyDescent="0.3">
      <c r="A18" s="560" t="s">
        <v>37</v>
      </c>
      <c r="B18" s="560"/>
      <c r="C18" s="51" t="s">
        <v>12</v>
      </c>
    </row>
    <row r="19" spans="1:5" ht="16.5" customHeight="1" x14ac:dyDescent="0.3">
      <c r="A19" s="560" t="s">
        <v>38</v>
      </c>
      <c r="B19" s="560"/>
      <c r="C19" s="51" t="e">
        <f>#REF!</f>
        <v>#REF!</v>
      </c>
    </row>
    <row r="20" spans="1:5" ht="16.5" customHeight="1" x14ac:dyDescent="0.3">
      <c r="A20" s="16"/>
      <c r="B20" s="16"/>
      <c r="C20" s="31"/>
    </row>
    <row r="21" spans="1:5" ht="16.5" customHeight="1" x14ac:dyDescent="0.3">
      <c r="A21" s="555" t="s">
        <v>1</v>
      </c>
      <c r="B21" s="555"/>
      <c r="C21" s="13" t="s">
        <v>39</v>
      </c>
      <c r="D21" s="20"/>
    </row>
    <row r="22" spans="1:5" ht="15.75" customHeight="1" x14ac:dyDescent="0.3">
      <c r="A22" s="559"/>
      <c r="B22" s="559"/>
      <c r="C22" s="11"/>
      <c r="D22" s="559"/>
      <c r="E22" s="559"/>
    </row>
    <row r="23" spans="1:5" ht="33.75" customHeight="1" x14ac:dyDescent="0.3">
      <c r="C23" s="40" t="s">
        <v>40</v>
      </c>
      <c r="D23" s="39" t="s">
        <v>41</v>
      </c>
      <c r="E23" s="6"/>
    </row>
    <row r="24" spans="1:5" ht="15.75" customHeight="1" x14ac:dyDescent="0.3">
      <c r="C24" s="49">
        <v>350.17</v>
      </c>
      <c r="D24" s="41">
        <f t="shared" ref="D24:D43" si="0">(C24-$C$46)/$C$46</f>
        <v>4.3078229146351534E-3</v>
      </c>
      <c r="E24" s="7"/>
    </row>
    <row r="25" spans="1:5" ht="15.75" customHeight="1" x14ac:dyDescent="0.3">
      <c r="C25" s="49">
        <v>347.03</v>
      </c>
      <c r="D25" s="42">
        <f t="shared" si="0"/>
        <v>-4.6978787844024509E-3</v>
      </c>
      <c r="E25" s="7"/>
    </row>
    <row r="26" spans="1:5" ht="15.75" customHeight="1" x14ac:dyDescent="0.3">
      <c r="C26" s="49">
        <v>345.71</v>
      </c>
      <c r="D26" s="42">
        <f t="shared" si="0"/>
        <v>-8.4837151674372942E-3</v>
      </c>
      <c r="E26" s="7"/>
    </row>
    <row r="27" spans="1:5" ht="15.75" customHeight="1" x14ac:dyDescent="0.3">
      <c r="C27" s="49">
        <v>342.46</v>
      </c>
      <c r="D27" s="42">
        <f t="shared" si="0"/>
        <v>-1.7804903231727679E-2</v>
      </c>
      <c r="E27" s="7"/>
    </row>
    <row r="28" spans="1:5" ht="15.75" customHeight="1" x14ac:dyDescent="0.3">
      <c r="C28" s="49">
        <v>340.63</v>
      </c>
      <c r="D28" s="42">
        <f t="shared" si="0"/>
        <v>-2.3053449126389604E-2</v>
      </c>
      <c r="E28" s="7"/>
    </row>
    <row r="29" spans="1:5" ht="15.75" customHeight="1" x14ac:dyDescent="0.3">
      <c r="C29" s="49">
        <v>351.57</v>
      </c>
      <c r="D29" s="42">
        <f t="shared" si="0"/>
        <v>8.3231039269447919E-3</v>
      </c>
      <c r="E29" s="7"/>
    </row>
    <row r="30" spans="1:5" ht="15.75" customHeight="1" x14ac:dyDescent="0.3">
      <c r="C30" s="49">
        <v>353.99</v>
      </c>
      <c r="D30" s="42">
        <f t="shared" si="0"/>
        <v>1.5263803962508754E-2</v>
      </c>
      <c r="E30" s="7"/>
    </row>
    <row r="31" spans="1:5" ht="15.75" customHeight="1" x14ac:dyDescent="0.3">
      <c r="C31" s="49">
        <v>351.65</v>
      </c>
      <c r="D31" s="42">
        <f t="shared" si="0"/>
        <v>8.5525485562195861E-3</v>
      </c>
      <c r="E31" s="7"/>
    </row>
    <row r="32" spans="1:5" ht="15.75" customHeight="1" x14ac:dyDescent="0.3">
      <c r="C32" s="49">
        <v>349.4</v>
      </c>
      <c r="D32" s="42">
        <f t="shared" si="0"/>
        <v>2.0994183578647049E-3</v>
      </c>
      <c r="E32" s="7"/>
    </row>
    <row r="33" spans="1:7" ht="15.75" customHeight="1" x14ac:dyDescent="0.3">
      <c r="C33" s="49">
        <v>341.11</v>
      </c>
      <c r="D33" s="42">
        <f t="shared" si="0"/>
        <v>-2.1676781350740512E-2</v>
      </c>
      <c r="E33" s="7"/>
    </row>
    <row r="34" spans="1:7" ht="15.75" customHeight="1" x14ac:dyDescent="0.3">
      <c r="C34" s="49">
        <v>349.55</v>
      </c>
      <c r="D34" s="42">
        <f t="shared" si="0"/>
        <v>2.529627037755128E-3</v>
      </c>
      <c r="E34" s="7"/>
    </row>
    <row r="35" spans="1:7" ht="15.75" customHeight="1" x14ac:dyDescent="0.3">
      <c r="C35" s="49">
        <v>348.71</v>
      </c>
      <c r="D35" s="42">
        <f t="shared" si="0"/>
        <v>1.2045843036921417E-4</v>
      </c>
      <c r="E35" s="7"/>
    </row>
    <row r="36" spans="1:7" ht="15.75" customHeight="1" x14ac:dyDescent="0.3">
      <c r="C36" s="49">
        <v>349.09</v>
      </c>
      <c r="D36" s="42">
        <f t="shared" si="0"/>
        <v>1.2103204194246922E-3</v>
      </c>
      <c r="E36" s="7"/>
    </row>
    <row r="37" spans="1:7" ht="15.75" customHeight="1" x14ac:dyDescent="0.3">
      <c r="C37" s="49">
        <v>349.96</v>
      </c>
      <c r="D37" s="42">
        <f t="shared" si="0"/>
        <v>3.705530762788593E-3</v>
      </c>
      <c r="E37" s="7"/>
    </row>
    <row r="38" spans="1:7" ht="15.75" customHeight="1" x14ac:dyDescent="0.3">
      <c r="C38" s="49">
        <v>352.58</v>
      </c>
      <c r="D38" s="42">
        <f t="shared" si="0"/>
        <v>1.1219842371539624E-2</v>
      </c>
      <c r="E38" s="7"/>
    </row>
    <row r="39" spans="1:7" ht="15.75" customHeight="1" x14ac:dyDescent="0.3">
      <c r="C39" s="49">
        <v>351.32</v>
      </c>
      <c r="D39" s="42">
        <f t="shared" si="0"/>
        <v>7.6060894604609167E-3</v>
      </c>
      <c r="E39" s="7"/>
    </row>
    <row r="40" spans="1:7" ht="15.75" customHeight="1" x14ac:dyDescent="0.3">
      <c r="C40" s="49">
        <v>348.67</v>
      </c>
      <c r="D40" s="42">
        <f t="shared" si="0"/>
        <v>5.7361157318983949E-6</v>
      </c>
      <c r="E40" s="7"/>
    </row>
    <row r="41" spans="1:7" ht="15.75" customHeight="1" x14ac:dyDescent="0.3">
      <c r="C41" s="49">
        <v>350.62</v>
      </c>
      <c r="D41" s="42">
        <f t="shared" si="0"/>
        <v>5.5984489543060966E-3</v>
      </c>
      <c r="E41" s="7"/>
    </row>
    <row r="42" spans="1:7" ht="15.75" customHeight="1" x14ac:dyDescent="0.3">
      <c r="C42" s="49">
        <v>352.22</v>
      </c>
      <c r="D42" s="42">
        <f t="shared" si="0"/>
        <v>1.0187341539802967E-2</v>
      </c>
      <c r="E42" s="7"/>
    </row>
    <row r="43" spans="1:7" ht="16.5" customHeight="1" x14ac:dyDescent="0.3">
      <c r="C43" s="50">
        <v>346.92</v>
      </c>
      <c r="D43" s="43">
        <f t="shared" si="0"/>
        <v>-5.0133651496552323E-3</v>
      </c>
      <c r="E43" s="7"/>
    </row>
    <row r="44" spans="1:7" ht="16.5" customHeight="1" x14ac:dyDescent="0.3">
      <c r="C44" s="8"/>
      <c r="D44" s="7"/>
      <c r="E44" s="9"/>
    </row>
    <row r="45" spans="1:7" ht="16.5" customHeight="1" x14ac:dyDescent="0.3">
      <c r="B45" s="36" t="s">
        <v>42</v>
      </c>
      <c r="C45" s="37">
        <f>SUM(C24:C44)</f>
        <v>6973.3600000000006</v>
      </c>
      <c r="D45" s="32"/>
      <c r="E45" s="8"/>
    </row>
    <row r="46" spans="1:7" ht="17.25" customHeight="1" x14ac:dyDescent="0.3">
      <c r="B46" s="36" t="s">
        <v>43</v>
      </c>
      <c r="C46" s="38">
        <f>AVERAGE(C24:C44)</f>
        <v>348.66800000000001</v>
      </c>
      <c r="E46" s="10"/>
      <c r="F46" s="1">
        <f>40/100*5/10</f>
        <v>0.2</v>
      </c>
    </row>
    <row r="47" spans="1:7" ht="17.25" customHeight="1" x14ac:dyDescent="0.3">
      <c r="A47" s="14"/>
      <c r="B47" s="33"/>
      <c r="D47" s="12"/>
      <c r="E47" s="10"/>
    </row>
    <row r="48" spans="1:7" ht="33.75" customHeight="1" x14ac:dyDescent="0.3">
      <c r="B48" s="46" t="s">
        <v>43</v>
      </c>
      <c r="C48" s="39" t="s">
        <v>44</v>
      </c>
      <c r="D48" s="34"/>
      <c r="G48" s="12"/>
    </row>
    <row r="49" spans="1:6" ht="17.25" customHeight="1" x14ac:dyDescent="0.3">
      <c r="B49" s="553">
        <f>C46</f>
        <v>348.66800000000001</v>
      </c>
      <c r="C49" s="47">
        <f>-IF(C46&lt;=80,10%,IF(C46&lt;250,7.5%,5%))</f>
        <v>-0.05</v>
      </c>
      <c r="D49" s="35">
        <f>IF(C46&lt;=80,C46*0.9,IF(C46&lt;250,C46*0.925,C46*0.95))</f>
        <v>331.2346</v>
      </c>
    </row>
    <row r="50" spans="1:6" ht="17.25" customHeight="1" x14ac:dyDescent="0.3">
      <c r="B50" s="554"/>
      <c r="C50" s="48">
        <f>IF(C46&lt;=80, 10%, IF(C46&lt;250, 7.5%, 5%))</f>
        <v>0.05</v>
      </c>
      <c r="D50" s="35">
        <f>IF(C46&lt;=80, C46*1.1, IF(C46&lt;250, C46*1.075, C46*1.05))</f>
        <v>366.10140000000001</v>
      </c>
    </row>
    <row r="51" spans="1:6" ht="16.5" customHeight="1" x14ac:dyDescent="0.3">
      <c r="A51" s="17"/>
      <c r="B51" s="18"/>
      <c r="C51" s="14"/>
      <c r="D51" s="19"/>
      <c r="E51" s="14"/>
      <c r="F51" s="20"/>
    </row>
    <row r="52" spans="1:6" ht="16.5" customHeight="1" x14ac:dyDescent="0.3">
      <c r="A52" s="14"/>
      <c r="B52" s="21" t="s">
        <v>26</v>
      </c>
      <c r="C52" s="21"/>
      <c r="D52" s="22" t="s">
        <v>27</v>
      </c>
      <c r="E52" s="23"/>
      <c r="F52" s="22" t="s">
        <v>28</v>
      </c>
    </row>
    <row r="53" spans="1:6" ht="34.5" customHeight="1" x14ac:dyDescent="0.3">
      <c r="A53" s="24" t="s">
        <v>29</v>
      </c>
      <c r="B53" s="25"/>
      <c r="C53" s="26"/>
      <c r="D53" s="25"/>
      <c r="E53" s="15"/>
      <c r="F53" s="27"/>
    </row>
    <row r="54" spans="1:6" ht="34.5" customHeight="1" x14ac:dyDescent="0.3">
      <c r="A54" s="24" t="s">
        <v>30</v>
      </c>
      <c r="B54" s="28"/>
      <c r="C54" s="29"/>
      <c r="D54" s="28"/>
      <c r="E54" s="15"/>
      <c r="F54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9" zoomScale="55" zoomScaleNormal="40" zoomScaleSheetLayoutView="55" zoomScalePageLayoutView="55" workbookViewId="0">
      <selection activeCell="G68" sqref="G6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89" t="s">
        <v>45</v>
      </c>
      <c r="B1" s="589"/>
      <c r="C1" s="589"/>
      <c r="D1" s="589"/>
      <c r="E1" s="589"/>
      <c r="F1" s="589"/>
      <c r="G1" s="589"/>
      <c r="H1" s="589"/>
      <c r="I1" s="589"/>
    </row>
    <row r="2" spans="1:9" ht="18.75" customHeight="1" x14ac:dyDescent="0.25">
      <c r="A2" s="589"/>
      <c r="B2" s="589"/>
      <c r="C2" s="589"/>
      <c r="D2" s="589"/>
      <c r="E2" s="589"/>
      <c r="F2" s="589"/>
      <c r="G2" s="589"/>
      <c r="H2" s="589"/>
      <c r="I2" s="589"/>
    </row>
    <row r="3" spans="1:9" ht="18.75" customHeight="1" x14ac:dyDescent="0.25">
      <c r="A3" s="589"/>
      <c r="B3" s="589"/>
      <c r="C3" s="589"/>
      <c r="D3" s="589"/>
      <c r="E3" s="589"/>
      <c r="F3" s="589"/>
      <c r="G3" s="589"/>
      <c r="H3" s="589"/>
      <c r="I3" s="589"/>
    </row>
    <row r="4" spans="1:9" ht="18.75" customHeight="1" x14ac:dyDescent="0.25">
      <c r="A4" s="589"/>
      <c r="B4" s="589"/>
      <c r="C4" s="589"/>
      <c r="D4" s="589"/>
      <c r="E4" s="589"/>
      <c r="F4" s="589"/>
      <c r="G4" s="589"/>
      <c r="H4" s="589"/>
      <c r="I4" s="589"/>
    </row>
    <row r="5" spans="1:9" ht="18.75" customHeight="1" x14ac:dyDescent="0.25">
      <c r="A5" s="589"/>
      <c r="B5" s="589"/>
      <c r="C5" s="589"/>
      <c r="D5" s="589"/>
      <c r="E5" s="589"/>
      <c r="F5" s="589"/>
      <c r="G5" s="589"/>
      <c r="H5" s="589"/>
      <c r="I5" s="589"/>
    </row>
    <row r="6" spans="1:9" ht="18.75" customHeight="1" x14ac:dyDescent="0.25">
      <c r="A6" s="589"/>
      <c r="B6" s="589"/>
      <c r="C6" s="589"/>
      <c r="D6" s="589"/>
      <c r="E6" s="589"/>
      <c r="F6" s="589"/>
      <c r="G6" s="589"/>
      <c r="H6" s="589"/>
      <c r="I6" s="589"/>
    </row>
    <row r="7" spans="1:9" ht="18.75" customHeight="1" x14ac:dyDescent="0.25">
      <c r="A7" s="589"/>
      <c r="B7" s="589"/>
      <c r="C7" s="589"/>
      <c r="D7" s="589"/>
      <c r="E7" s="589"/>
      <c r="F7" s="589"/>
      <c r="G7" s="589"/>
      <c r="H7" s="589"/>
      <c r="I7" s="589"/>
    </row>
    <row r="8" spans="1:9" x14ac:dyDescent="0.25">
      <c r="A8" s="590" t="s">
        <v>46</v>
      </c>
      <c r="B8" s="590"/>
      <c r="C8" s="590"/>
      <c r="D8" s="590"/>
      <c r="E8" s="590"/>
      <c r="F8" s="590"/>
      <c r="G8" s="590"/>
      <c r="H8" s="590"/>
      <c r="I8" s="590"/>
    </row>
    <row r="9" spans="1:9" x14ac:dyDescent="0.25">
      <c r="A9" s="590"/>
      <c r="B9" s="590"/>
      <c r="C9" s="590"/>
      <c r="D9" s="590"/>
      <c r="E9" s="590"/>
      <c r="F9" s="590"/>
      <c r="G9" s="590"/>
      <c r="H9" s="590"/>
      <c r="I9" s="590"/>
    </row>
    <row r="10" spans="1:9" x14ac:dyDescent="0.25">
      <c r="A10" s="590"/>
      <c r="B10" s="590"/>
      <c r="C10" s="590"/>
      <c r="D10" s="590"/>
      <c r="E10" s="590"/>
      <c r="F10" s="590"/>
      <c r="G10" s="590"/>
      <c r="H10" s="590"/>
      <c r="I10" s="590"/>
    </row>
    <row r="11" spans="1:9" x14ac:dyDescent="0.25">
      <c r="A11" s="590"/>
      <c r="B11" s="590"/>
      <c r="C11" s="590"/>
      <c r="D11" s="590"/>
      <c r="E11" s="590"/>
      <c r="F11" s="590"/>
      <c r="G11" s="590"/>
      <c r="H11" s="590"/>
      <c r="I11" s="590"/>
    </row>
    <row r="12" spans="1:9" x14ac:dyDescent="0.25">
      <c r="A12" s="590"/>
      <c r="B12" s="590"/>
      <c r="C12" s="590"/>
      <c r="D12" s="590"/>
      <c r="E12" s="590"/>
      <c r="F12" s="590"/>
      <c r="G12" s="590"/>
      <c r="H12" s="590"/>
      <c r="I12" s="590"/>
    </row>
    <row r="13" spans="1:9" x14ac:dyDescent="0.25">
      <c r="A13" s="590"/>
      <c r="B13" s="590"/>
      <c r="C13" s="590"/>
      <c r="D13" s="590"/>
      <c r="E13" s="590"/>
      <c r="F13" s="590"/>
      <c r="G13" s="590"/>
      <c r="H13" s="590"/>
      <c r="I13" s="590"/>
    </row>
    <row r="14" spans="1:9" x14ac:dyDescent="0.25">
      <c r="A14" s="590"/>
      <c r="B14" s="590"/>
      <c r="C14" s="590"/>
      <c r="D14" s="590"/>
      <c r="E14" s="590"/>
      <c r="F14" s="590"/>
      <c r="G14" s="590"/>
      <c r="H14" s="590"/>
      <c r="I14" s="590"/>
    </row>
    <row r="15" spans="1:9" ht="19.5" customHeight="1" x14ac:dyDescent="0.3">
      <c r="A15" s="52"/>
    </row>
    <row r="16" spans="1:9" ht="19.5" customHeight="1" x14ac:dyDescent="0.3">
      <c r="A16" s="562" t="s">
        <v>31</v>
      </c>
      <c r="B16" s="563"/>
      <c r="C16" s="563"/>
      <c r="D16" s="563"/>
      <c r="E16" s="563"/>
      <c r="F16" s="563"/>
      <c r="G16" s="563"/>
      <c r="H16" s="564"/>
    </row>
    <row r="17" spans="1:14" ht="20.25" customHeight="1" x14ac:dyDescent="0.25">
      <c r="A17" s="565" t="s">
        <v>47</v>
      </c>
      <c r="B17" s="565"/>
      <c r="C17" s="565"/>
      <c r="D17" s="565"/>
      <c r="E17" s="565"/>
      <c r="F17" s="565"/>
      <c r="G17" s="565"/>
      <c r="H17" s="565"/>
    </row>
    <row r="18" spans="1:14" ht="26.25" customHeight="1" x14ac:dyDescent="0.4">
      <c r="A18" s="54" t="s">
        <v>33</v>
      </c>
      <c r="B18" s="561" t="s">
        <v>5</v>
      </c>
      <c r="C18" s="561"/>
      <c r="D18" s="215"/>
      <c r="E18" s="55"/>
      <c r="F18" s="56"/>
      <c r="G18" s="56"/>
      <c r="H18" s="56"/>
    </row>
    <row r="19" spans="1:14" ht="26.25" customHeight="1" x14ac:dyDescent="0.4">
      <c r="A19" s="54" t="s">
        <v>34</v>
      </c>
      <c r="B19" s="57" t="s">
        <v>7</v>
      </c>
      <c r="C19" s="225">
        <v>29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35</v>
      </c>
      <c r="B20" s="566" t="s">
        <v>9</v>
      </c>
      <c r="C20" s="566"/>
      <c r="D20" s="56"/>
      <c r="E20" s="56"/>
      <c r="F20" s="56"/>
      <c r="G20" s="56"/>
      <c r="H20" s="56"/>
    </row>
    <row r="21" spans="1:14" ht="26.25" customHeight="1" x14ac:dyDescent="0.4">
      <c r="A21" s="54" t="s">
        <v>36</v>
      </c>
      <c r="B21" s="566" t="s">
        <v>11</v>
      </c>
      <c r="C21" s="566"/>
      <c r="D21" s="566"/>
      <c r="E21" s="566"/>
      <c r="F21" s="566"/>
      <c r="G21" s="566"/>
      <c r="H21" s="566"/>
      <c r="I21" s="58"/>
    </row>
    <row r="22" spans="1:14" ht="26.25" customHeight="1" x14ac:dyDescent="0.4">
      <c r="A22" s="54" t="s">
        <v>37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38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561" t="s">
        <v>123</v>
      </c>
      <c r="C26" s="561"/>
    </row>
    <row r="27" spans="1:14" ht="26.25" customHeight="1" x14ac:dyDescent="0.4">
      <c r="A27" s="63" t="s">
        <v>48</v>
      </c>
      <c r="B27" s="567"/>
      <c r="C27" s="567"/>
    </row>
    <row r="28" spans="1:14" ht="27" customHeight="1" x14ac:dyDescent="0.4">
      <c r="A28" s="63" t="s">
        <v>6</v>
      </c>
      <c r="B28" s="64">
        <v>99.9</v>
      </c>
    </row>
    <row r="29" spans="1:14" s="3" customFormat="1" ht="27" customHeight="1" x14ac:dyDescent="0.4">
      <c r="A29" s="63" t="s">
        <v>49</v>
      </c>
      <c r="B29" s="65"/>
      <c r="C29" s="568" t="s">
        <v>50</v>
      </c>
      <c r="D29" s="569"/>
      <c r="E29" s="569"/>
      <c r="F29" s="569"/>
      <c r="G29" s="570"/>
      <c r="I29" s="66"/>
      <c r="J29" s="66"/>
      <c r="K29" s="66"/>
      <c r="L29" s="66"/>
    </row>
    <row r="30" spans="1:14" s="3" customFormat="1" ht="19.5" customHeight="1" x14ac:dyDescent="0.3">
      <c r="A30" s="63" t="s">
        <v>51</v>
      </c>
      <c r="B30" s="67">
        <f>B28-B29</f>
        <v>99.9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3" customFormat="1" ht="27" customHeight="1" x14ac:dyDescent="0.4">
      <c r="A31" s="63" t="s">
        <v>52</v>
      </c>
      <c r="B31" s="70">
        <v>1</v>
      </c>
      <c r="C31" s="571" t="s">
        <v>53</v>
      </c>
      <c r="D31" s="572"/>
      <c r="E31" s="572"/>
      <c r="F31" s="572"/>
      <c r="G31" s="572"/>
      <c r="H31" s="573"/>
      <c r="I31" s="66"/>
      <c r="J31" s="66"/>
      <c r="K31" s="66"/>
      <c r="L31" s="66"/>
    </row>
    <row r="32" spans="1:14" s="3" customFormat="1" ht="27" customHeight="1" x14ac:dyDescent="0.4">
      <c r="A32" s="63" t="s">
        <v>54</v>
      </c>
      <c r="B32" s="70">
        <v>1</v>
      </c>
      <c r="C32" s="571" t="s">
        <v>55</v>
      </c>
      <c r="D32" s="572"/>
      <c r="E32" s="572"/>
      <c r="F32" s="572"/>
      <c r="G32" s="572"/>
      <c r="H32" s="573"/>
      <c r="I32" s="66"/>
      <c r="J32" s="66"/>
      <c r="K32" s="66"/>
      <c r="L32" s="71"/>
      <c r="M32" s="71"/>
      <c r="N32" s="72"/>
    </row>
    <row r="33" spans="1:14" s="3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3" customFormat="1" ht="18.75" x14ac:dyDescent="0.3">
      <c r="A34" s="63" t="s">
        <v>56</v>
      </c>
      <c r="B34" s="75">
        <f>B31/B32</f>
        <v>1</v>
      </c>
      <c r="C34" s="53" t="s">
        <v>57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3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3" customFormat="1" ht="27" customHeight="1" x14ac:dyDescent="0.4">
      <c r="A36" s="76" t="s">
        <v>58</v>
      </c>
      <c r="B36" s="77">
        <v>20</v>
      </c>
      <c r="C36" s="53"/>
      <c r="D36" s="574" t="s">
        <v>59</v>
      </c>
      <c r="E36" s="575"/>
      <c r="F36" s="574" t="s">
        <v>60</v>
      </c>
      <c r="G36" s="576"/>
      <c r="J36" s="66"/>
      <c r="K36" s="66"/>
      <c r="L36" s="71"/>
      <c r="M36" s="71"/>
      <c r="N36" s="72"/>
    </row>
    <row r="37" spans="1:14" s="3" customFormat="1" ht="27" customHeight="1" x14ac:dyDescent="0.4">
      <c r="A37" s="78" t="s">
        <v>61</v>
      </c>
      <c r="B37" s="79">
        <v>4</v>
      </c>
      <c r="C37" s="80" t="s">
        <v>62</v>
      </c>
      <c r="D37" s="81" t="s">
        <v>63</v>
      </c>
      <c r="E37" s="82" t="s">
        <v>64</v>
      </c>
      <c r="F37" s="81" t="s">
        <v>63</v>
      </c>
      <c r="G37" s="83" t="s">
        <v>64</v>
      </c>
      <c r="I37" s="84" t="s">
        <v>65</v>
      </c>
      <c r="J37" s="66"/>
      <c r="K37" s="66"/>
      <c r="L37" s="71"/>
      <c r="M37" s="71"/>
      <c r="N37" s="72"/>
    </row>
    <row r="38" spans="1:14" s="3" customFormat="1" ht="26.25" customHeight="1" x14ac:dyDescent="0.4">
      <c r="A38" s="78" t="s">
        <v>66</v>
      </c>
      <c r="B38" s="79">
        <v>20</v>
      </c>
      <c r="C38" s="85">
        <v>1</v>
      </c>
      <c r="D38" s="86">
        <v>196954809</v>
      </c>
      <c r="E38" s="87">
        <f>IF(ISBLANK(D38),"-",$D$48/$D$45*D38)</f>
        <v>140488333.22633797</v>
      </c>
      <c r="F38" s="86">
        <v>194622674</v>
      </c>
      <c r="G38" s="88">
        <f>IF(ISBLANK(F38),"-",$D$48/$F$45*F38)</f>
        <v>141240327.32587591</v>
      </c>
      <c r="I38" s="89"/>
      <c r="J38" s="66"/>
      <c r="K38" s="66"/>
      <c r="L38" s="71"/>
      <c r="M38" s="71"/>
      <c r="N38" s="72"/>
    </row>
    <row r="39" spans="1:14" s="3" customFormat="1" ht="26.25" customHeight="1" x14ac:dyDescent="0.4">
      <c r="A39" s="78" t="s">
        <v>67</v>
      </c>
      <c r="B39" s="79">
        <v>1</v>
      </c>
      <c r="C39" s="90">
        <v>2</v>
      </c>
      <c r="D39" s="91">
        <v>197134803</v>
      </c>
      <c r="E39" s="92">
        <f>IF(ISBLANK(D39),"-",$D$48/$D$45*D39)</f>
        <v>140616723.37420556</v>
      </c>
      <c r="F39" s="91">
        <v>194881532</v>
      </c>
      <c r="G39" s="93">
        <f>IF(ISBLANK(F39),"-",$D$48/$F$45*F39)</f>
        <v>141428184.1048395</v>
      </c>
      <c r="I39" s="578">
        <f>ABS((F43/D43*D42)-F42)/D42</f>
        <v>5.0484996965032463E-3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68</v>
      </c>
      <c r="B40" s="79">
        <v>1</v>
      </c>
      <c r="C40" s="90">
        <v>3</v>
      </c>
      <c r="D40" s="91">
        <v>197476184</v>
      </c>
      <c r="E40" s="92">
        <f>IF(ISBLANK(D40),"-",$D$48/$D$45*D40)</f>
        <v>140860231.25263029</v>
      </c>
      <c r="F40" s="91">
        <v>194931070</v>
      </c>
      <c r="G40" s="93">
        <f>IF(ISBLANK(F40),"-",$D$48/$F$45*F40)</f>
        <v>141464134.50666714</v>
      </c>
      <c r="I40" s="578"/>
      <c r="L40" s="71"/>
      <c r="M40" s="71"/>
      <c r="N40" s="94"/>
    </row>
    <row r="41" spans="1:14" ht="27" customHeight="1" x14ac:dyDescent="0.4">
      <c r="A41" s="78" t="s">
        <v>69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70</v>
      </c>
      <c r="B42" s="79">
        <v>1</v>
      </c>
      <c r="C42" s="100" t="s">
        <v>71</v>
      </c>
      <c r="D42" s="101">
        <f>AVERAGE(D38:D41)</f>
        <v>197188598.66666666</v>
      </c>
      <c r="E42" s="102">
        <f>AVERAGE(E38:E41)</f>
        <v>140655095.95105794</v>
      </c>
      <c r="F42" s="101">
        <f>AVERAGE(F38:F41)</f>
        <v>194811758.66666666</v>
      </c>
      <c r="G42" s="103">
        <f>AVERAGE(G38:G41)</f>
        <v>141377548.64579418</v>
      </c>
      <c r="H42" s="104"/>
    </row>
    <row r="43" spans="1:14" ht="26.25" customHeight="1" x14ac:dyDescent="0.4">
      <c r="A43" s="78" t="s">
        <v>72</v>
      </c>
      <c r="B43" s="79">
        <v>1</v>
      </c>
      <c r="C43" s="105" t="s">
        <v>73</v>
      </c>
      <c r="D43" s="106">
        <v>21.05</v>
      </c>
      <c r="E43" s="94"/>
      <c r="F43" s="106">
        <v>20.69</v>
      </c>
      <c r="H43" s="104"/>
    </row>
    <row r="44" spans="1:14" ht="26.25" customHeight="1" x14ac:dyDescent="0.4">
      <c r="A44" s="78" t="s">
        <v>74</v>
      </c>
      <c r="B44" s="79">
        <v>1</v>
      </c>
      <c r="C44" s="107" t="s">
        <v>75</v>
      </c>
      <c r="D44" s="108">
        <f>D43*$B$34</f>
        <v>21.05</v>
      </c>
      <c r="E44" s="109"/>
      <c r="F44" s="108">
        <f>F43*$B$34</f>
        <v>20.69</v>
      </c>
      <c r="H44" s="104"/>
    </row>
    <row r="45" spans="1:14" ht="19.5" customHeight="1" x14ac:dyDescent="0.3">
      <c r="A45" s="78" t="s">
        <v>76</v>
      </c>
      <c r="B45" s="110">
        <f>(B44/B43)*(B42/B41)*(B40/B39)*(B38/B37)*B36</f>
        <v>100</v>
      </c>
      <c r="C45" s="107" t="s">
        <v>77</v>
      </c>
      <c r="D45" s="111">
        <f>D44*$B$30/100</f>
        <v>21.028949999999998</v>
      </c>
      <c r="E45" s="112"/>
      <c r="F45" s="111">
        <f>F44*$B$30/100</f>
        <v>20.669309999999999</v>
      </c>
      <c r="H45" s="104"/>
    </row>
    <row r="46" spans="1:14" ht="19.5" customHeight="1" x14ac:dyDescent="0.3">
      <c r="A46" s="579" t="s">
        <v>78</v>
      </c>
      <c r="B46" s="580"/>
      <c r="C46" s="107" t="s">
        <v>79</v>
      </c>
      <c r="D46" s="113">
        <f>D45/$B$45</f>
        <v>0.21028949999999999</v>
      </c>
      <c r="E46" s="114"/>
      <c r="F46" s="115">
        <f>F45/$B$45</f>
        <v>0.20669309999999999</v>
      </c>
      <c r="H46" s="104"/>
    </row>
    <row r="47" spans="1:14" ht="27" customHeight="1" x14ac:dyDescent="0.4">
      <c r="A47" s="581"/>
      <c r="B47" s="582"/>
      <c r="C47" s="116" t="s">
        <v>80</v>
      </c>
      <c r="D47" s="117">
        <v>0.15</v>
      </c>
      <c r="E47" s="118"/>
      <c r="F47" s="114"/>
      <c r="H47" s="104"/>
    </row>
    <row r="48" spans="1:14" ht="18.75" x14ac:dyDescent="0.3">
      <c r="C48" s="119" t="s">
        <v>81</v>
      </c>
      <c r="D48" s="111">
        <f>D47*$B$45</f>
        <v>15</v>
      </c>
      <c r="F48" s="120"/>
      <c r="H48" s="104"/>
    </row>
    <row r="49" spans="1:12" ht="19.5" customHeight="1" x14ac:dyDescent="0.3">
      <c r="C49" s="121" t="s">
        <v>82</v>
      </c>
      <c r="D49" s="122">
        <f>D48/B34</f>
        <v>15</v>
      </c>
      <c r="F49" s="120"/>
      <c r="H49" s="104"/>
    </row>
    <row r="50" spans="1:12" ht="18.75" x14ac:dyDescent="0.3">
      <c r="C50" s="76" t="s">
        <v>83</v>
      </c>
      <c r="D50" s="123">
        <f>AVERAGE(E38:E41,G38:G41)</f>
        <v>141016322.29842606</v>
      </c>
      <c r="F50" s="124"/>
      <c r="H50" s="104"/>
    </row>
    <row r="51" spans="1:12" ht="18.75" x14ac:dyDescent="0.3">
      <c r="C51" s="78" t="s">
        <v>84</v>
      </c>
      <c r="D51" s="125">
        <f>STDEV(E38:E41,G38:G41)/D50</f>
        <v>2.980337140207988E-3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85</v>
      </c>
    </row>
    <row r="55" spans="1:12" ht="18.75" x14ac:dyDescent="0.3">
      <c r="A55" s="53" t="s">
        <v>86</v>
      </c>
      <c r="B55" s="130" t="str">
        <f>B21</f>
        <v xml:space="preserve">Each tablet contains: Lamivudine 30mg + Zidovudine 60mg + Nevirapine 50mg </v>
      </c>
    </row>
    <row r="56" spans="1:12" ht="26.25" customHeight="1" x14ac:dyDescent="0.4">
      <c r="A56" s="131" t="s">
        <v>87</v>
      </c>
      <c r="B56" s="132">
        <v>30</v>
      </c>
      <c r="C56" s="53" t="str">
        <f>B20</f>
        <v xml:space="preserve">Lamivudine   Zidovudine  Nevirapine  </v>
      </c>
      <c r="H56" s="133"/>
    </row>
    <row r="57" spans="1:12" ht="18.75" x14ac:dyDescent="0.3">
      <c r="A57" s="130" t="s">
        <v>88</v>
      </c>
      <c r="B57" s="216">
        <f>Uniformity!C46</f>
        <v>348.66800000000001</v>
      </c>
      <c r="H57" s="133"/>
    </row>
    <row r="58" spans="1:12" ht="19.5" customHeight="1" x14ac:dyDescent="0.3">
      <c r="H58" s="133"/>
    </row>
    <row r="59" spans="1:12" s="3" customFormat="1" ht="27" customHeight="1" thickBot="1" x14ac:dyDescent="0.45">
      <c r="A59" s="76" t="s">
        <v>89</v>
      </c>
      <c r="B59" s="77">
        <v>200</v>
      </c>
      <c r="C59" s="53"/>
      <c r="D59" s="134" t="s">
        <v>90</v>
      </c>
      <c r="E59" s="135" t="s">
        <v>62</v>
      </c>
      <c r="F59" s="135" t="s">
        <v>63</v>
      </c>
      <c r="G59" s="135" t="s">
        <v>91</v>
      </c>
      <c r="H59" s="80" t="s">
        <v>92</v>
      </c>
      <c r="L59" s="66"/>
    </row>
    <row r="60" spans="1:12" s="3" customFormat="1" ht="26.25" customHeight="1" x14ac:dyDescent="0.4">
      <c r="A60" s="78" t="s">
        <v>93</v>
      </c>
      <c r="B60" s="79">
        <v>1</v>
      </c>
      <c r="C60" s="583" t="s">
        <v>94</v>
      </c>
      <c r="D60" s="586">
        <v>355.44</v>
      </c>
      <c r="E60" s="136">
        <v>1</v>
      </c>
      <c r="F60" s="137">
        <v>147375850</v>
      </c>
      <c r="G60" s="217">
        <f>IF(ISBLANK(F60),"-",(F60/$D$50*$D$47*$B$68)*($B$57/$D$60))</f>
        <v>30.755584418085377</v>
      </c>
      <c r="H60" s="602">
        <f t="shared" ref="H60:H71" si="0">IF(ISBLANK(F60),"-",G60/$B$56)</f>
        <v>1.0251861472695125</v>
      </c>
      <c r="I60" s="601"/>
      <c r="L60" s="66"/>
    </row>
    <row r="61" spans="1:12" s="3" customFormat="1" ht="26.25" customHeight="1" x14ac:dyDescent="0.4">
      <c r="A61" s="78" t="s">
        <v>95</v>
      </c>
      <c r="B61" s="79">
        <v>1</v>
      </c>
      <c r="C61" s="584"/>
      <c r="D61" s="587"/>
      <c r="E61" s="138">
        <v>2</v>
      </c>
      <c r="F61" s="91">
        <v>147625672</v>
      </c>
      <c r="G61" s="218">
        <f>IF(ISBLANK(F61),"-",(F61/$D$50*$D$47*$B$68)*($B$57/$D$60))</f>
        <v>30.807719293714552</v>
      </c>
      <c r="H61" s="603">
        <f t="shared" si="0"/>
        <v>1.0269239764571518</v>
      </c>
      <c r="I61" s="601"/>
      <c r="L61" s="66"/>
    </row>
    <row r="62" spans="1:12" s="3" customFormat="1" ht="26.25" customHeight="1" x14ac:dyDescent="0.4">
      <c r="A62" s="78" t="s">
        <v>96</v>
      </c>
      <c r="B62" s="79">
        <v>1</v>
      </c>
      <c r="C62" s="584"/>
      <c r="D62" s="587"/>
      <c r="E62" s="138">
        <v>3</v>
      </c>
      <c r="F62" s="139">
        <v>147699766</v>
      </c>
      <c r="G62" s="218">
        <f>IF(ISBLANK(F62),"-",(F62/$D$50*$D$47*$B$68)*($B$57/$D$60))</f>
        <v>30.823181828939106</v>
      </c>
      <c r="H62" s="603">
        <f t="shared" si="0"/>
        <v>1.0274393942979703</v>
      </c>
      <c r="I62" s="601"/>
      <c r="L62" s="66"/>
    </row>
    <row r="63" spans="1:12" ht="27" customHeight="1" thickBot="1" x14ac:dyDescent="0.45">
      <c r="A63" s="78" t="s">
        <v>97</v>
      </c>
      <c r="B63" s="79">
        <v>1</v>
      </c>
      <c r="C63" s="585"/>
      <c r="D63" s="588"/>
      <c r="E63" s="140">
        <v>4</v>
      </c>
      <c r="F63" s="141"/>
      <c r="G63" s="218" t="str">
        <f>IF(ISBLANK(F63),"-",(F63/$D$50*$D$47*$B$68)*($B$57/$D$60))</f>
        <v>-</v>
      </c>
      <c r="H63" s="604" t="str">
        <f t="shared" si="0"/>
        <v>-</v>
      </c>
    </row>
    <row r="64" spans="1:12" ht="26.25" customHeight="1" x14ac:dyDescent="0.4">
      <c r="A64" s="78" t="s">
        <v>98</v>
      </c>
      <c r="B64" s="79">
        <v>1</v>
      </c>
      <c r="C64" s="583" t="s">
        <v>99</v>
      </c>
      <c r="D64" s="586">
        <v>357.73</v>
      </c>
      <c r="E64" s="136">
        <v>1</v>
      </c>
      <c r="F64" s="137">
        <v>147456882</v>
      </c>
      <c r="G64" s="397">
        <f>IF(ISBLANK(F64),"-",(F64/$D$50*$D$47*$B$68)*($B$57/$D$64))</f>
        <v>30.575505444960491</v>
      </c>
      <c r="H64" s="602">
        <f t="shared" si="0"/>
        <v>1.0191835148320163</v>
      </c>
    </row>
    <row r="65" spans="1:8" ht="26.25" customHeight="1" x14ac:dyDescent="0.4">
      <c r="A65" s="78" t="s">
        <v>100</v>
      </c>
      <c r="B65" s="79">
        <v>1</v>
      </c>
      <c r="C65" s="584"/>
      <c r="D65" s="587"/>
      <c r="E65" s="138">
        <v>2</v>
      </c>
      <c r="F65" s="91">
        <v>147492064</v>
      </c>
      <c r="G65" s="398">
        <f>IF(ISBLANK(F65),"-",(F65/$D$50*$D$47*$B$68)*($B$57/$D$64))</f>
        <v>30.582800509239448</v>
      </c>
      <c r="H65" s="603">
        <f t="shared" si="0"/>
        <v>1.0194266836413148</v>
      </c>
    </row>
    <row r="66" spans="1:8" ht="26.25" customHeight="1" x14ac:dyDescent="0.4">
      <c r="A66" s="78" t="s">
        <v>101</v>
      </c>
      <c r="B66" s="79">
        <v>1</v>
      </c>
      <c r="C66" s="584"/>
      <c r="D66" s="587"/>
      <c r="E66" s="138">
        <v>3</v>
      </c>
      <c r="F66" s="91">
        <v>147356292</v>
      </c>
      <c r="G66" s="398">
        <f>IF(ISBLANK(F66),"-",(F66/$D$50*$D$47*$B$68)*($B$57/$D$64))</f>
        <v>30.554647889511109</v>
      </c>
      <c r="H66" s="603">
        <f t="shared" si="0"/>
        <v>1.0184882629837035</v>
      </c>
    </row>
    <row r="67" spans="1:8" ht="27" customHeight="1" thickBot="1" x14ac:dyDescent="0.45">
      <c r="A67" s="78" t="s">
        <v>102</v>
      </c>
      <c r="B67" s="79">
        <v>1</v>
      </c>
      <c r="C67" s="585"/>
      <c r="D67" s="588"/>
      <c r="E67" s="140">
        <v>4</v>
      </c>
      <c r="F67" s="141"/>
      <c r="G67" s="600" t="str">
        <f>IF(ISBLANK(F67),"-",(F67/$D$50*$D$47*$B$68)*($B$57/$D$64))</f>
        <v>-</v>
      </c>
      <c r="H67" s="604" t="str">
        <f t="shared" si="0"/>
        <v>-</v>
      </c>
    </row>
    <row r="68" spans="1:8" ht="26.25" customHeight="1" x14ac:dyDescent="0.4">
      <c r="A68" s="78" t="s">
        <v>103</v>
      </c>
      <c r="B68" s="142">
        <f>(B67/B66)*(B65/B64)*(B63/B62)*(B61/B60)*B59</f>
        <v>200</v>
      </c>
      <c r="C68" s="583" t="s">
        <v>104</v>
      </c>
      <c r="D68" s="586">
        <v>349.96</v>
      </c>
      <c r="E68" s="136">
        <v>1</v>
      </c>
      <c r="F68" s="137">
        <v>139275817</v>
      </c>
      <c r="G68" s="397">
        <f>IF(ISBLANK(F68),"-",(F68/$D$50*$D$47*$B$68)*($B$57/$D$68))</f>
        <v>29.520334081349695</v>
      </c>
      <c r="H68" s="602">
        <f t="shared" si="0"/>
        <v>0.9840111360449898</v>
      </c>
    </row>
    <row r="69" spans="1:8" ht="27" customHeight="1" thickBot="1" x14ac:dyDescent="0.45">
      <c r="A69" s="126" t="s">
        <v>105</v>
      </c>
      <c r="B69" s="143">
        <f>(D47*B68)/B56*B57</f>
        <v>348.66800000000001</v>
      </c>
      <c r="C69" s="584"/>
      <c r="D69" s="587"/>
      <c r="E69" s="138">
        <v>2</v>
      </c>
      <c r="F69" s="91">
        <v>139186243</v>
      </c>
      <c r="G69" s="398">
        <f>IF(ISBLANK(F69),"-",(F69/$D$50*$D$47*$B$68)*($B$57/$D$68))</f>
        <v>29.501348341671694</v>
      </c>
      <c r="H69" s="603">
        <f t="shared" si="0"/>
        <v>0.98337827805572309</v>
      </c>
    </row>
    <row r="70" spans="1:8" ht="26.25" customHeight="1" x14ac:dyDescent="0.4">
      <c r="A70" s="596" t="s">
        <v>78</v>
      </c>
      <c r="B70" s="597"/>
      <c r="C70" s="584"/>
      <c r="D70" s="587"/>
      <c r="E70" s="138">
        <v>3</v>
      </c>
      <c r="F70" s="91">
        <v>139091008</v>
      </c>
      <c r="G70" s="398">
        <f>IF(ISBLANK(F70),"-",(F70/$D$50*$D$47*$B$68)*($B$57/$D$68))</f>
        <v>29.48116271952426</v>
      </c>
      <c r="H70" s="603">
        <f t="shared" si="0"/>
        <v>0.98270542398414196</v>
      </c>
    </row>
    <row r="71" spans="1:8" ht="27" customHeight="1" thickBot="1" x14ac:dyDescent="0.45">
      <c r="A71" s="598"/>
      <c r="B71" s="599"/>
      <c r="C71" s="595"/>
      <c r="D71" s="588"/>
      <c r="E71" s="140">
        <v>4</v>
      </c>
      <c r="F71" s="141"/>
      <c r="G71" s="600" t="str">
        <f>IF(ISBLANK(F71),"-",(F71/$D$50*$D$47*$B$68)*($B$57/$D$68))</f>
        <v>-</v>
      </c>
      <c r="H71" s="604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71</v>
      </c>
      <c r="G72" s="223">
        <f>AVERAGE(G60:G71)</f>
        <v>30.289142725221748</v>
      </c>
      <c r="H72" s="147">
        <f>AVERAGE(H60:H71)</f>
        <v>1.009638090840725</v>
      </c>
    </row>
    <row r="73" spans="1:8" ht="26.25" customHeight="1" x14ac:dyDescent="0.4">
      <c r="C73" s="144"/>
      <c r="D73" s="144"/>
      <c r="E73" s="144"/>
      <c r="F73" s="148" t="s">
        <v>84</v>
      </c>
      <c r="G73" s="219">
        <f>STDEV(G60:G71)/G72</f>
        <v>1.979165921987797E-2</v>
      </c>
      <c r="H73" s="219">
        <f>STDEV(H60:H71)/H72</f>
        <v>1.9791659219877987E-2</v>
      </c>
    </row>
    <row r="74" spans="1:8" ht="27" customHeight="1" x14ac:dyDescent="0.4">
      <c r="A74" s="144"/>
      <c r="B74" s="144"/>
      <c r="C74" s="145"/>
      <c r="D74" s="145"/>
      <c r="E74" s="149"/>
      <c r="F74" s="150" t="s">
        <v>20</v>
      </c>
      <c r="G74" s="151">
        <f>COUNT(G60:G71)</f>
        <v>9</v>
      </c>
      <c r="H74" s="151">
        <f>COUNT(H60:H71)</f>
        <v>9</v>
      </c>
    </row>
    <row r="76" spans="1:8" ht="26.25" customHeight="1" x14ac:dyDescent="0.4">
      <c r="A76" s="62" t="s">
        <v>106</v>
      </c>
      <c r="B76" s="152" t="s">
        <v>107</v>
      </c>
      <c r="C76" s="591" t="str">
        <f>B20</f>
        <v xml:space="preserve">Lamivudine   Zidovudine  Nevirapine  </v>
      </c>
      <c r="D76" s="591"/>
      <c r="E76" s="153" t="s">
        <v>108</v>
      </c>
      <c r="F76" s="153"/>
      <c r="G76" s="154">
        <f>H72</f>
        <v>1.009638090840725</v>
      </c>
      <c r="H76" s="155"/>
    </row>
    <row r="77" spans="1:8" ht="18.75" x14ac:dyDescent="0.3">
      <c r="A77" s="61" t="s">
        <v>109</v>
      </c>
      <c r="B77" s="61" t="s">
        <v>110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577" t="str">
        <f>B26</f>
        <v>Lamivudine</v>
      </c>
      <c r="C79" s="577"/>
    </row>
    <row r="80" spans="1:8" ht="26.25" customHeight="1" x14ac:dyDescent="0.4">
      <c r="A80" s="63" t="s">
        <v>48</v>
      </c>
      <c r="B80" s="577">
        <f>B27</f>
        <v>0</v>
      </c>
      <c r="C80" s="577"/>
    </row>
    <row r="81" spans="1:12" ht="27" customHeight="1" x14ac:dyDescent="0.4">
      <c r="A81" s="63" t="s">
        <v>6</v>
      </c>
      <c r="B81" s="156">
        <f>B28</f>
        <v>99.9</v>
      </c>
    </row>
    <row r="82" spans="1:12" s="3" customFormat="1" ht="27" customHeight="1" x14ac:dyDescent="0.4">
      <c r="A82" s="63" t="s">
        <v>49</v>
      </c>
      <c r="B82" s="65">
        <v>0</v>
      </c>
      <c r="C82" s="568" t="s">
        <v>50</v>
      </c>
      <c r="D82" s="569"/>
      <c r="E82" s="569"/>
      <c r="F82" s="569"/>
      <c r="G82" s="570"/>
      <c r="I82" s="66"/>
      <c r="J82" s="66"/>
      <c r="K82" s="66"/>
      <c r="L82" s="66"/>
    </row>
    <row r="83" spans="1:12" s="3" customFormat="1" ht="19.5" customHeight="1" x14ac:dyDescent="0.3">
      <c r="A83" s="63" t="s">
        <v>51</v>
      </c>
      <c r="B83" s="67">
        <f>B81-B82</f>
        <v>99.9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3" customFormat="1" ht="27" customHeight="1" x14ac:dyDescent="0.4">
      <c r="A84" s="63" t="s">
        <v>52</v>
      </c>
      <c r="B84" s="70">
        <v>154.46</v>
      </c>
      <c r="C84" s="571" t="s">
        <v>111</v>
      </c>
      <c r="D84" s="572"/>
      <c r="E84" s="572"/>
      <c r="F84" s="572"/>
      <c r="G84" s="572"/>
      <c r="H84" s="573"/>
      <c r="I84" s="66"/>
      <c r="J84" s="66"/>
      <c r="K84" s="66"/>
      <c r="L84" s="66"/>
    </row>
    <row r="85" spans="1:12" s="3" customFormat="1" ht="27" customHeight="1" x14ac:dyDescent="0.4">
      <c r="A85" s="63" t="s">
        <v>54</v>
      </c>
      <c r="B85" s="70">
        <v>165.23</v>
      </c>
      <c r="C85" s="571" t="s">
        <v>112</v>
      </c>
      <c r="D85" s="572"/>
      <c r="E85" s="572"/>
      <c r="F85" s="572"/>
      <c r="G85" s="572"/>
      <c r="H85" s="573"/>
      <c r="I85" s="66"/>
      <c r="J85" s="66"/>
      <c r="K85" s="66"/>
      <c r="L85" s="66"/>
    </row>
    <row r="86" spans="1:12" s="3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3" customFormat="1" ht="18.75" x14ac:dyDescent="0.3">
      <c r="A87" s="63" t="s">
        <v>56</v>
      </c>
      <c r="B87" s="75">
        <f>B84/B85</f>
        <v>0.93481813230042976</v>
      </c>
      <c r="C87" s="53" t="s">
        <v>57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58</v>
      </c>
      <c r="B89" s="77">
        <v>25</v>
      </c>
      <c r="D89" s="157" t="s">
        <v>59</v>
      </c>
      <c r="E89" s="158"/>
      <c r="F89" s="574" t="s">
        <v>60</v>
      </c>
      <c r="G89" s="576"/>
    </row>
    <row r="90" spans="1:12" ht="27" customHeight="1" x14ac:dyDescent="0.4">
      <c r="A90" s="78" t="s">
        <v>61</v>
      </c>
      <c r="B90" s="79">
        <v>4</v>
      </c>
      <c r="C90" s="159" t="s">
        <v>62</v>
      </c>
      <c r="D90" s="81" t="s">
        <v>63</v>
      </c>
      <c r="E90" s="82" t="s">
        <v>64</v>
      </c>
      <c r="F90" s="81" t="s">
        <v>63</v>
      </c>
      <c r="G90" s="160" t="s">
        <v>64</v>
      </c>
      <c r="I90" s="84" t="s">
        <v>65</v>
      </c>
    </row>
    <row r="91" spans="1:12" ht="26.25" customHeight="1" x14ac:dyDescent="0.4">
      <c r="A91" s="78" t="s">
        <v>66</v>
      </c>
      <c r="B91" s="79">
        <v>200</v>
      </c>
      <c r="C91" s="161">
        <v>1</v>
      </c>
      <c r="D91" s="86"/>
      <c r="E91" s="87"/>
      <c r="F91" s="86"/>
      <c r="G91" s="88" t="str">
        <f>IF(ISBLANK(F91),"-",$D$101/$F$98*F91)</f>
        <v>-</v>
      </c>
      <c r="I91" s="89"/>
    </row>
    <row r="92" spans="1:12" ht="26.25" customHeight="1" x14ac:dyDescent="0.4">
      <c r="A92" s="78" t="s">
        <v>67</v>
      </c>
      <c r="B92" s="79">
        <v>1</v>
      </c>
      <c r="C92" s="145">
        <v>2</v>
      </c>
      <c r="D92" s="91"/>
      <c r="E92" s="92"/>
      <c r="F92" s="91"/>
      <c r="G92" s="93" t="str">
        <f>IF(ISBLANK(F92),"-",$D$101/$F$98*F92)</f>
        <v>-</v>
      </c>
      <c r="I92" s="578" t="e">
        <f>ABS((F96/D96*D95)-F95)/D95</f>
        <v>#DIV/0!</v>
      </c>
    </row>
    <row r="93" spans="1:12" ht="26.25" customHeight="1" x14ac:dyDescent="0.4">
      <c r="A93" s="78" t="s">
        <v>68</v>
      </c>
      <c r="B93" s="79">
        <v>1</v>
      </c>
      <c r="C93" s="145">
        <v>3</v>
      </c>
      <c r="D93" s="91"/>
      <c r="E93" s="92"/>
      <c r="F93" s="91"/>
      <c r="G93" s="93" t="str">
        <f>IF(ISBLANK(F93),"-",$D$101/$F$98*F93)</f>
        <v>-</v>
      </c>
      <c r="I93" s="578"/>
    </row>
    <row r="94" spans="1:12" ht="27" customHeight="1" x14ac:dyDescent="0.4">
      <c r="A94" s="78" t="s">
        <v>69</v>
      </c>
      <c r="B94" s="79">
        <v>1</v>
      </c>
      <c r="C94" s="162">
        <v>4</v>
      </c>
      <c r="D94" s="96"/>
      <c r="E94" s="97"/>
      <c r="F94" s="163"/>
      <c r="G94" s="98" t="str">
        <f>IF(ISBLANK(F94),"-",$D$101/$F$98*F94)</f>
        <v>-</v>
      </c>
      <c r="I94" s="99"/>
    </row>
    <row r="95" spans="1:12" ht="27" customHeight="1" x14ac:dyDescent="0.4">
      <c r="A95" s="78" t="s">
        <v>70</v>
      </c>
      <c r="B95" s="79">
        <v>1</v>
      </c>
      <c r="C95" s="164" t="s">
        <v>71</v>
      </c>
      <c r="D95" s="165"/>
      <c r="E95" s="102"/>
      <c r="F95" s="166"/>
      <c r="G95" s="167" t="e">
        <f>AVERAGE(G91:G94)</f>
        <v>#DIV/0!</v>
      </c>
    </row>
    <row r="96" spans="1:12" ht="26.25" customHeight="1" x14ac:dyDescent="0.4">
      <c r="A96" s="78" t="s">
        <v>72</v>
      </c>
      <c r="B96" s="64">
        <v>1</v>
      </c>
      <c r="C96" s="168" t="s">
        <v>113</v>
      </c>
      <c r="D96" s="169"/>
      <c r="E96" s="94"/>
      <c r="F96" s="106"/>
    </row>
    <row r="97" spans="1:10" ht="26.25" customHeight="1" x14ac:dyDescent="0.4">
      <c r="A97" s="78" t="s">
        <v>74</v>
      </c>
      <c r="B97" s="64">
        <v>1</v>
      </c>
      <c r="C97" s="170" t="s">
        <v>114</v>
      </c>
      <c r="D97" s="171"/>
      <c r="E97" s="109"/>
      <c r="F97" s="108"/>
    </row>
    <row r="98" spans="1:10" ht="19.5" customHeight="1" x14ac:dyDescent="0.3">
      <c r="A98" s="78" t="s">
        <v>76</v>
      </c>
      <c r="B98" s="172">
        <f>(B97/B96)*(B95/B94)*(B93/B92)*(B91/B90)*B89</f>
        <v>1250</v>
      </c>
      <c r="C98" s="170" t="s">
        <v>115</v>
      </c>
      <c r="D98" s="173"/>
      <c r="E98" s="112"/>
      <c r="F98" s="111"/>
    </row>
    <row r="99" spans="1:10" ht="19.5" customHeight="1" x14ac:dyDescent="0.3">
      <c r="A99" s="579" t="s">
        <v>78</v>
      </c>
      <c r="B99" s="593"/>
      <c r="C99" s="170" t="s">
        <v>116</v>
      </c>
      <c r="D99" s="174"/>
      <c r="E99" s="112"/>
      <c r="F99" s="115"/>
      <c r="G99" s="175"/>
      <c r="H99" s="104"/>
    </row>
    <row r="100" spans="1:10" ht="19.5" customHeight="1" x14ac:dyDescent="0.3">
      <c r="A100" s="581"/>
      <c r="B100" s="594"/>
      <c r="C100" s="170" t="s">
        <v>80</v>
      </c>
      <c r="D100" s="176"/>
      <c r="F100" s="120"/>
      <c r="G100" s="177"/>
      <c r="H100" s="104"/>
    </row>
    <row r="101" spans="1:10" ht="18.75" x14ac:dyDescent="0.3">
      <c r="C101" s="170" t="s">
        <v>81</v>
      </c>
      <c r="D101" s="171"/>
      <c r="F101" s="120"/>
      <c r="G101" s="175"/>
      <c r="H101" s="104"/>
    </row>
    <row r="102" spans="1:10" ht="19.5" customHeight="1" x14ac:dyDescent="0.3">
      <c r="C102" s="178" t="s">
        <v>82</v>
      </c>
      <c r="D102" s="179"/>
      <c r="F102" s="124"/>
      <c r="G102" s="175"/>
      <c r="H102" s="104"/>
      <c r="J102" s="180"/>
    </row>
    <row r="103" spans="1:10" ht="18.75" x14ac:dyDescent="0.3">
      <c r="C103" s="181" t="s">
        <v>117</v>
      </c>
      <c r="D103" s="182"/>
      <c r="F103" s="124"/>
      <c r="G103" s="183"/>
      <c r="H103" s="104"/>
      <c r="J103" s="184"/>
    </row>
    <row r="104" spans="1:10" ht="18.75" x14ac:dyDescent="0.3">
      <c r="C104" s="148" t="s">
        <v>84</v>
      </c>
      <c r="D104" s="185"/>
      <c r="F104" s="124"/>
      <c r="G104" s="175"/>
      <c r="H104" s="104"/>
      <c r="J104" s="184"/>
    </row>
    <row r="105" spans="1:10" ht="19.5" customHeight="1" x14ac:dyDescent="0.3">
      <c r="C105" s="150" t="s">
        <v>20</v>
      </c>
      <c r="D105" s="186"/>
      <c r="F105" s="124"/>
      <c r="G105" s="175"/>
      <c r="H105" s="104"/>
      <c r="J105" s="184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6.25" customHeight="1" x14ac:dyDescent="0.4">
      <c r="A107" s="76" t="s">
        <v>118</v>
      </c>
      <c r="B107" s="77">
        <v>900</v>
      </c>
      <c r="C107" s="187" t="s">
        <v>119</v>
      </c>
      <c r="D107" s="188"/>
      <c r="E107" s="189"/>
      <c r="F107" s="190"/>
    </row>
    <row r="108" spans="1:10" ht="26.25" customHeight="1" x14ac:dyDescent="0.4">
      <c r="A108" s="78" t="s">
        <v>120</v>
      </c>
      <c r="B108" s="79">
        <v>5</v>
      </c>
      <c r="C108" s="191">
        <v>1</v>
      </c>
      <c r="D108" s="192"/>
      <c r="E108" s="220"/>
      <c r="F108" s="193"/>
    </row>
    <row r="109" spans="1:10" ht="26.25" customHeight="1" x14ac:dyDescent="0.4">
      <c r="A109" s="78" t="s">
        <v>95</v>
      </c>
      <c r="B109" s="79">
        <v>50</v>
      </c>
      <c r="C109" s="191">
        <v>2</v>
      </c>
      <c r="D109" s="192"/>
      <c r="E109" s="221"/>
      <c r="F109" s="194"/>
    </row>
    <row r="110" spans="1:10" ht="26.25" customHeight="1" x14ac:dyDescent="0.4">
      <c r="A110" s="78" t="s">
        <v>96</v>
      </c>
      <c r="B110" s="79">
        <v>1</v>
      </c>
      <c r="C110" s="191">
        <v>3</v>
      </c>
      <c r="D110" s="192"/>
      <c r="E110" s="221"/>
      <c r="F110" s="194"/>
    </row>
    <row r="111" spans="1:10" ht="26.25" customHeight="1" x14ac:dyDescent="0.4">
      <c r="A111" s="78" t="s">
        <v>97</v>
      </c>
      <c r="B111" s="79">
        <v>1</v>
      </c>
      <c r="C111" s="191">
        <v>4</v>
      </c>
      <c r="D111" s="192"/>
      <c r="E111" s="221"/>
      <c r="F111" s="194"/>
    </row>
    <row r="112" spans="1:10" ht="26.25" customHeight="1" x14ac:dyDescent="0.4">
      <c r="A112" s="78" t="s">
        <v>98</v>
      </c>
      <c r="B112" s="79">
        <v>1</v>
      </c>
      <c r="C112" s="191">
        <v>5</v>
      </c>
      <c r="D112" s="192"/>
      <c r="E112" s="221"/>
      <c r="F112" s="194"/>
    </row>
    <row r="113" spans="1:10" ht="26.25" customHeight="1" x14ac:dyDescent="0.4">
      <c r="A113" s="78" t="s">
        <v>100</v>
      </c>
      <c r="B113" s="79">
        <v>1</v>
      </c>
      <c r="C113" s="195">
        <v>6</v>
      </c>
      <c r="D113" s="196"/>
      <c r="E113" s="222"/>
      <c r="F113" s="197"/>
    </row>
    <row r="114" spans="1:10" ht="26.25" customHeight="1" x14ac:dyDescent="0.4">
      <c r="A114" s="78" t="s">
        <v>101</v>
      </c>
      <c r="B114" s="79">
        <v>1</v>
      </c>
      <c r="C114" s="191"/>
      <c r="D114" s="145"/>
      <c r="E114" s="52"/>
      <c r="F114" s="198"/>
    </row>
    <row r="115" spans="1:10" ht="26.25" customHeight="1" x14ac:dyDescent="0.4">
      <c r="A115" s="78" t="s">
        <v>102</v>
      </c>
      <c r="B115" s="79">
        <v>1</v>
      </c>
      <c r="C115" s="191"/>
      <c r="D115" s="199" t="s">
        <v>71</v>
      </c>
      <c r="E115" s="224" t="e">
        <f>AVERAGE(E108:E113)</f>
        <v>#DIV/0!</v>
      </c>
      <c r="F115" s="200" t="e">
        <f>AVERAGE(F108:F113)</f>
        <v>#DIV/0!</v>
      </c>
    </row>
    <row r="116" spans="1:10" ht="27" customHeight="1" x14ac:dyDescent="0.4">
      <c r="A116" s="78" t="s">
        <v>103</v>
      </c>
      <c r="B116" s="110">
        <f>(B115/B114)*(B113/B112)*(B111/B110)*(B109/B108)*B107</f>
        <v>9000</v>
      </c>
      <c r="C116" s="201"/>
      <c r="D116" s="164" t="s">
        <v>84</v>
      </c>
      <c r="E116" s="202" t="e">
        <f>STDEV(E108:E113)/E115</f>
        <v>#DIV/0!</v>
      </c>
      <c r="F116" s="202" t="e">
        <f>STDEV(F108:F113)/F115</f>
        <v>#DIV/0!</v>
      </c>
      <c r="I116" s="52"/>
    </row>
    <row r="117" spans="1:10" ht="27" customHeight="1" x14ac:dyDescent="0.4">
      <c r="A117" s="579" t="s">
        <v>78</v>
      </c>
      <c r="B117" s="580"/>
      <c r="C117" s="203"/>
      <c r="D117" s="204" t="s">
        <v>20</v>
      </c>
      <c r="E117" s="205">
        <f>COUNT(E108:E113)</f>
        <v>0</v>
      </c>
      <c r="F117" s="205">
        <f>COUNT(F108:F113)</f>
        <v>0</v>
      </c>
      <c r="I117" s="52"/>
      <c r="J117" s="184"/>
    </row>
    <row r="118" spans="1:10" ht="19.5" customHeight="1" x14ac:dyDescent="0.3">
      <c r="A118" s="581"/>
      <c r="B118" s="582"/>
      <c r="C118" s="52"/>
      <c r="D118" s="52"/>
      <c r="E118" s="52"/>
      <c r="F118" s="145"/>
      <c r="G118" s="52"/>
      <c r="H118" s="52"/>
      <c r="I118" s="52"/>
    </row>
    <row r="119" spans="1:10" ht="18.75" x14ac:dyDescent="0.3">
      <c r="A119" s="214"/>
      <c r="B119" s="74"/>
      <c r="C119" s="52"/>
      <c r="D119" s="52"/>
      <c r="E119" s="52"/>
      <c r="F119" s="145"/>
      <c r="G119" s="52"/>
      <c r="H119" s="52"/>
      <c r="I119" s="52"/>
    </row>
    <row r="120" spans="1:10" ht="26.25" customHeight="1" x14ac:dyDescent="0.4">
      <c r="A120" s="62" t="s">
        <v>106</v>
      </c>
      <c r="B120" s="152" t="s">
        <v>121</v>
      </c>
      <c r="C120" s="591" t="str">
        <f>B20</f>
        <v xml:space="preserve">Lamivudine   Zidovudine  Nevirapine  </v>
      </c>
      <c r="D120" s="591"/>
      <c r="E120" s="153" t="s">
        <v>122</v>
      </c>
      <c r="F120" s="153"/>
      <c r="G120" s="154" t="e">
        <f>F115</f>
        <v>#DIV/0!</v>
      </c>
      <c r="H120" s="52"/>
      <c r="I120" s="52"/>
    </row>
    <row r="121" spans="1:10" ht="19.5" customHeight="1" x14ac:dyDescent="0.3">
      <c r="A121" s="206"/>
      <c r="B121" s="206"/>
      <c r="C121" s="207"/>
      <c r="D121" s="207"/>
      <c r="E121" s="207"/>
      <c r="F121" s="207"/>
      <c r="G121" s="207"/>
      <c r="H121" s="207"/>
    </row>
    <row r="122" spans="1:10" ht="18.75" x14ac:dyDescent="0.3">
      <c r="B122" s="592" t="s">
        <v>26</v>
      </c>
      <c r="C122" s="592"/>
      <c r="E122" s="159" t="s">
        <v>27</v>
      </c>
      <c r="F122" s="208"/>
      <c r="G122" s="592" t="s">
        <v>28</v>
      </c>
      <c r="H122" s="592"/>
    </row>
    <row r="123" spans="1:10" ht="69.95" customHeight="1" x14ac:dyDescent="0.3">
      <c r="A123" s="209" t="s">
        <v>29</v>
      </c>
      <c r="B123" s="210"/>
      <c r="C123" s="210"/>
      <c r="E123" s="210"/>
      <c r="F123" s="52"/>
      <c r="G123" s="211"/>
      <c r="H123" s="211"/>
    </row>
    <row r="124" spans="1:10" ht="69.95" customHeight="1" x14ac:dyDescent="0.3">
      <c r="A124" s="209" t="s">
        <v>30</v>
      </c>
      <c r="B124" s="212"/>
      <c r="C124" s="212"/>
      <c r="E124" s="212"/>
      <c r="F124" s="52"/>
      <c r="G124" s="213"/>
      <c r="H124" s="213"/>
    </row>
    <row r="125" spans="1:10" ht="18.75" x14ac:dyDescent="0.3">
      <c r="A125" s="144"/>
      <c r="B125" s="144"/>
      <c r="C125" s="145"/>
      <c r="D125" s="145"/>
      <c r="E125" s="145"/>
      <c r="F125" s="149"/>
      <c r="G125" s="145"/>
      <c r="H125" s="145"/>
      <c r="I125" s="52"/>
    </row>
    <row r="126" spans="1:10" ht="18.75" x14ac:dyDescent="0.3">
      <c r="A126" s="144"/>
      <c r="B126" s="144"/>
      <c r="C126" s="145"/>
      <c r="D126" s="145"/>
      <c r="E126" s="145"/>
      <c r="F126" s="149"/>
      <c r="G126" s="145"/>
      <c r="H126" s="145"/>
      <c r="I126" s="52"/>
    </row>
    <row r="127" spans="1:10" ht="18.75" x14ac:dyDescent="0.3">
      <c r="A127" s="144"/>
      <c r="B127" s="144"/>
      <c r="C127" s="145"/>
      <c r="D127" s="145"/>
      <c r="E127" s="145"/>
      <c r="F127" s="149"/>
      <c r="G127" s="145"/>
      <c r="H127" s="145"/>
      <c r="I127" s="52"/>
    </row>
    <row r="128" spans="1:10" ht="18.75" x14ac:dyDescent="0.3">
      <c r="A128" s="144"/>
      <c r="B128" s="144"/>
      <c r="C128" s="145"/>
      <c r="D128" s="145"/>
      <c r="E128" s="145"/>
      <c r="F128" s="149"/>
      <c r="G128" s="145"/>
      <c r="H128" s="145"/>
      <c r="I128" s="52"/>
    </row>
    <row r="129" spans="1:9" ht="18.75" x14ac:dyDescent="0.3">
      <c r="A129" s="144"/>
      <c r="B129" s="144"/>
      <c r="C129" s="145"/>
      <c r="D129" s="145"/>
      <c r="E129" s="145"/>
      <c r="F129" s="149"/>
      <c r="G129" s="145"/>
      <c r="H129" s="145"/>
      <c r="I129" s="52"/>
    </row>
    <row r="130" spans="1:9" ht="18.75" x14ac:dyDescent="0.3">
      <c r="A130" s="144"/>
      <c r="B130" s="144"/>
      <c r="C130" s="145"/>
      <c r="D130" s="145"/>
      <c r="E130" s="145"/>
      <c r="F130" s="149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9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9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9"/>
      <c r="G133" s="145"/>
      <c r="H133" s="145"/>
      <c r="I133" s="52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51" zoomScale="60" zoomScaleNormal="40" zoomScalePageLayoutView="55" workbookViewId="0">
      <selection activeCell="G64" sqref="G64:G6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89" t="s">
        <v>45</v>
      </c>
      <c r="B1" s="589"/>
      <c r="C1" s="589"/>
      <c r="D1" s="589"/>
      <c r="E1" s="589"/>
      <c r="F1" s="589"/>
      <c r="G1" s="589"/>
      <c r="H1" s="589"/>
      <c r="I1" s="589"/>
    </row>
    <row r="2" spans="1:9" ht="18.75" customHeight="1" x14ac:dyDescent="0.25">
      <c r="A2" s="589"/>
      <c r="B2" s="589"/>
      <c r="C2" s="589"/>
      <c r="D2" s="589"/>
      <c r="E2" s="589"/>
      <c r="F2" s="589"/>
      <c r="G2" s="589"/>
      <c r="H2" s="589"/>
      <c r="I2" s="589"/>
    </row>
    <row r="3" spans="1:9" ht="18.75" customHeight="1" x14ac:dyDescent="0.25">
      <c r="A3" s="589"/>
      <c r="B3" s="589"/>
      <c r="C3" s="589"/>
      <c r="D3" s="589"/>
      <c r="E3" s="589"/>
      <c r="F3" s="589"/>
      <c r="G3" s="589"/>
      <c r="H3" s="589"/>
      <c r="I3" s="589"/>
    </row>
    <row r="4" spans="1:9" ht="18.75" customHeight="1" x14ac:dyDescent="0.25">
      <c r="A4" s="589"/>
      <c r="B4" s="589"/>
      <c r="C4" s="589"/>
      <c r="D4" s="589"/>
      <c r="E4" s="589"/>
      <c r="F4" s="589"/>
      <c r="G4" s="589"/>
      <c r="H4" s="589"/>
      <c r="I4" s="589"/>
    </row>
    <row r="5" spans="1:9" ht="18.75" customHeight="1" x14ac:dyDescent="0.25">
      <c r="A5" s="589"/>
      <c r="B5" s="589"/>
      <c r="C5" s="589"/>
      <c r="D5" s="589"/>
      <c r="E5" s="589"/>
      <c r="F5" s="589"/>
      <c r="G5" s="589"/>
      <c r="H5" s="589"/>
      <c r="I5" s="589"/>
    </row>
    <row r="6" spans="1:9" ht="18.75" customHeight="1" x14ac:dyDescent="0.25">
      <c r="A6" s="589"/>
      <c r="B6" s="589"/>
      <c r="C6" s="589"/>
      <c r="D6" s="589"/>
      <c r="E6" s="589"/>
      <c r="F6" s="589"/>
      <c r="G6" s="589"/>
      <c r="H6" s="589"/>
      <c r="I6" s="589"/>
    </row>
    <row r="7" spans="1:9" ht="18.75" customHeight="1" x14ac:dyDescent="0.25">
      <c r="A7" s="589"/>
      <c r="B7" s="589"/>
      <c r="C7" s="589"/>
      <c r="D7" s="589"/>
      <c r="E7" s="589"/>
      <c r="F7" s="589"/>
      <c r="G7" s="589"/>
      <c r="H7" s="589"/>
      <c r="I7" s="589"/>
    </row>
    <row r="8" spans="1:9" x14ac:dyDescent="0.25">
      <c r="A8" s="590" t="s">
        <v>46</v>
      </c>
      <c r="B8" s="590"/>
      <c r="C8" s="590"/>
      <c r="D8" s="590"/>
      <c r="E8" s="590"/>
      <c r="F8" s="590"/>
      <c r="G8" s="590"/>
      <c r="H8" s="590"/>
      <c r="I8" s="590"/>
    </row>
    <row r="9" spans="1:9" x14ac:dyDescent="0.25">
      <c r="A9" s="590"/>
      <c r="B9" s="590"/>
      <c r="C9" s="590"/>
      <c r="D9" s="590"/>
      <c r="E9" s="590"/>
      <c r="F9" s="590"/>
      <c r="G9" s="590"/>
      <c r="H9" s="590"/>
      <c r="I9" s="590"/>
    </row>
    <row r="10" spans="1:9" x14ac:dyDescent="0.25">
      <c r="A10" s="590"/>
      <c r="B10" s="590"/>
      <c r="C10" s="590"/>
      <c r="D10" s="590"/>
      <c r="E10" s="590"/>
      <c r="F10" s="590"/>
      <c r="G10" s="590"/>
      <c r="H10" s="590"/>
      <c r="I10" s="590"/>
    </row>
    <row r="11" spans="1:9" x14ac:dyDescent="0.25">
      <c r="A11" s="590"/>
      <c r="B11" s="590"/>
      <c r="C11" s="590"/>
      <c r="D11" s="590"/>
      <c r="E11" s="590"/>
      <c r="F11" s="590"/>
      <c r="G11" s="590"/>
      <c r="H11" s="590"/>
      <c r="I11" s="590"/>
    </row>
    <row r="12" spans="1:9" x14ac:dyDescent="0.25">
      <c r="A12" s="590"/>
      <c r="B12" s="590"/>
      <c r="C12" s="590"/>
      <c r="D12" s="590"/>
      <c r="E12" s="590"/>
      <c r="F12" s="590"/>
      <c r="G12" s="590"/>
      <c r="H12" s="590"/>
      <c r="I12" s="590"/>
    </row>
    <row r="13" spans="1:9" x14ac:dyDescent="0.25">
      <c r="A13" s="590"/>
      <c r="B13" s="590"/>
      <c r="C13" s="590"/>
      <c r="D13" s="590"/>
      <c r="E13" s="590"/>
      <c r="F13" s="590"/>
      <c r="G13" s="590"/>
      <c r="H13" s="590"/>
      <c r="I13" s="590"/>
    </row>
    <row r="14" spans="1:9" x14ac:dyDescent="0.25">
      <c r="A14" s="590"/>
      <c r="B14" s="590"/>
      <c r="C14" s="590"/>
      <c r="D14" s="590"/>
      <c r="E14" s="590"/>
      <c r="F14" s="590"/>
      <c r="G14" s="590"/>
      <c r="H14" s="590"/>
      <c r="I14" s="590"/>
    </row>
    <row r="15" spans="1:9" ht="19.5" customHeight="1" x14ac:dyDescent="0.3">
      <c r="A15" s="226"/>
    </row>
    <row r="16" spans="1:9" ht="19.5" customHeight="1" x14ac:dyDescent="0.3">
      <c r="A16" s="562" t="s">
        <v>31</v>
      </c>
      <c r="B16" s="563"/>
      <c r="C16" s="563"/>
      <c r="D16" s="563"/>
      <c r="E16" s="563"/>
      <c r="F16" s="563"/>
      <c r="G16" s="563"/>
      <c r="H16" s="564"/>
    </row>
    <row r="17" spans="1:14" ht="20.25" customHeight="1" x14ac:dyDescent="0.25">
      <c r="A17" s="565" t="s">
        <v>47</v>
      </c>
      <c r="B17" s="565"/>
      <c r="C17" s="565"/>
      <c r="D17" s="565"/>
      <c r="E17" s="565"/>
      <c r="F17" s="565"/>
      <c r="G17" s="565"/>
      <c r="H17" s="565"/>
    </row>
    <row r="18" spans="1:14" ht="26.25" customHeight="1" x14ac:dyDescent="0.4">
      <c r="A18" s="228" t="s">
        <v>33</v>
      </c>
      <c r="B18" s="561" t="s">
        <v>5</v>
      </c>
      <c r="C18" s="561"/>
      <c r="D18" s="395"/>
      <c r="E18" s="229"/>
      <c r="F18" s="230"/>
      <c r="G18" s="230"/>
      <c r="H18" s="230"/>
    </row>
    <row r="19" spans="1:14" ht="26.25" customHeight="1" x14ac:dyDescent="0.4">
      <c r="A19" s="228" t="s">
        <v>34</v>
      </c>
      <c r="B19" s="231" t="s">
        <v>7</v>
      </c>
      <c r="C19" s="414">
        <v>29</v>
      </c>
      <c r="D19" s="230"/>
      <c r="E19" s="230"/>
      <c r="F19" s="230"/>
      <c r="G19" s="230"/>
      <c r="H19" s="230"/>
    </row>
    <row r="20" spans="1:14" ht="26.25" customHeight="1" x14ac:dyDescent="0.4">
      <c r="A20" s="228" t="s">
        <v>35</v>
      </c>
      <c r="B20" s="566" t="s">
        <v>9</v>
      </c>
      <c r="C20" s="566"/>
      <c r="D20" s="230"/>
      <c r="E20" s="230"/>
      <c r="F20" s="230"/>
      <c r="G20" s="230"/>
      <c r="H20" s="230"/>
    </row>
    <row r="21" spans="1:14" ht="26.25" customHeight="1" x14ac:dyDescent="0.4">
      <c r="A21" s="228" t="s">
        <v>36</v>
      </c>
      <c r="B21" s="566" t="s">
        <v>11</v>
      </c>
      <c r="C21" s="566"/>
      <c r="D21" s="566"/>
      <c r="E21" s="566"/>
      <c r="F21" s="566"/>
      <c r="G21" s="566"/>
      <c r="H21" s="566"/>
      <c r="I21" s="232"/>
    </row>
    <row r="22" spans="1:14" ht="26.25" customHeight="1" x14ac:dyDescent="0.4">
      <c r="A22" s="228" t="s">
        <v>37</v>
      </c>
      <c r="B22" s="233" t="s">
        <v>12</v>
      </c>
      <c r="C22" s="230"/>
      <c r="D22" s="230"/>
      <c r="E22" s="230"/>
      <c r="F22" s="230"/>
      <c r="G22" s="230"/>
      <c r="H22" s="230"/>
    </row>
    <row r="23" spans="1:14" ht="26.25" customHeight="1" x14ac:dyDescent="0.4">
      <c r="A23" s="228" t="s">
        <v>38</v>
      </c>
      <c r="B23" s="233"/>
      <c r="C23" s="230"/>
      <c r="D23" s="230"/>
      <c r="E23" s="230"/>
      <c r="F23" s="230"/>
      <c r="G23" s="230"/>
      <c r="H23" s="230"/>
    </row>
    <row r="24" spans="1:14" ht="18.75" x14ac:dyDescent="0.3">
      <c r="A24" s="228"/>
      <c r="B24" s="234"/>
    </row>
    <row r="25" spans="1:14" ht="18.75" x14ac:dyDescent="0.3">
      <c r="A25" s="235" t="s">
        <v>1</v>
      </c>
      <c r="B25" s="234"/>
    </row>
    <row r="26" spans="1:14" ht="26.25" customHeight="1" x14ac:dyDescent="0.4">
      <c r="A26" s="236" t="s">
        <v>4</v>
      </c>
      <c r="B26" s="561" t="s">
        <v>124</v>
      </c>
      <c r="C26" s="561"/>
    </row>
    <row r="27" spans="1:14" ht="26.25" customHeight="1" x14ac:dyDescent="0.4">
      <c r="A27" s="237" t="s">
        <v>48</v>
      </c>
      <c r="B27" s="567"/>
      <c r="C27" s="567"/>
    </row>
    <row r="28" spans="1:14" ht="27" customHeight="1" x14ac:dyDescent="0.4">
      <c r="A28" s="237" t="s">
        <v>6</v>
      </c>
      <c r="B28" s="238">
        <v>99.7</v>
      </c>
    </row>
    <row r="29" spans="1:14" s="3" customFormat="1" ht="27" customHeight="1" x14ac:dyDescent="0.4">
      <c r="A29" s="237" t="s">
        <v>49</v>
      </c>
      <c r="B29" s="239"/>
      <c r="C29" s="568" t="s">
        <v>50</v>
      </c>
      <c r="D29" s="569"/>
      <c r="E29" s="569"/>
      <c r="F29" s="569"/>
      <c r="G29" s="570"/>
      <c r="I29" s="240"/>
      <c r="J29" s="240"/>
      <c r="K29" s="240"/>
      <c r="L29" s="240"/>
    </row>
    <row r="30" spans="1:14" s="3" customFormat="1" ht="19.5" customHeight="1" x14ac:dyDescent="0.3">
      <c r="A30" s="237" t="s">
        <v>51</v>
      </c>
      <c r="B30" s="241">
        <f>B28-B29</f>
        <v>99.7</v>
      </c>
      <c r="C30" s="242"/>
      <c r="D30" s="242"/>
      <c r="E30" s="242"/>
      <c r="F30" s="242"/>
      <c r="G30" s="243"/>
      <c r="I30" s="240"/>
      <c r="J30" s="240"/>
      <c r="K30" s="240"/>
      <c r="L30" s="240"/>
    </row>
    <row r="31" spans="1:14" s="3" customFormat="1" ht="27" customHeight="1" x14ac:dyDescent="0.4">
      <c r="A31" s="237" t="s">
        <v>52</v>
      </c>
      <c r="B31" s="244">
        <v>1</v>
      </c>
      <c r="C31" s="571" t="s">
        <v>53</v>
      </c>
      <c r="D31" s="572"/>
      <c r="E31" s="572"/>
      <c r="F31" s="572"/>
      <c r="G31" s="572"/>
      <c r="H31" s="573"/>
      <c r="I31" s="240"/>
      <c r="J31" s="240"/>
      <c r="K31" s="240"/>
      <c r="L31" s="240"/>
    </row>
    <row r="32" spans="1:14" s="3" customFormat="1" ht="27" customHeight="1" x14ac:dyDescent="0.4">
      <c r="A32" s="237" t="s">
        <v>54</v>
      </c>
      <c r="B32" s="244">
        <v>1</v>
      </c>
      <c r="C32" s="571" t="s">
        <v>55</v>
      </c>
      <c r="D32" s="572"/>
      <c r="E32" s="572"/>
      <c r="F32" s="572"/>
      <c r="G32" s="572"/>
      <c r="H32" s="573"/>
      <c r="I32" s="240"/>
      <c r="J32" s="240"/>
      <c r="K32" s="240"/>
      <c r="L32" s="245"/>
      <c r="M32" s="245"/>
      <c r="N32" s="246"/>
    </row>
    <row r="33" spans="1:14" s="3" customFormat="1" ht="17.25" customHeight="1" x14ac:dyDescent="0.3">
      <c r="A33" s="237"/>
      <c r="B33" s="247"/>
      <c r="C33" s="248"/>
      <c r="D33" s="248"/>
      <c r="E33" s="248"/>
      <c r="F33" s="248"/>
      <c r="G33" s="248"/>
      <c r="H33" s="248"/>
      <c r="I33" s="240"/>
      <c r="J33" s="240"/>
      <c r="K33" s="240"/>
      <c r="L33" s="245"/>
      <c r="M33" s="245"/>
      <c r="N33" s="246"/>
    </row>
    <row r="34" spans="1:14" s="3" customFormat="1" ht="18.75" x14ac:dyDescent="0.3">
      <c r="A34" s="237" t="s">
        <v>56</v>
      </c>
      <c r="B34" s="249">
        <f>B31/B32</f>
        <v>1</v>
      </c>
      <c r="C34" s="227" t="s">
        <v>57</v>
      </c>
      <c r="D34" s="227"/>
      <c r="E34" s="227"/>
      <c r="F34" s="227"/>
      <c r="G34" s="227"/>
      <c r="I34" s="240"/>
      <c r="J34" s="240"/>
      <c r="K34" s="240"/>
      <c r="L34" s="245"/>
      <c r="M34" s="245"/>
      <c r="N34" s="246"/>
    </row>
    <row r="35" spans="1:14" s="3" customFormat="1" ht="19.5" customHeight="1" x14ac:dyDescent="0.3">
      <c r="A35" s="237"/>
      <c r="B35" s="241"/>
      <c r="G35" s="227"/>
      <c r="I35" s="240"/>
      <c r="J35" s="240"/>
      <c r="K35" s="240"/>
      <c r="L35" s="245"/>
      <c r="M35" s="245"/>
      <c r="N35" s="246"/>
    </row>
    <row r="36" spans="1:14" s="3" customFormat="1" ht="27" customHeight="1" x14ac:dyDescent="0.4">
      <c r="A36" s="250" t="s">
        <v>58</v>
      </c>
      <c r="B36" s="251">
        <v>20</v>
      </c>
      <c r="C36" s="227"/>
      <c r="D36" s="574" t="s">
        <v>59</v>
      </c>
      <c r="E36" s="575"/>
      <c r="F36" s="574" t="s">
        <v>60</v>
      </c>
      <c r="G36" s="576"/>
      <c r="J36" s="240"/>
      <c r="K36" s="240"/>
      <c r="L36" s="245"/>
      <c r="M36" s="245"/>
      <c r="N36" s="246"/>
    </row>
    <row r="37" spans="1:14" s="3" customFormat="1" ht="27" customHeight="1" x14ac:dyDescent="0.4">
      <c r="A37" s="252" t="s">
        <v>61</v>
      </c>
      <c r="B37" s="253">
        <v>4</v>
      </c>
      <c r="C37" s="254" t="s">
        <v>62</v>
      </c>
      <c r="D37" s="255" t="s">
        <v>63</v>
      </c>
      <c r="E37" s="256" t="s">
        <v>64</v>
      </c>
      <c r="F37" s="255" t="s">
        <v>63</v>
      </c>
      <c r="G37" s="257" t="s">
        <v>64</v>
      </c>
      <c r="I37" s="258" t="s">
        <v>65</v>
      </c>
      <c r="J37" s="240"/>
      <c r="K37" s="240"/>
      <c r="L37" s="245"/>
      <c r="M37" s="245"/>
      <c r="N37" s="246"/>
    </row>
    <row r="38" spans="1:14" s="3" customFormat="1" ht="26.25" customHeight="1" x14ac:dyDescent="0.4">
      <c r="A38" s="252" t="s">
        <v>66</v>
      </c>
      <c r="B38" s="253">
        <v>20</v>
      </c>
      <c r="C38" s="259">
        <v>1</v>
      </c>
      <c r="D38" s="260">
        <v>246339045</v>
      </c>
      <c r="E38" s="261">
        <f>IF(ISBLANK(D38),"-",$D$48/$D$45*D38)</f>
        <v>246587111.63430414</v>
      </c>
      <c r="F38" s="260">
        <v>240638224</v>
      </c>
      <c r="G38" s="262">
        <f>IF(ISBLANK(F38),"-",$D$48/$F$45*F38)</f>
        <v>248230007.8156994</v>
      </c>
      <c r="I38" s="263"/>
      <c r="J38" s="240"/>
      <c r="K38" s="240"/>
      <c r="L38" s="245"/>
      <c r="M38" s="245"/>
      <c r="N38" s="246"/>
    </row>
    <row r="39" spans="1:14" s="3" customFormat="1" ht="26.25" customHeight="1" x14ac:dyDescent="0.4">
      <c r="A39" s="252" t="s">
        <v>67</v>
      </c>
      <c r="B39" s="253">
        <v>1</v>
      </c>
      <c r="C39" s="264">
        <v>2</v>
      </c>
      <c r="D39" s="265">
        <v>246600016</v>
      </c>
      <c r="E39" s="266">
        <f>IF(ISBLANK(D39),"-",$D$48/$D$45*D39)</f>
        <v>246848345.43550816</v>
      </c>
      <c r="F39" s="265">
        <v>240919075</v>
      </c>
      <c r="G39" s="267">
        <f>IF(ISBLANK(F39),"-",$D$48/$F$45*F39)</f>
        <v>248519719.25375026</v>
      </c>
      <c r="I39" s="578">
        <f>ABS((F43/D43*D42)-F42)/D42</f>
        <v>5.9395673503081286E-3</v>
      </c>
      <c r="J39" s="240"/>
      <c r="K39" s="240"/>
      <c r="L39" s="245"/>
      <c r="M39" s="245"/>
      <c r="N39" s="246"/>
    </row>
    <row r="40" spans="1:14" ht="26.25" customHeight="1" x14ac:dyDescent="0.4">
      <c r="A40" s="252" t="s">
        <v>68</v>
      </c>
      <c r="B40" s="253">
        <v>1</v>
      </c>
      <c r="C40" s="264">
        <v>3</v>
      </c>
      <c r="D40" s="265">
        <v>247058342</v>
      </c>
      <c r="E40" s="266">
        <f>IF(ISBLANK(D40),"-",$D$48/$D$45*D40)</f>
        <v>247307132.97577366</v>
      </c>
      <c r="F40" s="265">
        <v>240925931</v>
      </c>
      <c r="G40" s="267">
        <f>IF(ISBLANK(F40),"-",$D$48/$F$45*F40)</f>
        <v>248526791.55051714</v>
      </c>
      <c r="I40" s="578"/>
      <c r="L40" s="245"/>
      <c r="M40" s="245"/>
      <c r="N40" s="268"/>
    </row>
    <row r="41" spans="1:14" ht="27" customHeight="1" x14ac:dyDescent="0.4">
      <c r="A41" s="252" t="s">
        <v>69</v>
      </c>
      <c r="B41" s="253">
        <v>1</v>
      </c>
      <c r="C41" s="269">
        <v>4</v>
      </c>
      <c r="D41" s="270"/>
      <c r="E41" s="271" t="str">
        <f>IF(ISBLANK(D41),"-",$D$48/$D$45*D41)</f>
        <v>-</v>
      </c>
      <c r="F41" s="270"/>
      <c r="G41" s="272" t="str">
        <f>IF(ISBLANK(F41),"-",$D$48/$F$45*F41)</f>
        <v>-</v>
      </c>
      <c r="I41" s="273"/>
      <c r="L41" s="245"/>
      <c r="M41" s="245"/>
      <c r="N41" s="268"/>
    </row>
    <row r="42" spans="1:14" ht="27" customHeight="1" x14ac:dyDescent="0.4">
      <c r="A42" s="252" t="s">
        <v>70</v>
      </c>
      <c r="B42" s="253">
        <v>1</v>
      </c>
      <c r="C42" s="274" t="s">
        <v>71</v>
      </c>
      <c r="D42" s="275">
        <f>AVERAGE(D38:D41)</f>
        <v>246665801</v>
      </c>
      <c r="E42" s="276">
        <f>AVERAGE(E38:E41)</f>
        <v>246914196.681862</v>
      </c>
      <c r="F42" s="275">
        <f>AVERAGE(F38:F41)</f>
        <v>240827743.33333334</v>
      </c>
      <c r="G42" s="277">
        <f>AVERAGE(G38:G41)</f>
        <v>248425506.20665559</v>
      </c>
      <c r="H42" s="278"/>
    </row>
    <row r="43" spans="1:14" ht="26.25" customHeight="1" x14ac:dyDescent="0.4">
      <c r="A43" s="252" t="s">
        <v>72</v>
      </c>
      <c r="B43" s="253">
        <v>1</v>
      </c>
      <c r="C43" s="279" t="s">
        <v>73</v>
      </c>
      <c r="D43" s="280">
        <v>30.06</v>
      </c>
      <c r="E43" s="268"/>
      <c r="F43" s="280">
        <v>29.17</v>
      </c>
      <c r="H43" s="278"/>
    </row>
    <row r="44" spans="1:14" ht="26.25" customHeight="1" x14ac:dyDescent="0.4">
      <c r="A44" s="252" t="s">
        <v>74</v>
      </c>
      <c r="B44" s="253">
        <v>1</v>
      </c>
      <c r="C44" s="281" t="s">
        <v>75</v>
      </c>
      <c r="D44" s="282">
        <f>D43*$B$34</f>
        <v>30.06</v>
      </c>
      <c r="E44" s="283"/>
      <c r="F44" s="282">
        <f>F43*$B$34</f>
        <v>29.17</v>
      </c>
      <c r="H44" s="278"/>
    </row>
    <row r="45" spans="1:14" ht="19.5" customHeight="1" x14ac:dyDescent="0.3">
      <c r="A45" s="252" t="s">
        <v>76</v>
      </c>
      <c r="B45" s="284">
        <f>(B44/B43)*(B42/B41)*(B40/B39)*(B38/B37)*B36</f>
        <v>100</v>
      </c>
      <c r="C45" s="281" t="s">
        <v>77</v>
      </c>
      <c r="D45" s="285">
        <f>D44*$B$30/100</f>
        <v>29.969819999999999</v>
      </c>
      <c r="E45" s="286"/>
      <c r="F45" s="285">
        <f>F44*$B$30/100</f>
        <v>29.082490000000004</v>
      </c>
      <c r="H45" s="278"/>
    </row>
    <row r="46" spans="1:14" ht="19.5" customHeight="1" x14ac:dyDescent="0.3">
      <c r="A46" s="579" t="s">
        <v>78</v>
      </c>
      <c r="B46" s="580"/>
      <c r="C46" s="281" t="s">
        <v>79</v>
      </c>
      <c r="D46" s="287">
        <f>D45/$B$45</f>
        <v>0.29969819999999997</v>
      </c>
      <c r="E46" s="288"/>
      <c r="F46" s="289">
        <f>F45/$B$45</f>
        <v>0.29082490000000005</v>
      </c>
      <c r="H46" s="278"/>
    </row>
    <row r="47" spans="1:14" ht="27" customHeight="1" x14ac:dyDescent="0.4">
      <c r="A47" s="581"/>
      <c r="B47" s="582"/>
      <c r="C47" s="290" t="s">
        <v>80</v>
      </c>
      <c r="D47" s="291">
        <v>0.3</v>
      </c>
      <c r="E47" s="292"/>
      <c r="F47" s="288"/>
      <c r="H47" s="278"/>
    </row>
    <row r="48" spans="1:14" ht="18.75" x14ac:dyDescent="0.3">
      <c r="C48" s="293" t="s">
        <v>81</v>
      </c>
      <c r="D48" s="285">
        <f>D47*$B$45</f>
        <v>30</v>
      </c>
      <c r="F48" s="294"/>
      <c r="H48" s="278"/>
    </row>
    <row r="49" spans="1:12" ht="19.5" customHeight="1" x14ac:dyDescent="0.3">
      <c r="C49" s="295" t="s">
        <v>82</v>
      </c>
      <c r="D49" s="296">
        <f>D48/B34</f>
        <v>30</v>
      </c>
      <c r="F49" s="294"/>
      <c r="H49" s="278"/>
    </row>
    <row r="50" spans="1:12" ht="18.75" x14ac:dyDescent="0.3">
      <c r="C50" s="250" t="s">
        <v>83</v>
      </c>
      <c r="D50" s="297">
        <f>AVERAGE(E38:E41,G38:G41)</f>
        <v>247669851.44425881</v>
      </c>
      <c r="F50" s="298"/>
      <c r="H50" s="278"/>
    </row>
    <row r="51" spans="1:12" ht="18.75" x14ac:dyDescent="0.3">
      <c r="C51" s="252" t="s">
        <v>84</v>
      </c>
      <c r="D51" s="299">
        <f>STDEV(E38:E41,G38:G41)/D50</f>
        <v>3.4963008019521999E-3</v>
      </c>
      <c r="F51" s="298"/>
      <c r="H51" s="278"/>
    </row>
    <row r="52" spans="1:12" ht="19.5" customHeight="1" x14ac:dyDescent="0.3">
      <c r="C52" s="300" t="s">
        <v>20</v>
      </c>
      <c r="D52" s="301">
        <f>COUNT(E38:E41,G38:G41)</f>
        <v>6</v>
      </c>
      <c r="F52" s="298"/>
    </row>
    <row r="54" spans="1:12" ht="18.75" x14ac:dyDescent="0.3">
      <c r="A54" s="302" t="s">
        <v>1</v>
      </c>
      <c r="B54" s="303" t="s">
        <v>85</v>
      </c>
    </row>
    <row r="55" spans="1:12" ht="18.75" x14ac:dyDescent="0.3">
      <c r="A55" s="227" t="s">
        <v>86</v>
      </c>
      <c r="B55" s="304" t="str">
        <f>B21</f>
        <v xml:space="preserve">Each tablet contains: Lamivudine 30mg + Zidovudine 60mg + Nevirapine 50mg </v>
      </c>
    </row>
    <row r="56" spans="1:12" ht="26.25" customHeight="1" x14ac:dyDescent="0.4">
      <c r="A56" s="305" t="s">
        <v>87</v>
      </c>
      <c r="B56" s="306">
        <v>60</v>
      </c>
      <c r="C56" s="227" t="str">
        <f>B20</f>
        <v xml:space="preserve">Lamivudine   Zidovudine  Nevirapine  </v>
      </c>
      <c r="H56" s="307"/>
    </row>
    <row r="57" spans="1:12" ht="18.75" x14ac:dyDescent="0.3">
      <c r="A57" s="304" t="s">
        <v>88</v>
      </c>
      <c r="B57" s="396">
        <f>Uniformity!C46</f>
        <v>348.66800000000001</v>
      </c>
      <c r="H57" s="307"/>
    </row>
    <row r="58" spans="1:12" ht="19.5" customHeight="1" x14ac:dyDescent="0.3">
      <c r="H58" s="307"/>
    </row>
    <row r="59" spans="1:12" s="3" customFormat="1" ht="27" customHeight="1" x14ac:dyDescent="0.4">
      <c r="A59" s="250" t="s">
        <v>89</v>
      </c>
      <c r="B59" s="251">
        <v>200</v>
      </c>
      <c r="C59" s="227"/>
      <c r="D59" s="308" t="s">
        <v>90</v>
      </c>
      <c r="E59" s="309" t="s">
        <v>62</v>
      </c>
      <c r="F59" s="309" t="s">
        <v>63</v>
      </c>
      <c r="G59" s="309" t="s">
        <v>91</v>
      </c>
      <c r="H59" s="254" t="s">
        <v>92</v>
      </c>
      <c r="L59" s="240"/>
    </row>
    <row r="60" spans="1:12" s="3" customFormat="1" ht="26.25" customHeight="1" x14ac:dyDescent="0.4">
      <c r="A60" s="252" t="s">
        <v>93</v>
      </c>
      <c r="B60" s="253">
        <v>1</v>
      </c>
      <c r="C60" s="583" t="s">
        <v>94</v>
      </c>
      <c r="D60" s="586">
        <v>355.44</v>
      </c>
      <c r="E60" s="310">
        <v>1</v>
      </c>
      <c r="F60" s="311">
        <v>257972292</v>
      </c>
      <c r="G60" s="397">
        <f>IF(ISBLANK(F60),"-",(F60/$D$50*$D$47*$B$68)*($B$57/$D$60))</f>
        <v>61.305149992731963</v>
      </c>
      <c r="H60" s="312">
        <f t="shared" ref="H60:H71" si="0">IF(ISBLANK(F60),"-",G60/$B$56)</f>
        <v>1.0217524998788661</v>
      </c>
      <c r="L60" s="240"/>
    </row>
    <row r="61" spans="1:12" s="3" customFormat="1" ht="26.25" customHeight="1" x14ac:dyDescent="0.4">
      <c r="A61" s="252" t="s">
        <v>95</v>
      </c>
      <c r="B61" s="253">
        <v>1</v>
      </c>
      <c r="C61" s="584"/>
      <c r="D61" s="587"/>
      <c r="E61" s="313">
        <v>2</v>
      </c>
      <c r="F61" s="265">
        <v>258460151</v>
      </c>
      <c r="G61" s="398">
        <f>IF(ISBLANK(F61),"-",(F61/$D$50*$D$47*$B$68)*($B$57/$D$60))</f>
        <v>61.421085967632322</v>
      </c>
      <c r="H61" s="314">
        <f t="shared" si="0"/>
        <v>1.0236847661272053</v>
      </c>
      <c r="L61" s="240"/>
    </row>
    <row r="62" spans="1:12" s="3" customFormat="1" ht="26.25" customHeight="1" x14ac:dyDescent="0.4">
      <c r="A62" s="252" t="s">
        <v>96</v>
      </c>
      <c r="B62" s="253">
        <v>1</v>
      </c>
      <c r="C62" s="584"/>
      <c r="D62" s="587"/>
      <c r="E62" s="313">
        <v>3</v>
      </c>
      <c r="F62" s="315">
        <v>258433821</v>
      </c>
      <c r="G62" s="398">
        <f>IF(ISBLANK(F62),"-",(F62/$D$50*$D$47*$B$68)*($B$57/$D$60))</f>
        <v>61.414828843711028</v>
      </c>
      <c r="H62" s="314">
        <f t="shared" si="0"/>
        <v>1.0235804807285172</v>
      </c>
      <c r="L62" s="240"/>
    </row>
    <row r="63" spans="1:12" ht="27" customHeight="1" thickBot="1" x14ac:dyDescent="0.45">
      <c r="A63" s="252" t="s">
        <v>97</v>
      </c>
      <c r="B63" s="253">
        <v>1</v>
      </c>
      <c r="C63" s="585"/>
      <c r="D63" s="588"/>
      <c r="E63" s="316">
        <v>4</v>
      </c>
      <c r="F63" s="317"/>
      <c r="G63" s="398" t="str">
        <f>IF(ISBLANK(F63),"-",(F63/$D$50*$D$47*$B$68)*($B$57/$D$60))</f>
        <v>-</v>
      </c>
      <c r="H63" s="314" t="str">
        <f t="shared" si="0"/>
        <v>-</v>
      </c>
    </row>
    <row r="64" spans="1:12" ht="26.25" customHeight="1" x14ac:dyDescent="0.4">
      <c r="A64" s="252" t="s">
        <v>98</v>
      </c>
      <c r="B64" s="253">
        <v>1</v>
      </c>
      <c r="C64" s="583" t="s">
        <v>99</v>
      </c>
      <c r="D64" s="586">
        <v>357.73</v>
      </c>
      <c r="E64" s="310">
        <v>1</v>
      </c>
      <c r="F64" s="311">
        <v>279688377</v>
      </c>
      <c r="G64" s="397"/>
      <c r="H64" s="602"/>
    </row>
    <row r="65" spans="1:8" ht="26.25" customHeight="1" x14ac:dyDescent="0.4">
      <c r="A65" s="252" t="s">
        <v>100</v>
      </c>
      <c r="B65" s="253">
        <v>1</v>
      </c>
      <c r="C65" s="584"/>
      <c r="D65" s="587"/>
      <c r="E65" s="313">
        <v>2</v>
      </c>
      <c r="F65" s="265">
        <v>279932548</v>
      </c>
      <c r="G65" s="398"/>
      <c r="H65" s="603"/>
    </row>
    <row r="66" spans="1:8" ht="26.25" customHeight="1" x14ac:dyDescent="0.4">
      <c r="A66" s="252" t="s">
        <v>101</v>
      </c>
      <c r="B66" s="253">
        <v>1</v>
      </c>
      <c r="C66" s="584"/>
      <c r="D66" s="587"/>
      <c r="E66" s="313">
        <v>3</v>
      </c>
      <c r="F66" s="265">
        <v>279466344</v>
      </c>
      <c r="G66" s="398"/>
      <c r="H66" s="603"/>
    </row>
    <row r="67" spans="1:8" ht="27" customHeight="1" thickBot="1" x14ac:dyDescent="0.45">
      <c r="A67" s="252" t="s">
        <v>102</v>
      </c>
      <c r="B67" s="253">
        <v>1</v>
      </c>
      <c r="C67" s="585"/>
      <c r="D67" s="588"/>
      <c r="E67" s="316">
        <v>4</v>
      </c>
      <c r="F67" s="317"/>
      <c r="G67" s="398"/>
      <c r="H67" s="604"/>
    </row>
    <row r="68" spans="1:8" ht="26.25" customHeight="1" x14ac:dyDescent="0.4">
      <c r="A68" s="252" t="s">
        <v>103</v>
      </c>
      <c r="B68" s="321">
        <f>(B67/B66)*(B65/B64)*(B63/B62)*(B61/B60)*B59</f>
        <v>200</v>
      </c>
      <c r="C68" s="583" t="s">
        <v>104</v>
      </c>
      <c r="D68" s="586">
        <v>349.96</v>
      </c>
      <c r="E68" s="310">
        <v>1</v>
      </c>
      <c r="F68" s="311">
        <v>257084466</v>
      </c>
      <c r="G68" s="399">
        <f>IF(ISBLANK(F68),"-",(F68/$D$50*$D$47*$B$68)*($B$57/$D$68))</f>
        <v>62.050834308516251</v>
      </c>
      <c r="H68" s="314">
        <f t="shared" si="0"/>
        <v>1.0341805718086041</v>
      </c>
    </row>
    <row r="69" spans="1:8" ht="27" customHeight="1" x14ac:dyDescent="0.4">
      <c r="A69" s="300" t="s">
        <v>105</v>
      </c>
      <c r="B69" s="322">
        <f>(D47*B68)/B56*B57</f>
        <v>348.66800000000001</v>
      </c>
      <c r="C69" s="584"/>
      <c r="D69" s="587"/>
      <c r="E69" s="313">
        <v>2</v>
      </c>
      <c r="F69" s="265">
        <v>257488900</v>
      </c>
      <c r="G69" s="400">
        <f>IF(ISBLANK(F69),"-",(F69/$D$50*$D$47*$B$68)*($B$57/$D$68))</f>
        <v>62.14844995800761</v>
      </c>
      <c r="H69" s="314">
        <f t="shared" si="0"/>
        <v>1.0358074993001269</v>
      </c>
    </row>
    <row r="70" spans="1:8" ht="26.25" customHeight="1" x14ac:dyDescent="0.4">
      <c r="A70" s="596" t="s">
        <v>78</v>
      </c>
      <c r="B70" s="597"/>
      <c r="C70" s="584"/>
      <c r="D70" s="587"/>
      <c r="E70" s="313">
        <v>3</v>
      </c>
      <c r="F70" s="265">
        <v>257288786</v>
      </c>
      <c r="G70" s="400">
        <f>IF(ISBLANK(F70),"-",(F70/$D$50*$D$47*$B$68)*($B$57/$D$68))</f>
        <v>62.100149720929821</v>
      </c>
      <c r="H70" s="314">
        <f t="shared" si="0"/>
        <v>1.0350024953488304</v>
      </c>
    </row>
    <row r="71" spans="1:8" ht="27" customHeight="1" x14ac:dyDescent="0.4">
      <c r="A71" s="598"/>
      <c r="B71" s="599"/>
      <c r="C71" s="595"/>
      <c r="D71" s="588"/>
      <c r="E71" s="316">
        <v>4</v>
      </c>
      <c r="F71" s="317"/>
      <c r="G71" s="401" t="str">
        <f>IF(ISBLANK(F71),"-",(F71/$D$50*$D$47*$B$68)*($B$57/$D$68))</f>
        <v>-</v>
      </c>
      <c r="H71" s="323" t="str">
        <f t="shared" si="0"/>
        <v>-</v>
      </c>
    </row>
    <row r="72" spans="1:8" ht="26.25" customHeight="1" x14ac:dyDescent="0.4">
      <c r="A72" s="324"/>
      <c r="B72" s="324"/>
      <c r="C72" s="324"/>
      <c r="D72" s="324"/>
      <c r="E72" s="324"/>
      <c r="F72" s="326" t="s">
        <v>71</v>
      </c>
      <c r="G72" s="412">
        <f>AVERAGE(G60:G71)</f>
        <v>61.740083131921502</v>
      </c>
      <c r="H72" s="327">
        <f>AVERAGE(H60:H71)</f>
        <v>1.029001385532025</v>
      </c>
    </row>
    <row r="73" spans="1:8" ht="26.25" customHeight="1" x14ac:dyDescent="0.4">
      <c r="C73" s="324"/>
      <c r="D73" s="324"/>
      <c r="E73" s="324"/>
      <c r="F73" s="328" t="s">
        <v>84</v>
      </c>
      <c r="G73" s="402">
        <f>STDEV(G60:G71)/G72</f>
        <v>6.4369069408900742E-3</v>
      </c>
      <c r="H73" s="402">
        <f>STDEV(H60:H71)/H72</f>
        <v>6.4369069408900985E-3</v>
      </c>
    </row>
    <row r="74" spans="1:8" ht="27" customHeight="1" x14ac:dyDescent="0.4">
      <c r="A74" s="324"/>
      <c r="B74" s="324"/>
      <c r="C74" s="325"/>
      <c r="D74" s="325"/>
      <c r="E74" s="329"/>
      <c r="F74" s="330" t="s">
        <v>20</v>
      </c>
      <c r="G74" s="331">
        <f>COUNT(G60:G71)</f>
        <v>6</v>
      </c>
      <c r="H74" s="331">
        <f>COUNT(H60:H71)</f>
        <v>6</v>
      </c>
    </row>
    <row r="76" spans="1:8" ht="26.25" customHeight="1" x14ac:dyDescent="0.4">
      <c r="A76" s="236" t="s">
        <v>106</v>
      </c>
      <c r="B76" s="332" t="s">
        <v>107</v>
      </c>
      <c r="C76" s="591" t="str">
        <f>B20</f>
        <v xml:space="preserve">Lamivudine   Zidovudine  Nevirapine  </v>
      </c>
      <c r="D76" s="591"/>
      <c r="E76" s="333" t="s">
        <v>108</v>
      </c>
      <c r="F76" s="333"/>
      <c r="G76" s="334">
        <f>H72</f>
        <v>1.029001385532025</v>
      </c>
      <c r="H76" s="335"/>
    </row>
    <row r="77" spans="1:8" ht="18.75" x14ac:dyDescent="0.3">
      <c r="A77" s="235" t="s">
        <v>109</v>
      </c>
      <c r="B77" s="235" t="s">
        <v>110</v>
      </c>
    </row>
    <row r="78" spans="1:8" ht="18.75" x14ac:dyDescent="0.3">
      <c r="A78" s="235"/>
      <c r="B78" s="235"/>
    </row>
    <row r="79" spans="1:8" ht="26.25" customHeight="1" x14ac:dyDescent="0.4">
      <c r="A79" s="236" t="s">
        <v>4</v>
      </c>
      <c r="B79" s="577" t="str">
        <f>B26</f>
        <v>Zidovudine</v>
      </c>
      <c r="C79" s="577"/>
    </row>
    <row r="80" spans="1:8" ht="26.25" customHeight="1" x14ac:dyDescent="0.4">
      <c r="A80" s="237" t="s">
        <v>48</v>
      </c>
      <c r="B80" s="577">
        <f>B27</f>
        <v>0</v>
      </c>
      <c r="C80" s="577"/>
    </row>
    <row r="81" spans="1:12" ht="27" customHeight="1" x14ac:dyDescent="0.4">
      <c r="A81" s="237" t="s">
        <v>6</v>
      </c>
      <c r="B81" s="336">
        <f>B28</f>
        <v>99.7</v>
      </c>
    </row>
    <row r="82" spans="1:12" s="3" customFormat="1" ht="27" customHeight="1" x14ac:dyDescent="0.4">
      <c r="A82" s="237" t="s">
        <v>49</v>
      </c>
      <c r="B82" s="239">
        <v>0</v>
      </c>
      <c r="C82" s="568" t="s">
        <v>50</v>
      </c>
      <c r="D82" s="569"/>
      <c r="E82" s="569"/>
      <c r="F82" s="569"/>
      <c r="G82" s="570"/>
      <c r="I82" s="240"/>
      <c r="J82" s="240"/>
      <c r="K82" s="240"/>
      <c r="L82" s="240"/>
    </row>
    <row r="83" spans="1:12" s="3" customFormat="1" ht="19.5" customHeight="1" x14ac:dyDescent="0.3">
      <c r="A83" s="237" t="s">
        <v>51</v>
      </c>
      <c r="B83" s="241">
        <f>B81-B82</f>
        <v>99.7</v>
      </c>
      <c r="C83" s="242"/>
      <c r="D83" s="242"/>
      <c r="E83" s="242"/>
      <c r="F83" s="242"/>
      <c r="G83" s="243"/>
      <c r="I83" s="240"/>
      <c r="J83" s="240"/>
      <c r="K83" s="240"/>
      <c r="L83" s="240"/>
    </row>
    <row r="84" spans="1:12" s="3" customFormat="1" ht="27" customHeight="1" x14ac:dyDescent="0.4">
      <c r="A84" s="237" t="s">
        <v>52</v>
      </c>
      <c r="B84" s="244">
        <v>154.46</v>
      </c>
      <c r="C84" s="571" t="s">
        <v>111</v>
      </c>
      <c r="D84" s="572"/>
      <c r="E84" s="572"/>
      <c r="F84" s="572"/>
      <c r="G84" s="572"/>
      <c r="H84" s="573"/>
      <c r="I84" s="240"/>
      <c r="J84" s="240"/>
      <c r="K84" s="240"/>
      <c r="L84" s="240"/>
    </row>
    <row r="85" spans="1:12" s="3" customFormat="1" ht="27" customHeight="1" x14ac:dyDescent="0.4">
      <c r="A85" s="237" t="s">
        <v>54</v>
      </c>
      <c r="B85" s="244">
        <v>165.23</v>
      </c>
      <c r="C85" s="571" t="s">
        <v>112</v>
      </c>
      <c r="D85" s="572"/>
      <c r="E85" s="572"/>
      <c r="F85" s="572"/>
      <c r="G85" s="572"/>
      <c r="H85" s="573"/>
      <c r="I85" s="240"/>
      <c r="J85" s="240"/>
      <c r="K85" s="240"/>
      <c r="L85" s="240"/>
    </row>
    <row r="86" spans="1:12" s="3" customFormat="1" ht="18.75" x14ac:dyDescent="0.3">
      <c r="A86" s="237"/>
      <c r="B86" s="247"/>
      <c r="C86" s="248"/>
      <c r="D86" s="248"/>
      <c r="E86" s="248"/>
      <c r="F86" s="248"/>
      <c r="G86" s="248"/>
      <c r="H86" s="248"/>
      <c r="I86" s="240"/>
      <c r="J86" s="240"/>
      <c r="K86" s="240"/>
      <c r="L86" s="240"/>
    </row>
    <row r="87" spans="1:12" s="3" customFormat="1" ht="18.75" x14ac:dyDescent="0.3">
      <c r="A87" s="237" t="s">
        <v>56</v>
      </c>
      <c r="B87" s="249">
        <f>B84/B85</f>
        <v>0.93481813230042976</v>
      </c>
      <c r="C87" s="227" t="s">
        <v>57</v>
      </c>
      <c r="D87" s="227"/>
      <c r="E87" s="227"/>
      <c r="F87" s="227"/>
      <c r="G87" s="227"/>
      <c r="I87" s="240"/>
      <c r="J87" s="240"/>
      <c r="K87" s="240"/>
      <c r="L87" s="240"/>
    </row>
    <row r="88" spans="1:12" ht="19.5" customHeight="1" x14ac:dyDescent="0.3">
      <c r="A88" s="235"/>
      <c r="B88" s="235"/>
    </row>
    <row r="89" spans="1:12" ht="27" customHeight="1" x14ac:dyDescent="0.4">
      <c r="A89" s="250" t="s">
        <v>58</v>
      </c>
      <c r="B89" s="251">
        <v>25</v>
      </c>
      <c r="D89" s="337" t="s">
        <v>59</v>
      </c>
      <c r="E89" s="338"/>
      <c r="F89" s="574" t="s">
        <v>60</v>
      </c>
      <c r="G89" s="576"/>
    </row>
    <row r="90" spans="1:12" ht="27" customHeight="1" x14ac:dyDescent="0.4">
      <c r="A90" s="252" t="s">
        <v>61</v>
      </c>
      <c r="B90" s="253">
        <v>4</v>
      </c>
      <c r="C90" s="339" t="s">
        <v>62</v>
      </c>
      <c r="D90" s="255" t="s">
        <v>63</v>
      </c>
      <c r="E90" s="256" t="s">
        <v>64</v>
      </c>
      <c r="F90" s="255" t="s">
        <v>63</v>
      </c>
      <c r="G90" s="340" t="s">
        <v>64</v>
      </c>
      <c r="I90" s="258" t="s">
        <v>65</v>
      </c>
    </row>
    <row r="91" spans="1:12" ht="26.25" customHeight="1" x14ac:dyDescent="0.4">
      <c r="A91" s="252" t="s">
        <v>66</v>
      </c>
      <c r="B91" s="253">
        <v>200</v>
      </c>
      <c r="C91" s="341">
        <v>1</v>
      </c>
      <c r="D91" s="260"/>
      <c r="E91" s="261"/>
      <c r="F91" s="260"/>
      <c r="G91" s="262" t="str">
        <f>IF(ISBLANK(F91),"-",$D$101/$F$98*F91)</f>
        <v>-</v>
      </c>
      <c r="I91" s="263"/>
    </row>
    <row r="92" spans="1:12" ht="26.25" customHeight="1" x14ac:dyDescent="0.4">
      <c r="A92" s="252" t="s">
        <v>67</v>
      </c>
      <c r="B92" s="253">
        <v>1</v>
      </c>
      <c r="C92" s="325">
        <v>2</v>
      </c>
      <c r="D92" s="265"/>
      <c r="E92" s="266"/>
      <c r="F92" s="265"/>
      <c r="G92" s="267" t="str">
        <f>IF(ISBLANK(F92),"-",$D$101/$F$98*F92)</f>
        <v>-</v>
      </c>
      <c r="I92" s="578" t="e">
        <f>ABS((F96/D96*D95)-F95)/D95</f>
        <v>#DIV/0!</v>
      </c>
    </row>
    <row r="93" spans="1:12" ht="26.25" customHeight="1" x14ac:dyDescent="0.4">
      <c r="A93" s="252" t="s">
        <v>68</v>
      </c>
      <c r="B93" s="253">
        <v>1</v>
      </c>
      <c r="C93" s="325">
        <v>3</v>
      </c>
      <c r="D93" s="265"/>
      <c r="E93" s="266"/>
      <c r="F93" s="265"/>
      <c r="G93" s="267" t="str">
        <f>IF(ISBLANK(F93),"-",$D$101/$F$98*F93)</f>
        <v>-</v>
      </c>
      <c r="I93" s="578"/>
    </row>
    <row r="94" spans="1:12" ht="27" customHeight="1" x14ac:dyDescent="0.4">
      <c r="A94" s="252" t="s">
        <v>69</v>
      </c>
      <c r="B94" s="253">
        <v>1</v>
      </c>
      <c r="C94" s="342">
        <v>4</v>
      </c>
      <c r="D94" s="270"/>
      <c r="E94" s="271"/>
      <c r="F94" s="343"/>
      <c r="G94" s="272" t="str">
        <f>IF(ISBLANK(F94),"-",$D$101/$F$98*F94)</f>
        <v>-</v>
      </c>
      <c r="I94" s="273"/>
    </row>
    <row r="95" spans="1:12" ht="27" customHeight="1" x14ac:dyDescent="0.4">
      <c r="A95" s="252" t="s">
        <v>70</v>
      </c>
      <c r="B95" s="253">
        <v>1</v>
      </c>
      <c r="C95" s="344" t="s">
        <v>71</v>
      </c>
      <c r="D95" s="345"/>
      <c r="E95" s="276"/>
      <c r="F95" s="346"/>
      <c r="G95" s="347" t="e">
        <f>AVERAGE(G91:G94)</f>
        <v>#DIV/0!</v>
      </c>
    </row>
    <row r="96" spans="1:12" ht="26.25" customHeight="1" x14ac:dyDescent="0.4">
      <c r="A96" s="252" t="s">
        <v>72</v>
      </c>
      <c r="B96" s="238">
        <v>1</v>
      </c>
      <c r="C96" s="348" t="s">
        <v>113</v>
      </c>
      <c r="D96" s="349"/>
      <c r="E96" s="268"/>
      <c r="F96" s="280"/>
    </row>
    <row r="97" spans="1:10" ht="26.25" customHeight="1" x14ac:dyDescent="0.4">
      <c r="A97" s="252" t="s">
        <v>74</v>
      </c>
      <c r="B97" s="238">
        <v>1</v>
      </c>
      <c r="C97" s="350" t="s">
        <v>114</v>
      </c>
      <c r="D97" s="351"/>
      <c r="E97" s="283"/>
      <c r="F97" s="282"/>
    </row>
    <row r="98" spans="1:10" ht="19.5" customHeight="1" x14ac:dyDescent="0.3">
      <c r="A98" s="252" t="s">
        <v>76</v>
      </c>
      <c r="B98" s="352">
        <f>(B97/B96)*(B95/B94)*(B93/B92)*(B91/B90)*B89</f>
        <v>1250</v>
      </c>
      <c r="C98" s="350" t="s">
        <v>115</v>
      </c>
      <c r="D98" s="353"/>
      <c r="E98" s="286"/>
      <c r="F98" s="285"/>
    </row>
    <row r="99" spans="1:10" ht="19.5" customHeight="1" x14ac:dyDescent="0.3">
      <c r="A99" s="579" t="s">
        <v>78</v>
      </c>
      <c r="B99" s="593"/>
      <c r="C99" s="350" t="s">
        <v>116</v>
      </c>
      <c r="D99" s="354"/>
      <c r="E99" s="286"/>
      <c r="F99" s="289"/>
      <c r="G99" s="355"/>
      <c r="H99" s="278"/>
    </row>
    <row r="100" spans="1:10" ht="19.5" customHeight="1" x14ac:dyDescent="0.3">
      <c r="A100" s="581"/>
      <c r="B100" s="594"/>
      <c r="C100" s="350" t="s">
        <v>80</v>
      </c>
      <c r="D100" s="356"/>
      <c r="F100" s="294"/>
      <c r="G100" s="357"/>
      <c r="H100" s="278"/>
    </row>
    <row r="101" spans="1:10" ht="18.75" x14ac:dyDescent="0.3">
      <c r="C101" s="350" t="s">
        <v>81</v>
      </c>
      <c r="D101" s="351"/>
      <c r="F101" s="294"/>
      <c r="G101" s="355"/>
      <c r="H101" s="278"/>
    </row>
    <row r="102" spans="1:10" ht="19.5" customHeight="1" x14ac:dyDescent="0.3">
      <c r="C102" s="358" t="s">
        <v>82</v>
      </c>
      <c r="D102" s="359"/>
      <c r="F102" s="298"/>
      <c r="G102" s="355"/>
      <c r="H102" s="278"/>
      <c r="J102" s="360"/>
    </row>
    <row r="103" spans="1:10" ht="18.75" x14ac:dyDescent="0.3">
      <c r="C103" s="361" t="s">
        <v>117</v>
      </c>
      <c r="D103" s="362"/>
      <c r="F103" s="298"/>
      <c r="G103" s="363"/>
      <c r="H103" s="278"/>
      <c r="J103" s="364"/>
    </row>
    <row r="104" spans="1:10" ht="18.75" x14ac:dyDescent="0.3">
      <c r="C104" s="328" t="s">
        <v>84</v>
      </c>
      <c r="D104" s="365"/>
      <c r="F104" s="298"/>
      <c r="G104" s="355"/>
      <c r="H104" s="278"/>
      <c r="J104" s="364"/>
    </row>
    <row r="105" spans="1:10" ht="19.5" customHeight="1" x14ac:dyDescent="0.3">
      <c r="C105" s="330" t="s">
        <v>20</v>
      </c>
      <c r="D105" s="366"/>
      <c r="F105" s="298"/>
      <c r="G105" s="355"/>
      <c r="H105" s="278"/>
      <c r="J105" s="364"/>
    </row>
    <row r="106" spans="1:10" ht="19.5" customHeight="1" x14ac:dyDescent="0.3">
      <c r="A106" s="302"/>
      <c r="B106" s="302"/>
      <c r="C106" s="302"/>
      <c r="D106" s="302"/>
      <c r="E106" s="302"/>
    </row>
    <row r="107" spans="1:10" ht="26.25" customHeight="1" x14ac:dyDescent="0.4">
      <c r="A107" s="250" t="s">
        <v>118</v>
      </c>
      <c r="B107" s="251">
        <v>900</v>
      </c>
      <c r="C107" s="367" t="s">
        <v>119</v>
      </c>
      <c r="D107" s="368"/>
      <c r="E107" s="369"/>
      <c r="F107" s="370"/>
    </row>
    <row r="108" spans="1:10" ht="26.25" customHeight="1" x14ac:dyDescent="0.4">
      <c r="A108" s="252" t="s">
        <v>120</v>
      </c>
      <c r="B108" s="253">
        <v>5</v>
      </c>
      <c r="C108" s="371">
        <v>1</v>
      </c>
      <c r="D108" s="372"/>
      <c r="E108" s="403"/>
      <c r="F108" s="373"/>
    </row>
    <row r="109" spans="1:10" ht="26.25" customHeight="1" x14ac:dyDescent="0.4">
      <c r="A109" s="252" t="s">
        <v>95</v>
      </c>
      <c r="B109" s="253">
        <v>50</v>
      </c>
      <c r="C109" s="371">
        <v>2</v>
      </c>
      <c r="D109" s="372"/>
      <c r="E109" s="404"/>
      <c r="F109" s="374"/>
    </row>
    <row r="110" spans="1:10" ht="26.25" customHeight="1" x14ac:dyDescent="0.4">
      <c r="A110" s="252" t="s">
        <v>96</v>
      </c>
      <c r="B110" s="253">
        <v>1</v>
      </c>
      <c r="C110" s="371">
        <v>3</v>
      </c>
      <c r="D110" s="372"/>
      <c r="E110" s="404"/>
      <c r="F110" s="374"/>
    </row>
    <row r="111" spans="1:10" ht="26.25" customHeight="1" x14ac:dyDescent="0.4">
      <c r="A111" s="252" t="s">
        <v>97</v>
      </c>
      <c r="B111" s="253">
        <v>1</v>
      </c>
      <c r="C111" s="371">
        <v>4</v>
      </c>
      <c r="D111" s="372"/>
      <c r="E111" s="404"/>
      <c r="F111" s="374"/>
    </row>
    <row r="112" spans="1:10" ht="26.25" customHeight="1" x14ac:dyDescent="0.4">
      <c r="A112" s="252" t="s">
        <v>98</v>
      </c>
      <c r="B112" s="253">
        <v>1</v>
      </c>
      <c r="C112" s="371">
        <v>5</v>
      </c>
      <c r="D112" s="372"/>
      <c r="E112" s="404"/>
      <c r="F112" s="374"/>
    </row>
    <row r="113" spans="1:10" ht="26.25" customHeight="1" x14ac:dyDescent="0.4">
      <c r="A113" s="252" t="s">
        <v>100</v>
      </c>
      <c r="B113" s="253">
        <v>1</v>
      </c>
      <c r="C113" s="375">
        <v>6</v>
      </c>
      <c r="D113" s="376"/>
      <c r="E113" s="405"/>
      <c r="F113" s="377"/>
    </row>
    <row r="114" spans="1:10" ht="26.25" customHeight="1" x14ac:dyDescent="0.4">
      <c r="A114" s="252" t="s">
        <v>101</v>
      </c>
      <c r="B114" s="253">
        <v>1</v>
      </c>
      <c r="C114" s="371"/>
      <c r="D114" s="325"/>
      <c r="E114" s="226"/>
      <c r="F114" s="378"/>
    </row>
    <row r="115" spans="1:10" ht="26.25" customHeight="1" x14ac:dyDescent="0.4">
      <c r="A115" s="252" t="s">
        <v>102</v>
      </c>
      <c r="B115" s="253">
        <v>1</v>
      </c>
      <c r="C115" s="371"/>
      <c r="D115" s="379" t="s">
        <v>71</v>
      </c>
      <c r="E115" s="413" t="e">
        <f>AVERAGE(E108:E113)</f>
        <v>#DIV/0!</v>
      </c>
      <c r="F115" s="380" t="e">
        <f>AVERAGE(F108:F113)</f>
        <v>#DIV/0!</v>
      </c>
    </row>
    <row r="116" spans="1:10" ht="27" customHeight="1" x14ac:dyDescent="0.4">
      <c r="A116" s="252" t="s">
        <v>103</v>
      </c>
      <c r="B116" s="284">
        <f>(B115/B114)*(B113/B112)*(B111/B110)*(B109/B108)*B107</f>
        <v>9000</v>
      </c>
      <c r="C116" s="381"/>
      <c r="D116" s="344" t="s">
        <v>84</v>
      </c>
      <c r="E116" s="382" t="e">
        <f>STDEV(E108:E113)/E115</f>
        <v>#DIV/0!</v>
      </c>
      <c r="F116" s="382" t="e">
        <f>STDEV(F108:F113)/F115</f>
        <v>#DIV/0!</v>
      </c>
      <c r="I116" s="226"/>
    </row>
    <row r="117" spans="1:10" ht="27" customHeight="1" x14ac:dyDescent="0.4">
      <c r="A117" s="579" t="s">
        <v>78</v>
      </c>
      <c r="B117" s="580"/>
      <c r="C117" s="383"/>
      <c r="D117" s="384" t="s">
        <v>20</v>
      </c>
      <c r="E117" s="385">
        <f>COUNT(E108:E113)</f>
        <v>0</v>
      </c>
      <c r="F117" s="385">
        <f>COUNT(F108:F113)</f>
        <v>0</v>
      </c>
      <c r="I117" s="226"/>
      <c r="J117" s="364"/>
    </row>
    <row r="118" spans="1:10" ht="19.5" customHeight="1" x14ac:dyDescent="0.3">
      <c r="A118" s="581"/>
      <c r="B118" s="582"/>
      <c r="C118" s="226"/>
      <c r="D118" s="226"/>
      <c r="E118" s="226"/>
      <c r="F118" s="325"/>
      <c r="G118" s="226"/>
      <c r="H118" s="226"/>
      <c r="I118" s="226"/>
    </row>
    <row r="119" spans="1:10" ht="18.75" x14ac:dyDescent="0.3">
      <c r="A119" s="394"/>
      <c r="B119" s="248"/>
      <c r="C119" s="226"/>
      <c r="D119" s="226"/>
      <c r="E119" s="226"/>
      <c r="F119" s="325"/>
      <c r="G119" s="226"/>
      <c r="H119" s="226"/>
      <c r="I119" s="226"/>
    </row>
    <row r="120" spans="1:10" ht="26.25" customHeight="1" x14ac:dyDescent="0.4">
      <c r="A120" s="236" t="s">
        <v>106</v>
      </c>
      <c r="B120" s="332" t="s">
        <v>121</v>
      </c>
      <c r="C120" s="591" t="str">
        <f>B20</f>
        <v xml:space="preserve">Lamivudine   Zidovudine  Nevirapine  </v>
      </c>
      <c r="D120" s="591"/>
      <c r="E120" s="333" t="s">
        <v>122</v>
      </c>
      <c r="F120" s="333"/>
      <c r="G120" s="334" t="e">
        <f>F115</f>
        <v>#DIV/0!</v>
      </c>
      <c r="H120" s="226"/>
      <c r="I120" s="226"/>
    </row>
    <row r="121" spans="1:10" ht="19.5" customHeight="1" x14ac:dyDescent="0.3">
      <c r="A121" s="386"/>
      <c r="B121" s="386"/>
      <c r="C121" s="387"/>
      <c r="D121" s="387"/>
      <c r="E121" s="387"/>
      <c r="F121" s="387"/>
      <c r="G121" s="387"/>
      <c r="H121" s="387"/>
    </row>
    <row r="122" spans="1:10" ht="18.75" x14ac:dyDescent="0.3">
      <c r="B122" s="592" t="s">
        <v>26</v>
      </c>
      <c r="C122" s="592"/>
      <c r="E122" s="339" t="s">
        <v>27</v>
      </c>
      <c r="F122" s="388"/>
      <c r="G122" s="592" t="s">
        <v>28</v>
      </c>
      <c r="H122" s="592"/>
    </row>
    <row r="123" spans="1:10" ht="69.95" customHeight="1" x14ac:dyDescent="0.3">
      <c r="A123" s="389" t="s">
        <v>29</v>
      </c>
      <c r="B123" s="390"/>
      <c r="C123" s="390"/>
      <c r="E123" s="390"/>
      <c r="F123" s="226"/>
      <c r="G123" s="391"/>
      <c r="H123" s="391"/>
    </row>
    <row r="124" spans="1:10" ht="69.95" customHeight="1" x14ac:dyDescent="0.3">
      <c r="A124" s="389" t="s">
        <v>30</v>
      </c>
      <c r="B124" s="392"/>
      <c r="C124" s="392"/>
      <c r="E124" s="392"/>
      <c r="F124" s="226"/>
      <c r="G124" s="393"/>
      <c r="H124" s="393"/>
    </row>
    <row r="125" spans="1:10" ht="18.75" x14ac:dyDescent="0.3">
      <c r="A125" s="324"/>
      <c r="B125" s="324"/>
      <c r="C125" s="325"/>
      <c r="D125" s="325"/>
      <c r="E125" s="325"/>
      <c r="F125" s="329"/>
      <c r="G125" s="325"/>
      <c r="H125" s="325"/>
      <c r="I125" s="226"/>
    </row>
    <row r="126" spans="1:10" ht="18.75" x14ac:dyDescent="0.3">
      <c r="A126" s="324"/>
      <c r="B126" s="324"/>
      <c r="C126" s="325"/>
      <c r="D126" s="325"/>
      <c r="E126" s="325"/>
      <c r="F126" s="329"/>
      <c r="G126" s="325"/>
      <c r="H126" s="325"/>
      <c r="I126" s="226"/>
    </row>
    <row r="127" spans="1:10" ht="18.75" x14ac:dyDescent="0.3">
      <c r="A127" s="324"/>
      <c r="B127" s="324"/>
      <c r="C127" s="325"/>
      <c r="D127" s="325"/>
      <c r="E127" s="325"/>
      <c r="F127" s="329"/>
      <c r="G127" s="325"/>
      <c r="H127" s="325"/>
      <c r="I127" s="226"/>
    </row>
    <row r="128" spans="1:10" ht="18.75" x14ac:dyDescent="0.3">
      <c r="A128" s="324"/>
      <c r="B128" s="324"/>
      <c r="C128" s="325"/>
      <c r="D128" s="325"/>
      <c r="E128" s="325"/>
      <c r="F128" s="329"/>
      <c r="G128" s="325"/>
      <c r="H128" s="325"/>
      <c r="I128" s="226"/>
    </row>
    <row r="129" spans="1:9" ht="18.75" x14ac:dyDescent="0.3">
      <c r="A129" s="324"/>
      <c r="B129" s="324"/>
      <c r="C129" s="325"/>
      <c r="D129" s="325"/>
      <c r="E129" s="325"/>
      <c r="F129" s="329"/>
      <c r="G129" s="325"/>
      <c r="H129" s="325"/>
      <c r="I129" s="226"/>
    </row>
    <row r="130" spans="1:9" ht="18.75" x14ac:dyDescent="0.3">
      <c r="A130" s="324"/>
      <c r="B130" s="324"/>
      <c r="C130" s="325"/>
      <c r="D130" s="325"/>
      <c r="E130" s="325"/>
      <c r="F130" s="329"/>
      <c r="G130" s="325"/>
      <c r="H130" s="325"/>
      <c r="I130" s="226"/>
    </row>
    <row r="131" spans="1:9" ht="18.75" x14ac:dyDescent="0.3">
      <c r="A131" s="324"/>
      <c r="B131" s="324"/>
      <c r="C131" s="325"/>
      <c r="D131" s="325"/>
      <c r="E131" s="325"/>
      <c r="F131" s="329"/>
      <c r="G131" s="325"/>
      <c r="H131" s="325"/>
      <c r="I131" s="226"/>
    </row>
    <row r="132" spans="1:9" ht="18.75" x14ac:dyDescent="0.3">
      <c r="A132" s="324"/>
      <c r="B132" s="324"/>
      <c r="C132" s="325"/>
      <c r="D132" s="325"/>
      <c r="E132" s="325"/>
      <c r="F132" s="329"/>
      <c r="G132" s="325"/>
      <c r="H132" s="325"/>
      <c r="I132" s="226"/>
    </row>
    <row r="133" spans="1:9" ht="18.75" x14ac:dyDescent="0.3">
      <c r="A133" s="324"/>
      <c r="B133" s="324"/>
      <c r="C133" s="325"/>
      <c r="D133" s="325"/>
      <c r="E133" s="325"/>
      <c r="F133" s="329"/>
      <c r="G133" s="325"/>
      <c r="H133" s="325"/>
      <c r="I133" s="226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1" zoomScale="60" zoomScaleNormal="40" zoomScalePageLayoutView="50" workbookViewId="0">
      <selection activeCell="B28" sqref="B28"/>
    </sheetView>
  </sheetViews>
  <sheetFormatPr defaultColWidth="9.140625" defaultRowHeight="13.5" x14ac:dyDescent="0.25"/>
  <cols>
    <col min="1" max="1" width="55.42578125" style="355" customWidth="1"/>
    <col min="2" max="2" width="33.7109375" style="355" customWidth="1"/>
    <col min="3" max="3" width="42.28515625" style="355" customWidth="1"/>
    <col min="4" max="4" width="30.5703125" style="355" customWidth="1"/>
    <col min="5" max="5" width="39.85546875" style="355" customWidth="1"/>
    <col min="6" max="6" width="30.7109375" style="355" customWidth="1"/>
    <col min="7" max="7" width="39.85546875" style="355" customWidth="1"/>
    <col min="8" max="8" width="30" style="355" customWidth="1"/>
    <col min="9" max="9" width="30.28515625" style="355" hidden="1" customWidth="1"/>
    <col min="10" max="10" width="30.42578125" style="355" customWidth="1"/>
    <col min="11" max="11" width="21.28515625" style="355" customWidth="1"/>
    <col min="12" max="12" width="9.140625" style="355"/>
    <col min="13" max="16384" width="9.140625" style="5"/>
  </cols>
  <sheetData>
    <row r="1" spans="1:9" ht="18.75" customHeight="1" x14ac:dyDescent="0.25">
      <c r="A1" s="589" t="s">
        <v>45</v>
      </c>
      <c r="B1" s="589"/>
      <c r="C1" s="589"/>
      <c r="D1" s="589"/>
      <c r="E1" s="589"/>
      <c r="F1" s="589"/>
      <c r="G1" s="589"/>
      <c r="H1" s="589"/>
      <c r="I1" s="589"/>
    </row>
    <row r="2" spans="1:9" ht="18.75" customHeight="1" x14ac:dyDescent="0.25">
      <c r="A2" s="589"/>
      <c r="B2" s="589"/>
      <c r="C2" s="589"/>
      <c r="D2" s="589"/>
      <c r="E2" s="589"/>
      <c r="F2" s="589"/>
      <c r="G2" s="589"/>
      <c r="H2" s="589"/>
      <c r="I2" s="589"/>
    </row>
    <row r="3" spans="1:9" ht="18.75" customHeight="1" x14ac:dyDescent="0.25">
      <c r="A3" s="589"/>
      <c r="B3" s="589"/>
      <c r="C3" s="589"/>
      <c r="D3" s="589"/>
      <c r="E3" s="589"/>
      <c r="F3" s="589"/>
      <c r="G3" s="589"/>
      <c r="H3" s="589"/>
      <c r="I3" s="589"/>
    </row>
    <row r="4" spans="1:9" ht="18.75" customHeight="1" x14ac:dyDescent="0.25">
      <c r="A4" s="589"/>
      <c r="B4" s="589"/>
      <c r="C4" s="589"/>
      <c r="D4" s="589"/>
      <c r="E4" s="589"/>
      <c r="F4" s="589"/>
      <c r="G4" s="589"/>
      <c r="H4" s="589"/>
      <c r="I4" s="589"/>
    </row>
    <row r="5" spans="1:9" ht="18.75" customHeight="1" x14ac:dyDescent="0.25">
      <c r="A5" s="589"/>
      <c r="B5" s="589"/>
      <c r="C5" s="589"/>
      <c r="D5" s="589"/>
      <c r="E5" s="589"/>
      <c r="F5" s="589"/>
      <c r="G5" s="589"/>
      <c r="H5" s="589"/>
      <c r="I5" s="589"/>
    </row>
    <row r="6" spans="1:9" ht="18.75" customHeight="1" x14ac:dyDescent="0.25">
      <c r="A6" s="589"/>
      <c r="B6" s="589"/>
      <c r="C6" s="589"/>
      <c r="D6" s="589"/>
      <c r="E6" s="589"/>
      <c r="F6" s="589"/>
      <c r="G6" s="589"/>
      <c r="H6" s="589"/>
      <c r="I6" s="589"/>
    </row>
    <row r="7" spans="1:9" ht="18.75" customHeight="1" x14ac:dyDescent="0.25">
      <c r="A7" s="589"/>
      <c r="B7" s="589"/>
      <c r="C7" s="589"/>
      <c r="D7" s="589"/>
      <c r="E7" s="589"/>
      <c r="F7" s="589"/>
      <c r="G7" s="589"/>
      <c r="H7" s="589"/>
      <c r="I7" s="589"/>
    </row>
    <row r="8" spans="1:9" x14ac:dyDescent="0.25">
      <c r="A8" s="590" t="s">
        <v>46</v>
      </c>
      <c r="B8" s="590"/>
      <c r="C8" s="590"/>
      <c r="D8" s="590"/>
      <c r="E8" s="590"/>
      <c r="F8" s="590"/>
      <c r="G8" s="590"/>
      <c r="H8" s="590"/>
      <c r="I8" s="590"/>
    </row>
    <row r="9" spans="1:9" x14ac:dyDescent="0.25">
      <c r="A9" s="590"/>
      <c r="B9" s="590"/>
      <c r="C9" s="590"/>
      <c r="D9" s="590"/>
      <c r="E9" s="590"/>
      <c r="F9" s="590"/>
      <c r="G9" s="590"/>
      <c r="H9" s="590"/>
      <c r="I9" s="590"/>
    </row>
    <row r="10" spans="1:9" x14ac:dyDescent="0.25">
      <c r="A10" s="590"/>
      <c r="B10" s="590"/>
      <c r="C10" s="590"/>
      <c r="D10" s="590"/>
      <c r="E10" s="590"/>
      <c r="F10" s="590"/>
      <c r="G10" s="590"/>
      <c r="H10" s="590"/>
      <c r="I10" s="590"/>
    </row>
    <row r="11" spans="1:9" x14ac:dyDescent="0.25">
      <c r="A11" s="590"/>
      <c r="B11" s="590"/>
      <c r="C11" s="590"/>
      <c r="D11" s="590"/>
      <c r="E11" s="590"/>
      <c r="F11" s="590"/>
      <c r="G11" s="590"/>
      <c r="H11" s="590"/>
      <c r="I11" s="590"/>
    </row>
    <row r="12" spans="1:9" x14ac:dyDescent="0.25">
      <c r="A12" s="590"/>
      <c r="B12" s="590"/>
      <c r="C12" s="590"/>
      <c r="D12" s="590"/>
      <c r="E12" s="590"/>
      <c r="F12" s="590"/>
      <c r="G12" s="590"/>
      <c r="H12" s="590"/>
      <c r="I12" s="590"/>
    </row>
    <row r="13" spans="1:9" x14ac:dyDescent="0.25">
      <c r="A13" s="590"/>
      <c r="B13" s="590"/>
      <c r="C13" s="590"/>
      <c r="D13" s="590"/>
      <c r="E13" s="590"/>
      <c r="F13" s="590"/>
      <c r="G13" s="590"/>
      <c r="H13" s="590"/>
      <c r="I13" s="590"/>
    </row>
    <row r="14" spans="1:9" x14ac:dyDescent="0.25">
      <c r="A14" s="590"/>
      <c r="B14" s="590"/>
      <c r="C14" s="590"/>
      <c r="D14" s="590"/>
      <c r="E14" s="590"/>
      <c r="F14" s="590"/>
      <c r="G14" s="590"/>
      <c r="H14" s="590"/>
      <c r="I14" s="590"/>
    </row>
    <row r="15" spans="1:9" ht="19.5" customHeight="1" thickBot="1" x14ac:dyDescent="0.35">
      <c r="A15" s="333"/>
    </row>
    <row r="16" spans="1:9" ht="19.5" customHeight="1" thickBot="1" x14ac:dyDescent="0.35">
      <c r="A16" s="562" t="s">
        <v>31</v>
      </c>
      <c r="B16" s="563"/>
      <c r="C16" s="563"/>
      <c r="D16" s="563"/>
      <c r="E16" s="563"/>
      <c r="F16" s="563"/>
      <c r="G16" s="563"/>
      <c r="H16" s="564"/>
    </row>
    <row r="17" spans="1:14" ht="20.25" customHeight="1" x14ac:dyDescent="0.25">
      <c r="A17" s="565" t="s">
        <v>47</v>
      </c>
      <c r="B17" s="565"/>
      <c r="C17" s="565"/>
      <c r="D17" s="565"/>
      <c r="E17" s="565"/>
      <c r="F17" s="565"/>
      <c r="G17" s="565"/>
      <c r="H17" s="565"/>
    </row>
    <row r="18" spans="1:14" ht="26.25" customHeight="1" x14ac:dyDescent="0.4">
      <c r="A18" s="228" t="s">
        <v>33</v>
      </c>
      <c r="B18" s="561" t="s">
        <v>5</v>
      </c>
      <c r="C18" s="561"/>
      <c r="D18" s="395"/>
      <c r="E18" s="229"/>
      <c r="F18" s="414"/>
      <c r="G18" s="414"/>
      <c r="H18" s="414"/>
    </row>
    <row r="19" spans="1:14" ht="26.25" customHeight="1" x14ac:dyDescent="0.4">
      <c r="A19" s="228" t="s">
        <v>34</v>
      </c>
      <c r="B19" s="406" t="s">
        <v>7</v>
      </c>
      <c r="C19" s="414">
        <v>29</v>
      </c>
      <c r="D19" s="414"/>
      <c r="E19" s="414"/>
      <c r="F19" s="414"/>
      <c r="G19" s="414"/>
      <c r="H19" s="414"/>
    </row>
    <row r="20" spans="1:14" ht="26.25" customHeight="1" x14ac:dyDescent="0.4">
      <c r="A20" s="228" t="s">
        <v>35</v>
      </c>
      <c r="B20" s="566" t="s">
        <v>9</v>
      </c>
      <c r="C20" s="566"/>
      <c r="D20" s="414"/>
      <c r="E20" s="414"/>
      <c r="F20" s="414"/>
      <c r="G20" s="414"/>
      <c r="H20" s="414"/>
    </row>
    <row r="21" spans="1:14" ht="26.25" customHeight="1" x14ac:dyDescent="0.4">
      <c r="A21" s="228" t="s">
        <v>36</v>
      </c>
      <c r="B21" s="566" t="s">
        <v>11</v>
      </c>
      <c r="C21" s="566"/>
      <c r="D21" s="566"/>
      <c r="E21" s="566"/>
      <c r="F21" s="566"/>
      <c r="G21" s="566"/>
      <c r="H21" s="566"/>
      <c r="I21" s="232"/>
    </row>
    <row r="22" spans="1:14" ht="26.25" customHeight="1" x14ac:dyDescent="0.4">
      <c r="A22" s="228" t="s">
        <v>37</v>
      </c>
      <c r="B22" s="233" t="s">
        <v>12</v>
      </c>
      <c r="C22" s="414"/>
      <c r="D22" s="414"/>
      <c r="E22" s="414"/>
      <c r="F22" s="414"/>
      <c r="G22" s="414"/>
      <c r="H22" s="414"/>
    </row>
    <row r="23" spans="1:14" ht="26.25" customHeight="1" x14ac:dyDescent="0.4">
      <c r="A23" s="228" t="s">
        <v>38</v>
      </c>
      <c r="B23" s="233"/>
      <c r="C23" s="414"/>
      <c r="D23" s="414"/>
      <c r="E23" s="414"/>
      <c r="F23" s="414"/>
      <c r="G23" s="414"/>
      <c r="H23" s="414"/>
    </row>
    <row r="24" spans="1:14" ht="18.75" x14ac:dyDescent="0.3">
      <c r="A24" s="228"/>
      <c r="B24" s="234"/>
    </row>
    <row r="25" spans="1:14" ht="18.75" x14ac:dyDescent="0.3">
      <c r="A25" s="235" t="s">
        <v>1</v>
      </c>
      <c r="B25" s="234"/>
    </row>
    <row r="26" spans="1:14" ht="26.25" customHeight="1" x14ac:dyDescent="0.4">
      <c r="A26" s="389" t="s">
        <v>4</v>
      </c>
      <c r="B26" s="561" t="s">
        <v>125</v>
      </c>
      <c r="C26" s="561"/>
    </row>
    <row r="27" spans="1:14" ht="26.25" customHeight="1" x14ac:dyDescent="0.4">
      <c r="A27" s="344" t="s">
        <v>48</v>
      </c>
      <c r="B27" s="567"/>
      <c r="C27" s="567"/>
    </row>
    <row r="28" spans="1:14" ht="27" customHeight="1" thickBot="1" x14ac:dyDescent="0.45">
      <c r="A28" s="344" t="s">
        <v>6</v>
      </c>
      <c r="B28" s="336">
        <v>99.15</v>
      </c>
    </row>
    <row r="29" spans="1:14" s="4" customFormat="1" ht="27" customHeight="1" thickBot="1" x14ac:dyDescent="0.45">
      <c r="A29" s="344" t="s">
        <v>49</v>
      </c>
      <c r="B29" s="239"/>
      <c r="C29" s="568" t="s">
        <v>50</v>
      </c>
      <c r="D29" s="569"/>
      <c r="E29" s="569"/>
      <c r="F29" s="569"/>
      <c r="G29" s="570"/>
      <c r="I29" s="240"/>
      <c r="J29" s="240"/>
      <c r="K29" s="240"/>
      <c r="L29" s="240"/>
    </row>
    <row r="30" spans="1:14" s="4" customFormat="1" ht="19.5" customHeight="1" thickBot="1" x14ac:dyDescent="0.35">
      <c r="A30" s="344" t="s">
        <v>51</v>
      </c>
      <c r="B30" s="409">
        <f>B28-B29</f>
        <v>99.15</v>
      </c>
      <c r="C30" s="242"/>
      <c r="D30" s="242"/>
      <c r="E30" s="242"/>
      <c r="F30" s="242"/>
      <c r="G30" s="243"/>
      <c r="I30" s="240"/>
      <c r="J30" s="240"/>
      <c r="K30" s="240"/>
      <c r="L30" s="240"/>
    </row>
    <row r="31" spans="1:14" s="4" customFormat="1" ht="27" customHeight="1" thickBot="1" x14ac:dyDescent="0.45">
      <c r="A31" s="344" t="s">
        <v>52</v>
      </c>
      <c r="B31" s="244">
        <v>1</v>
      </c>
      <c r="C31" s="571" t="s">
        <v>53</v>
      </c>
      <c r="D31" s="572"/>
      <c r="E31" s="572"/>
      <c r="F31" s="572"/>
      <c r="G31" s="572"/>
      <c r="H31" s="573"/>
      <c r="I31" s="240"/>
      <c r="J31" s="240"/>
      <c r="K31" s="240"/>
      <c r="L31" s="240"/>
    </row>
    <row r="32" spans="1:14" s="4" customFormat="1" ht="27" customHeight="1" thickBot="1" x14ac:dyDescent="0.45">
      <c r="A32" s="344" t="s">
        <v>54</v>
      </c>
      <c r="B32" s="244">
        <v>1</v>
      </c>
      <c r="C32" s="571" t="s">
        <v>55</v>
      </c>
      <c r="D32" s="572"/>
      <c r="E32" s="572"/>
      <c r="F32" s="572"/>
      <c r="G32" s="572"/>
      <c r="H32" s="573"/>
      <c r="I32" s="240"/>
      <c r="J32" s="240"/>
      <c r="K32" s="240"/>
      <c r="L32" s="245"/>
      <c r="M32" s="245"/>
      <c r="N32" s="246"/>
    </row>
    <row r="33" spans="1:14" s="4" customFormat="1" ht="17.25" customHeight="1" x14ac:dyDescent="0.3">
      <c r="A33" s="344"/>
      <c r="B33" s="247"/>
      <c r="C33" s="248"/>
      <c r="D33" s="248"/>
      <c r="E33" s="248"/>
      <c r="F33" s="248"/>
      <c r="G33" s="248"/>
      <c r="H33" s="248"/>
      <c r="I33" s="240"/>
      <c r="J33" s="240"/>
      <c r="K33" s="240"/>
      <c r="L33" s="245"/>
      <c r="M33" s="245"/>
      <c r="N33" s="246"/>
    </row>
    <row r="34" spans="1:14" s="4" customFormat="1" ht="18.75" x14ac:dyDescent="0.3">
      <c r="A34" s="344" t="s">
        <v>56</v>
      </c>
      <c r="B34" s="249">
        <f>B31/B32</f>
        <v>1</v>
      </c>
      <c r="C34" s="333" t="s">
        <v>57</v>
      </c>
      <c r="D34" s="333"/>
      <c r="E34" s="333"/>
      <c r="F34" s="333"/>
      <c r="G34" s="333"/>
      <c r="I34" s="240"/>
      <c r="J34" s="240"/>
      <c r="K34" s="240"/>
      <c r="L34" s="245"/>
      <c r="M34" s="245"/>
      <c r="N34" s="246"/>
    </row>
    <row r="35" spans="1:14" s="4" customFormat="1" ht="19.5" customHeight="1" thickBot="1" x14ac:dyDescent="0.35">
      <c r="A35" s="344"/>
      <c r="B35" s="409"/>
      <c r="G35" s="333"/>
      <c r="I35" s="240"/>
      <c r="J35" s="240"/>
      <c r="K35" s="240"/>
      <c r="L35" s="245"/>
      <c r="M35" s="245"/>
      <c r="N35" s="246"/>
    </row>
    <row r="36" spans="1:14" s="4" customFormat="1" ht="27" customHeight="1" thickBot="1" x14ac:dyDescent="0.45">
      <c r="A36" s="250" t="s">
        <v>58</v>
      </c>
      <c r="B36" s="251">
        <v>20</v>
      </c>
      <c r="C36" s="333"/>
      <c r="D36" s="574" t="s">
        <v>59</v>
      </c>
      <c r="E36" s="575"/>
      <c r="F36" s="574" t="s">
        <v>60</v>
      </c>
      <c r="G36" s="576"/>
      <c r="J36" s="240"/>
      <c r="K36" s="240"/>
      <c r="L36" s="245"/>
      <c r="M36" s="245"/>
      <c r="N36" s="246"/>
    </row>
    <row r="37" spans="1:14" s="4" customFormat="1" ht="27" customHeight="1" thickBot="1" x14ac:dyDescent="0.45">
      <c r="A37" s="252" t="s">
        <v>61</v>
      </c>
      <c r="B37" s="253">
        <v>4</v>
      </c>
      <c r="C37" s="254" t="s">
        <v>62</v>
      </c>
      <c r="D37" s="255" t="s">
        <v>63</v>
      </c>
      <c r="E37" s="256" t="s">
        <v>64</v>
      </c>
      <c r="F37" s="255" t="s">
        <v>63</v>
      </c>
      <c r="G37" s="257" t="s">
        <v>64</v>
      </c>
      <c r="I37" s="258" t="s">
        <v>65</v>
      </c>
      <c r="J37" s="240"/>
      <c r="K37" s="240"/>
      <c r="L37" s="245"/>
      <c r="M37" s="245"/>
      <c r="N37" s="246"/>
    </row>
    <row r="38" spans="1:14" s="4" customFormat="1" ht="26.25" customHeight="1" x14ac:dyDescent="0.4">
      <c r="A38" s="252" t="s">
        <v>66</v>
      </c>
      <c r="B38" s="253">
        <v>20</v>
      </c>
      <c r="C38" s="259">
        <v>1</v>
      </c>
      <c r="D38" s="260">
        <v>107997933</v>
      </c>
      <c r="E38" s="261">
        <f>IF(ISBLANK(D38),"-",$D$48/$D$45*D38)</f>
        <v>123847396.44568369</v>
      </c>
      <c r="F38" s="260">
        <v>118383404</v>
      </c>
      <c r="G38" s="262">
        <f>IF(ISBLANK(F38),"-",$D$48/$F$45*F38)</f>
        <v>124697952.43907417</v>
      </c>
      <c r="I38" s="263"/>
      <c r="J38" s="240"/>
      <c r="K38" s="240"/>
      <c r="L38" s="245"/>
      <c r="M38" s="245"/>
      <c r="N38" s="246"/>
    </row>
    <row r="39" spans="1:14" s="4" customFormat="1" ht="26.25" customHeight="1" x14ac:dyDescent="0.4">
      <c r="A39" s="252" t="s">
        <v>67</v>
      </c>
      <c r="B39" s="253">
        <v>1</v>
      </c>
      <c r="C39" s="284">
        <v>2</v>
      </c>
      <c r="D39" s="265">
        <v>108057825</v>
      </c>
      <c r="E39" s="266">
        <f>IF(ISBLANK(D39),"-",$D$48/$D$45*D39)</f>
        <v>123916078.02191278</v>
      </c>
      <c r="F39" s="265">
        <v>118509667</v>
      </c>
      <c r="G39" s="267">
        <f>IF(ISBLANK(F39),"-",$D$48/$F$45*F39)</f>
        <v>124830950.28367758</v>
      </c>
      <c r="I39" s="578">
        <f>ABS((F43/D43*D42)-F42)/D42</f>
        <v>7.2469024428841915E-3</v>
      </c>
      <c r="J39" s="240"/>
      <c r="K39" s="240"/>
      <c r="L39" s="245"/>
      <c r="M39" s="245"/>
      <c r="N39" s="246"/>
    </row>
    <row r="40" spans="1:14" ht="26.25" customHeight="1" x14ac:dyDescent="0.4">
      <c r="A40" s="252" t="s">
        <v>68</v>
      </c>
      <c r="B40" s="253">
        <v>1</v>
      </c>
      <c r="C40" s="284">
        <v>3</v>
      </c>
      <c r="D40" s="265">
        <v>108231757</v>
      </c>
      <c r="E40" s="266">
        <f>IF(ISBLANK(D40),"-",$D$48/$D$45*D40)</f>
        <v>124115535.77781808</v>
      </c>
      <c r="F40" s="265">
        <v>118504531</v>
      </c>
      <c r="G40" s="267">
        <f>IF(ISBLANK(F40),"-",$D$48/$F$45*F40)</f>
        <v>124825540.33040637</v>
      </c>
      <c r="I40" s="578"/>
      <c r="L40" s="245"/>
      <c r="M40" s="245"/>
      <c r="N40" s="333"/>
    </row>
    <row r="41" spans="1:14" ht="27" customHeight="1" thickBot="1" x14ac:dyDescent="0.45">
      <c r="A41" s="252" t="s">
        <v>69</v>
      </c>
      <c r="B41" s="253">
        <v>1</v>
      </c>
      <c r="C41" s="269">
        <v>4</v>
      </c>
      <c r="D41" s="270"/>
      <c r="E41" s="271" t="str">
        <f>IF(ISBLANK(D41),"-",$D$48/$D$45*D41)</f>
        <v>-</v>
      </c>
      <c r="F41" s="270"/>
      <c r="G41" s="272" t="str">
        <f>IF(ISBLANK(F41),"-",$D$48/$F$45*F41)</f>
        <v>-</v>
      </c>
      <c r="I41" s="273"/>
      <c r="L41" s="245"/>
      <c r="M41" s="245"/>
      <c r="N41" s="333"/>
    </row>
    <row r="42" spans="1:14" ht="27" customHeight="1" thickBot="1" x14ac:dyDescent="0.45">
      <c r="A42" s="252" t="s">
        <v>70</v>
      </c>
      <c r="B42" s="253">
        <v>1</v>
      </c>
      <c r="C42" s="274" t="s">
        <v>71</v>
      </c>
      <c r="D42" s="275">
        <f>AVERAGE(D38:D41)</f>
        <v>108095838.33333333</v>
      </c>
      <c r="E42" s="276">
        <f>AVERAGE(E38:E41)</f>
        <v>123959670.08180486</v>
      </c>
      <c r="F42" s="275">
        <f>AVERAGE(F38:F41)</f>
        <v>118465867.33333333</v>
      </c>
      <c r="G42" s="277">
        <f>AVERAGE(G38:G41)</f>
        <v>124784814.3510527</v>
      </c>
      <c r="H42" s="278"/>
    </row>
    <row r="43" spans="1:14" ht="26.25" customHeight="1" x14ac:dyDescent="0.4">
      <c r="A43" s="252" t="s">
        <v>72</v>
      </c>
      <c r="B43" s="253">
        <v>1</v>
      </c>
      <c r="C43" s="279" t="s">
        <v>73</v>
      </c>
      <c r="D43" s="280">
        <v>17.59</v>
      </c>
      <c r="E43" s="333"/>
      <c r="F43" s="280">
        <v>19.149999999999999</v>
      </c>
      <c r="H43" s="278"/>
    </row>
    <row r="44" spans="1:14" ht="26.25" customHeight="1" x14ac:dyDescent="0.4">
      <c r="A44" s="252" t="s">
        <v>74</v>
      </c>
      <c r="B44" s="253">
        <v>1</v>
      </c>
      <c r="C44" s="281" t="s">
        <v>75</v>
      </c>
      <c r="D44" s="282">
        <f>D43*$B$34</f>
        <v>17.59</v>
      </c>
      <c r="E44" s="352"/>
      <c r="F44" s="282">
        <f>F43*$B$34</f>
        <v>19.149999999999999</v>
      </c>
      <c r="H44" s="278"/>
    </row>
    <row r="45" spans="1:14" ht="19.5" customHeight="1" thickBot="1" x14ac:dyDescent="0.35">
      <c r="A45" s="252" t="s">
        <v>76</v>
      </c>
      <c r="B45" s="284">
        <f>(B44/B43)*(B42/B41)*(B40/B39)*(B38/B37)*B36</f>
        <v>100</v>
      </c>
      <c r="C45" s="281" t="s">
        <v>77</v>
      </c>
      <c r="D45" s="285">
        <f>D44*$B$30/100</f>
        <v>17.440485000000002</v>
      </c>
      <c r="E45" s="329"/>
      <c r="F45" s="285">
        <f>F44*$B$30/100</f>
        <v>18.987224999999999</v>
      </c>
      <c r="H45" s="278"/>
    </row>
    <row r="46" spans="1:14" ht="19.5" customHeight="1" thickBot="1" x14ac:dyDescent="0.35">
      <c r="A46" s="579" t="s">
        <v>78</v>
      </c>
      <c r="B46" s="580"/>
      <c r="C46" s="281" t="s">
        <v>79</v>
      </c>
      <c r="D46" s="287">
        <f>D45/$B$45</f>
        <v>0.17440485000000003</v>
      </c>
      <c r="E46" s="288"/>
      <c r="F46" s="289">
        <f>F45/$B$45</f>
        <v>0.18987224999999999</v>
      </c>
      <c r="H46" s="278"/>
    </row>
    <row r="47" spans="1:14" ht="27" customHeight="1" thickBot="1" x14ac:dyDescent="0.45">
      <c r="A47" s="581"/>
      <c r="B47" s="582"/>
      <c r="C47" s="290" t="s">
        <v>80</v>
      </c>
      <c r="D47" s="291">
        <v>0.2</v>
      </c>
      <c r="E47" s="292"/>
      <c r="F47" s="288"/>
      <c r="H47" s="278"/>
    </row>
    <row r="48" spans="1:14" ht="18.75" x14ac:dyDescent="0.3">
      <c r="C48" s="293" t="s">
        <v>81</v>
      </c>
      <c r="D48" s="285">
        <f>D47*$B$45</f>
        <v>20</v>
      </c>
      <c r="F48" s="294"/>
      <c r="H48" s="278"/>
    </row>
    <row r="49" spans="1:12" ht="19.5" customHeight="1" thickBot="1" x14ac:dyDescent="0.35">
      <c r="C49" s="295" t="s">
        <v>82</v>
      </c>
      <c r="D49" s="296">
        <f>D48/B34</f>
        <v>20</v>
      </c>
      <c r="F49" s="294"/>
      <c r="H49" s="278"/>
    </row>
    <row r="50" spans="1:12" ht="18.75" x14ac:dyDescent="0.3">
      <c r="C50" s="250" t="s">
        <v>83</v>
      </c>
      <c r="D50" s="297">
        <f>AVERAGE(E38:E41,G38:G41)</f>
        <v>124372242.2164288</v>
      </c>
      <c r="F50" s="298"/>
      <c r="H50" s="278"/>
    </row>
    <row r="51" spans="1:12" ht="18.75" x14ac:dyDescent="0.3">
      <c r="C51" s="252" t="s">
        <v>84</v>
      </c>
      <c r="D51" s="299">
        <f>STDEV(E38:E41,G38:G41)/D50</f>
        <v>3.7219687283358807E-3</v>
      </c>
      <c r="F51" s="298"/>
      <c r="H51" s="278"/>
    </row>
    <row r="52" spans="1:12" ht="19.5" customHeight="1" thickBot="1" x14ac:dyDescent="0.35">
      <c r="C52" s="300" t="s">
        <v>20</v>
      </c>
      <c r="D52" s="301">
        <f>COUNT(E38:E41,G38:G41)</f>
        <v>6</v>
      </c>
      <c r="F52" s="298"/>
    </row>
    <row r="54" spans="1:12" ht="18.75" x14ac:dyDescent="0.3">
      <c r="A54" s="302" t="s">
        <v>1</v>
      </c>
      <c r="B54" s="303" t="s">
        <v>85</v>
      </c>
    </row>
    <row r="55" spans="1:12" ht="18.75" x14ac:dyDescent="0.3">
      <c r="A55" s="333" t="s">
        <v>86</v>
      </c>
      <c r="B55" s="305" t="str">
        <f>B21</f>
        <v xml:space="preserve">Each tablet contains: Lamivudine 30mg + Zidovudine 60mg + Nevirapine 50mg </v>
      </c>
    </row>
    <row r="56" spans="1:12" ht="26.25" customHeight="1" x14ac:dyDescent="0.4">
      <c r="A56" s="305" t="s">
        <v>87</v>
      </c>
      <c r="B56" s="306">
        <v>50</v>
      </c>
      <c r="C56" s="333" t="str">
        <f>B20</f>
        <v xml:space="preserve">Lamivudine   Zidovudine  Nevirapine  </v>
      </c>
      <c r="H56" s="352"/>
    </row>
    <row r="57" spans="1:12" ht="18.75" x14ac:dyDescent="0.3">
      <c r="A57" s="305" t="s">
        <v>88</v>
      </c>
      <c r="B57" s="396">
        <f>Uniformity!C46</f>
        <v>348.66800000000001</v>
      </c>
      <c r="H57" s="352"/>
    </row>
    <row r="58" spans="1:12" ht="19.5" customHeight="1" thickBot="1" x14ac:dyDescent="0.35">
      <c r="H58" s="352"/>
    </row>
    <row r="59" spans="1:12" s="4" customFormat="1" ht="27" customHeight="1" thickBot="1" x14ac:dyDescent="0.45">
      <c r="A59" s="250" t="s">
        <v>89</v>
      </c>
      <c r="B59" s="251">
        <v>200</v>
      </c>
      <c r="C59" s="333"/>
      <c r="D59" s="308" t="s">
        <v>90</v>
      </c>
      <c r="E59" s="309" t="s">
        <v>62</v>
      </c>
      <c r="F59" s="309" t="s">
        <v>63</v>
      </c>
      <c r="G59" s="309" t="s">
        <v>91</v>
      </c>
      <c r="H59" s="254" t="s">
        <v>92</v>
      </c>
      <c r="L59" s="240"/>
    </row>
    <row r="60" spans="1:12" s="4" customFormat="1" ht="26.25" customHeight="1" x14ac:dyDescent="0.4">
      <c r="A60" s="252" t="s">
        <v>93</v>
      </c>
      <c r="B60" s="253">
        <v>1</v>
      </c>
      <c r="C60" s="583" t="s">
        <v>94</v>
      </c>
      <c r="D60" s="586">
        <v>355.44</v>
      </c>
      <c r="E60" s="310">
        <v>1</v>
      </c>
      <c r="F60" s="311">
        <v>160366512</v>
      </c>
      <c r="G60" s="397">
        <f>IF(ISBLANK(F60),"-",(F60/$D$50*$D$47*$B$68)*($B$57/$D$60))</f>
        <v>50.593648718056357</v>
      </c>
      <c r="H60" s="312">
        <f t="shared" ref="H60:H71" si="0">IF(ISBLANK(F60),"-",G60/$B$56)</f>
        <v>1.0118729743611272</v>
      </c>
      <c r="L60" s="240"/>
    </row>
    <row r="61" spans="1:12" s="4" customFormat="1" ht="26.25" customHeight="1" x14ac:dyDescent="0.4">
      <c r="A61" s="252" t="s">
        <v>95</v>
      </c>
      <c r="B61" s="253">
        <v>1</v>
      </c>
      <c r="C61" s="584"/>
      <c r="D61" s="587"/>
      <c r="E61" s="313">
        <v>2</v>
      </c>
      <c r="F61" s="265">
        <v>160701533</v>
      </c>
      <c r="G61" s="398">
        <f>IF(ISBLANK(F61),"-",(F61/$D$50*$D$47*$B$68)*($B$57/$D$60))</f>
        <v>50.699343694992514</v>
      </c>
      <c r="H61" s="314">
        <f t="shared" si="0"/>
        <v>1.0139868738998503</v>
      </c>
      <c r="L61" s="240"/>
    </row>
    <row r="62" spans="1:12" s="4" customFormat="1" ht="26.25" customHeight="1" x14ac:dyDescent="0.4">
      <c r="A62" s="252" t="s">
        <v>96</v>
      </c>
      <c r="B62" s="253">
        <v>1</v>
      </c>
      <c r="C62" s="584"/>
      <c r="D62" s="587"/>
      <c r="E62" s="313">
        <v>3</v>
      </c>
      <c r="F62" s="315">
        <v>160677682</v>
      </c>
      <c r="G62" s="398">
        <f>IF(ISBLANK(F62),"-",(F62/$D$50*$D$47*$B$68)*($B$57/$D$60))</f>
        <v>50.691818999839356</v>
      </c>
      <c r="H62" s="314">
        <f t="shared" si="0"/>
        <v>1.0138363799967871</v>
      </c>
      <c r="L62" s="240"/>
    </row>
    <row r="63" spans="1:12" ht="27" customHeight="1" thickBot="1" x14ac:dyDescent="0.45">
      <c r="A63" s="252" t="s">
        <v>97</v>
      </c>
      <c r="B63" s="253">
        <v>1</v>
      </c>
      <c r="C63" s="585"/>
      <c r="D63" s="588"/>
      <c r="E63" s="316">
        <v>4</v>
      </c>
      <c r="F63" s="317"/>
      <c r="G63" s="398" t="str">
        <f>IF(ISBLANK(F63),"-",(F63/$D$50*$D$47*$B$68)*($B$57/$D$60))</f>
        <v>-</v>
      </c>
      <c r="H63" s="314" t="str">
        <f t="shared" si="0"/>
        <v>-</v>
      </c>
    </row>
    <row r="64" spans="1:12" ht="26.25" customHeight="1" x14ac:dyDescent="0.4">
      <c r="A64" s="252" t="s">
        <v>98</v>
      </c>
      <c r="B64" s="253">
        <v>1</v>
      </c>
      <c r="C64" s="583" t="s">
        <v>99</v>
      </c>
      <c r="D64" s="586">
        <v>357.73</v>
      </c>
      <c r="E64" s="310">
        <v>1</v>
      </c>
      <c r="F64" s="311">
        <v>165363088</v>
      </c>
      <c r="G64" s="399">
        <f>IF(ISBLANK(F64),"-",(F64/$D$50*$D$47*$B$68)*($B$57/$D$64))</f>
        <v>51.836041529856232</v>
      </c>
      <c r="H64" s="318">
        <f t="shared" si="0"/>
        <v>1.0367208305971247</v>
      </c>
    </row>
    <row r="65" spans="1:8" ht="26.25" customHeight="1" x14ac:dyDescent="0.4">
      <c r="A65" s="252" t="s">
        <v>100</v>
      </c>
      <c r="B65" s="253">
        <v>1</v>
      </c>
      <c r="C65" s="584"/>
      <c r="D65" s="587"/>
      <c r="E65" s="313">
        <v>2</v>
      </c>
      <c r="F65" s="265">
        <v>165812170</v>
      </c>
      <c r="G65" s="400">
        <f>IF(ISBLANK(F65),"-",(F65/$D$50*$D$47*$B$68)*($B$57/$D$64))</f>
        <v>51.976814379975671</v>
      </c>
      <c r="H65" s="319">
        <f t="shared" si="0"/>
        <v>1.0395362875995133</v>
      </c>
    </row>
    <row r="66" spans="1:8" ht="26.25" customHeight="1" x14ac:dyDescent="0.4">
      <c r="A66" s="252" t="s">
        <v>101</v>
      </c>
      <c r="B66" s="253">
        <v>1</v>
      </c>
      <c r="C66" s="584"/>
      <c r="D66" s="587"/>
      <c r="E66" s="313">
        <v>3</v>
      </c>
      <c r="F66" s="265">
        <v>165483110</v>
      </c>
      <c r="G66" s="400">
        <f>IF(ISBLANK(F66),"-",(F66/$D$50*$D$47*$B$68)*($B$57/$D$64))</f>
        <v>51.87366458982531</v>
      </c>
      <c r="H66" s="319">
        <f t="shared" si="0"/>
        <v>1.0374732917965062</v>
      </c>
    </row>
    <row r="67" spans="1:8" ht="27" customHeight="1" thickBot="1" x14ac:dyDescent="0.45">
      <c r="A67" s="252" t="s">
        <v>102</v>
      </c>
      <c r="B67" s="253">
        <v>1</v>
      </c>
      <c r="C67" s="585"/>
      <c r="D67" s="588"/>
      <c r="E67" s="316">
        <v>4</v>
      </c>
      <c r="F67" s="317"/>
      <c r="G67" s="401" t="str">
        <f>IF(ISBLANK(F67),"-",(F67/$D$50*$D$47*$B$68)*($B$57/$D$64))</f>
        <v>-</v>
      </c>
      <c r="H67" s="320" t="str">
        <f t="shared" si="0"/>
        <v>-</v>
      </c>
    </row>
    <row r="68" spans="1:8" ht="26.25" customHeight="1" x14ac:dyDescent="0.4">
      <c r="A68" s="252" t="s">
        <v>103</v>
      </c>
      <c r="B68" s="321">
        <f>(B67/B66)*(B65/B64)*(B63/B62)*(B61/B60)*B59</f>
        <v>200</v>
      </c>
      <c r="C68" s="583" t="s">
        <v>104</v>
      </c>
      <c r="D68" s="586">
        <v>349.96</v>
      </c>
      <c r="E68" s="310">
        <v>1</v>
      </c>
      <c r="F68" s="311">
        <v>165451068</v>
      </c>
      <c r="G68" s="399">
        <f>IF(ISBLANK(F68),"-",(F68/$D$50*$D$47*$B$68)*($B$57/$D$68))</f>
        <v>53.01512442157054</v>
      </c>
      <c r="H68" s="314">
        <f t="shared" si="0"/>
        <v>1.0603024884314107</v>
      </c>
    </row>
    <row r="69" spans="1:8" ht="27" customHeight="1" thickBot="1" x14ac:dyDescent="0.45">
      <c r="A69" s="300" t="s">
        <v>105</v>
      </c>
      <c r="B69" s="322">
        <f>(D47*B68)/B56*B57</f>
        <v>278.93440000000004</v>
      </c>
      <c r="C69" s="584"/>
      <c r="D69" s="587"/>
      <c r="E69" s="313">
        <v>2</v>
      </c>
      <c r="F69" s="265">
        <v>165392113</v>
      </c>
      <c r="G69" s="400">
        <f>IF(ISBLANK(F69),"-",(F69/$D$50*$D$47*$B$68)*($B$57/$D$68))</f>
        <v>52.996233599661345</v>
      </c>
      <c r="H69" s="314">
        <f t="shared" si="0"/>
        <v>1.0599246719932269</v>
      </c>
    </row>
    <row r="70" spans="1:8" ht="26.25" customHeight="1" x14ac:dyDescent="0.4">
      <c r="A70" s="596" t="s">
        <v>78</v>
      </c>
      <c r="B70" s="597"/>
      <c r="C70" s="584"/>
      <c r="D70" s="587"/>
      <c r="E70" s="313">
        <v>3</v>
      </c>
      <c r="F70" s="265">
        <v>165184675</v>
      </c>
      <c r="G70" s="400">
        <f>IF(ISBLANK(F70),"-",(F70/$D$50*$D$47*$B$68)*($B$57/$D$68))</f>
        <v>52.929764694306428</v>
      </c>
      <c r="H70" s="314">
        <f t="shared" si="0"/>
        <v>1.0585952938861285</v>
      </c>
    </row>
    <row r="71" spans="1:8" ht="27" customHeight="1" thickBot="1" x14ac:dyDescent="0.45">
      <c r="A71" s="598"/>
      <c r="B71" s="599"/>
      <c r="C71" s="595"/>
      <c r="D71" s="588"/>
      <c r="E71" s="316">
        <v>4</v>
      </c>
      <c r="F71" s="317"/>
      <c r="G71" s="401" t="str">
        <f>IF(ISBLANK(F71),"-",(F71/$D$50*$D$47*$B$68)*($B$57/$D$68))</f>
        <v>-</v>
      </c>
      <c r="H71" s="323" t="str">
        <f t="shared" si="0"/>
        <v>-</v>
      </c>
    </row>
    <row r="72" spans="1:8" ht="26.25" customHeight="1" x14ac:dyDescent="0.4">
      <c r="A72" s="352"/>
      <c r="B72" s="352"/>
      <c r="C72" s="352"/>
      <c r="D72" s="352"/>
      <c r="E72" s="352"/>
      <c r="F72" s="326" t="s">
        <v>71</v>
      </c>
      <c r="G72" s="412">
        <f>AVERAGE(G60:G71)</f>
        <v>51.845828292009308</v>
      </c>
      <c r="H72" s="327">
        <f>AVERAGE(H60:H71)</f>
        <v>1.036916565840186</v>
      </c>
    </row>
    <row r="73" spans="1:8" ht="26.25" customHeight="1" x14ac:dyDescent="0.4">
      <c r="C73" s="352"/>
      <c r="D73" s="352"/>
      <c r="E73" s="352"/>
      <c r="F73" s="328" t="s">
        <v>84</v>
      </c>
      <c r="G73" s="402">
        <f>STDEV(G60:G71)/G72</f>
        <v>1.9405434509197E-2</v>
      </c>
      <c r="H73" s="402">
        <f>STDEV(H60:H71)/H72</f>
        <v>1.9405434509196972E-2</v>
      </c>
    </row>
    <row r="74" spans="1:8" ht="27" customHeight="1" thickBot="1" x14ac:dyDescent="0.45">
      <c r="A74" s="352"/>
      <c r="B74" s="352"/>
      <c r="C74" s="352"/>
      <c r="D74" s="352"/>
      <c r="E74" s="329"/>
      <c r="F74" s="330" t="s">
        <v>20</v>
      </c>
      <c r="G74" s="331">
        <f>COUNT(G60:G71)</f>
        <v>9</v>
      </c>
      <c r="H74" s="331">
        <f>COUNT(H60:H71)</f>
        <v>9</v>
      </c>
    </row>
    <row r="76" spans="1:8" ht="26.25" customHeight="1" x14ac:dyDescent="0.4">
      <c r="A76" s="389" t="s">
        <v>106</v>
      </c>
      <c r="B76" s="344" t="s">
        <v>107</v>
      </c>
      <c r="C76" s="591" t="str">
        <f>B20</f>
        <v xml:space="preserve">Lamivudine   Zidovudine  Nevirapine  </v>
      </c>
      <c r="D76" s="591"/>
      <c r="E76" s="333" t="s">
        <v>108</v>
      </c>
      <c r="F76" s="333"/>
      <c r="G76" s="334">
        <f>H72</f>
        <v>1.036916565840186</v>
      </c>
      <c r="H76" s="409"/>
    </row>
    <row r="77" spans="1:8" ht="18.75" x14ac:dyDescent="0.3">
      <c r="A77" s="235" t="s">
        <v>109</v>
      </c>
      <c r="B77" s="235" t="s">
        <v>110</v>
      </c>
    </row>
    <row r="78" spans="1:8" ht="18.75" x14ac:dyDescent="0.3">
      <c r="A78" s="235"/>
      <c r="B78" s="235"/>
    </row>
    <row r="79" spans="1:8" ht="26.25" customHeight="1" x14ac:dyDescent="0.4">
      <c r="A79" s="389" t="s">
        <v>4</v>
      </c>
      <c r="B79" s="577" t="str">
        <f>B26</f>
        <v>Nevirapine</v>
      </c>
      <c r="C79" s="577"/>
    </row>
    <row r="80" spans="1:8" ht="26.25" customHeight="1" x14ac:dyDescent="0.4">
      <c r="A80" s="344" t="s">
        <v>48</v>
      </c>
      <c r="B80" s="577">
        <f>B27</f>
        <v>0</v>
      </c>
      <c r="C80" s="577"/>
    </row>
    <row r="81" spans="1:12" ht="27" customHeight="1" thickBot="1" x14ac:dyDescent="0.45">
      <c r="A81" s="344" t="s">
        <v>6</v>
      </c>
      <c r="B81" s="336">
        <f>B28</f>
        <v>99.15</v>
      </c>
    </row>
    <row r="82" spans="1:12" s="4" customFormat="1" ht="27" customHeight="1" thickBot="1" x14ac:dyDescent="0.45">
      <c r="A82" s="344" t="s">
        <v>49</v>
      </c>
      <c r="B82" s="239">
        <v>0</v>
      </c>
      <c r="C82" s="568" t="s">
        <v>50</v>
      </c>
      <c r="D82" s="569"/>
      <c r="E82" s="569"/>
      <c r="F82" s="569"/>
      <c r="G82" s="570"/>
      <c r="I82" s="240"/>
      <c r="J82" s="240"/>
      <c r="K82" s="240"/>
      <c r="L82" s="240"/>
    </row>
    <row r="83" spans="1:12" s="4" customFormat="1" ht="19.5" customHeight="1" thickBot="1" x14ac:dyDescent="0.35">
      <c r="A83" s="344" t="s">
        <v>51</v>
      </c>
      <c r="B83" s="409">
        <f>B81-B82</f>
        <v>99.15</v>
      </c>
      <c r="C83" s="242"/>
      <c r="D83" s="242"/>
      <c r="E83" s="242"/>
      <c r="F83" s="242"/>
      <c r="G83" s="243"/>
      <c r="I83" s="240"/>
      <c r="J83" s="240"/>
      <c r="K83" s="240"/>
      <c r="L83" s="240"/>
    </row>
    <row r="84" spans="1:12" s="4" customFormat="1" ht="27" customHeight="1" thickBot="1" x14ac:dyDescent="0.45">
      <c r="A84" s="344" t="s">
        <v>52</v>
      </c>
      <c r="B84" s="244">
        <v>1</v>
      </c>
      <c r="C84" s="571" t="s">
        <v>111</v>
      </c>
      <c r="D84" s="572"/>
      <c r="E84" s="572"/>
      <c r="F84" s="572"/>
      <c r="G84" s="572"/>
      <c r="H84" s="573"/>
      <c r="I84" s="240"/>
      <c r="J84" s="240"/>
      <c r="K84" s="240"/>
      <c r="L84" s="240"/>
    </row>
    <row r="85" spans="1:12" s="4" customFormat="1" ht="27" customHeight="1" thickBot="1" x14ac:dyDescent="0.45">
      <c r="A85" s="344" t="s">
        <v>54</v>
      </c>
      <c r="B85" s="244">
        <v>1</v>
      </c>
      <c r="C85" s="571" t="s">
        <v>112</v>
      </c>
      <c r="D85" s="572"/>
      <c r="E85" s="572"/>
      <c r="F85" s="572"/>
      <c r="G85" s="572"/>
      <c r="H85" s="573"/>
      <c r="I85" s="240"/>
      <c r="J85" s="240"/>
      <c r="K85" s="240"/>
      <c r="L85" s="240"/>
    </row>
    <row r="86" spans="1:12" s="4" customFormat="1" ht="18.75" x14ac:dyDescent="0.3">
      <c r="A86" s="344"/>
      <c r="B86" s="247"/>
      <c r="C86" s="248"/>
      <c r="D86" s="248"/>
      <c r="E86" s="248"/>
      <c r="F86" s="248"/>
      <c r="G86" s="248"/>
      <c r="H86" s="248"/>
      <c r="I86" s="240"/>
      <c r="J86" s="240"/>
      <c r="K86" s="240"/>
      <c r="L86" s="240"/>
    </row>
    <row r="87" spans="1:12" s="4" customFormat="1" ht="18.75" x14ac:dyDescent="0.3">
      <c r="A87" s="344" t="s">
        <v>56</v>
      </c>
      <c r="B87" s="249">
        <f>B84/B85</f>
        <v>1</v>
      </c>
      <c r="C87" s="333" t="s">
        <v>57</v>
      </c>
      <c r="D87" s="333"/>
      <c r="E87" s="333"/>
      <c r="F87" s="333"/>
      <c r="G87" s="333"/>
      <c r="I87" s="240"/>
      <c r="J87" s="240"/>
      <c r="K87" s="240"/>
      <c r="L87" s="240"/>
    </row>
    <row r="88" spans="1:12" ht="19.5" customHeight="1" thickBot="1" x14ac:dyDescent="0.35">
      <c r="A88" s="235"/>
      <c r="B88" s="235"/>
    </row>
    <row r="89" spans="1:12" ht="27" customHeight="1" thickBot="1" x14ac:dyDescent="0.45">
      <c r="A89" s="250" t="s">
        <v>58</v>
      </c>
      <c r="B89" s="251">
        <v>25</v>
      </c>
      <c r="D89" s="407" t="s">
        <v>59</v>
      </c>
      <c r="E89" s="408"/>
      <c r="F89" s="574" t="s">
        <v>60</v>
      </c>
      <c r="G89" s="576"/>
    </row>
    <row r="90" spans="1:12" ht="27" customHeight="1" thickBot="1" x14ac:dyDescent="0.45">
      <c r="A90" s="252" t="s">
        <v>61</v>
      </c>
      <c r="B90" s="253">
        <v>4</v>
      </c>
      <c r="C90" s="410" t="s">
        <v>62</v>
      </c>
      <c r="D90" s="255" t="s">
        <v>63</v>
      </c>
      <c r="E90" s="256" t="s">
        <v>64</v>
      </c>
      <c r="F90" s="255" t="s">
        <v>63</v>
      </c>
      <c r="G90" s="340" t="s">
        <v>64</v>
      </c>
      <c r="I90" s="258" t="s">
        <v>65</v>
      </c>
    </row>
    <row r="91" spans="1:12" ht="26.25" customHeight="1" x14ac:dyDescent="0.4">
      <c r="A91" s="252" t="s">
        <v>66</v>
      </c>
      <c r="B91" s="253">
        <v>200</v>
      </c>
      <c r="C91" s="341">
        <v>1</v>
      </c>
      <c r="D91" s="260"/>
      <c r="E91" s="261"/>
      <c r="F91" s="260"/>
      <c r="G91" s="262" t="str">
        <f>IF(ISBLANK(F91),"-",$D$101/$F$98*F91)</f>
        <v>-</v>
      </c>
      <c r="I91" s="263"/>
    </row>
    <row r="92" spans="1:12" ht="26.25" customHeight="1" x14ac:dyDescent="0.4">
      <c r="A92" s="252" t="s">
        <v>67</v>
      </c>
      <c r="B92" s="253">
        <v>1</v>
      </c>
      <c r="C92" s="352">
        <v>2</v>
      </c>
      <c r="D92" s="265"/>
      <c r="E92" s="266"/>
      <c r="F92" s="265"/>
      <c r="G92" s="267" t="str">
        <f>IF(ISBLANK(F92),"-",$D$101/$F$98*F92)</f>
        <v>-</v>
      </c>
      <c r="I92" s="578" t="e">
        <f>ABS((F96/D96*D95)-F95)/D95</f>
        <v>#DIV/0!</v>
      </c>
    </row>
    <row r="93" spans="1:12" ht="26.25" customHeight="1" x14ac:dyDescent="0.4">
      <c r="A93" s="252" t="s">
        <v>68</v>
      </c>
      <c r="B93" s="253">
        <v>1</v>
      </c>
      <c r="C93" s="352">
        <v>3</v>
      </c>
      <c r="D93" s="265"/>
      <c r="E93" s="266"/>
      <c r="F93" s="265"/>
      <c r="G93" s="267" t="str">
        <f>IF(ISBLANK(F93),"-",$D$101/$F$98*F93)</f>
        <v>-</v>
      </c>
      <c r="I93" s="578"/>
    </row>
    <row r="94" spans="1:12" ht="27" customHeight="1" thickBot="1" x14ac:dyDescent="0.45">
      <c r="A94" s="252" t="s">
        <v>69</v>
      </c>
      <c r="B94" s="253">
        <v>1</v>
      </c>
      <c r="C94" s="342">
        <v>4</v>
      </c>
      <c r="D94" s="270"/>
      <c r="E94" s="271"/>
      <c r="F94" s="343"/>
      <c r="G94" s="272" t="str">
        <f>IF(ISBLANK(F94),"-",$D$101/$F$98*F94)</f>
        <v>-</v>
      </c>
      <c r="I94" s="273"/>
    </row>
    <row r="95" spans="1:12" ht="27" customHeight="1" thickBot="1" x14ac:dyDescent="0.45">
      <c r="A95" s="252" t="s">
        <v>70</v>
      </c>
      <c r="B95" s="253">
        <v>1</v>
      </c>
      <c r="C95" s="344" t="s">
        <v>71</v>
      </c>
      <c r="D95" s="345"/>
      <c r="E95" s="276"/>
      <c r="F95" s="346"/>
      <c r="G95" s="347" t="e">
        <f>AVERAGE(G91:G94)</f>
        <v>#DIV/0!</v>
      </c>
    </row>
    <row r="96" spans="1:12" ht="26.25" customHeight="1" x14ac:dyDescent="0.4">
      <c r="A96" s="252" t="s">
        <v>72</v>
      </c>
      <c r="B96" s="336">
        <v>1</v>
      </c>
      <c r="C96" s="348" t="s">
        <v>113</v>
      </c>
      <c r="D96" s="349"/>
      <c r="E96" s="333"/>
      <c r="F96" s="280"/>
    </row>
    <row r="97" spans="1:10" ht="26.25" customHeight="1" x14ac:dyDescent="0.4">
      <c r="A97" s="252" t="s">
        <v>74</v>
      </c>
      <c r="B97" s="336">
        <v>1</v>
      </c>
      <c r="C97" s="350" t="s">
        <v>114</v>
      </c>
      <c r="D97" s="351"/>
      <c r="E97" s="352"/>
      <c r="F97" s="282"/>
    </row>
    <row r="98" spans="1:10" ht="19.5" customHeight="1" thickBot="1" x14ac:dyDescent="0.35">
      <c r="A98" s="252" t="s">
        <v>76</v>
      </c>
      <c r="B98" s="352">
        <f>(B97/B96)*(B95/B94)*(B93/B92)*(B91/B90)*B89</f>
        <v>1250</v>
      </c>
      <c r="C98" s="350" t="s">
        <v>115</v>
      </c>
      <c r="D98" s="353"/>
      <c r="E98" s="329"/>
      <c r="F98" s="285"/>
    </row>
    <row r="99" spans="1:10" ht="19.5" customHeight="1" thickBot="1" x14ac:dyDescent="0.35">
      <c r="A99" s="579" t="s">
        <v>78</v>
      </c>
      <c r="B99" s="593"/>
      <c r="C99" s="350" t="s">
        <v>116</v>
      </c>
      <c r="D99" s="354"/>
      <c r="E99" s="329"/>
      <c r="F99" s="289"/>
      <c r="H99" s="278"/>
    </row>
    <row r="100" spans="1:10" ht="19.5" customHeight="1" thickBot="1" x14ac:dyDescent="0.35">
      <c r="A100" s="581"/>
      <c r="B100" s="594"/>
      <c r="C100" s="350" t="s">
        <v>80</v>
      </c>
      <c r="D100" s="356"/>
      <c r="F100" s="294"/>
      <c r="G100" s="363"/>
      <c r="H100" s="278"/>
    </row>
    <row r="101" spans="1:10" ht="18.75" x14ac:dyDescent="0.3">
      <c r="C101" s="350" t="s">
        <v>81</v>
      </c>
      <c r="D101" s="351"/>
      <c r="F101" s="294"/>
      <c r="H101" s="278"/>
    </row>
    <row r="102" spans="1:10" ht="19.5" customHeight="1" thickBot="1" x14ac:dyDescent="0.35">
      <c r="C102" s="358" t="s">
        <v>82</v>
      </c>
      <c r="D102" s="359"/>
      <c r="F102" s="298"/>
      <c r="H102" s="278"/>
      <c r="J102" s="360"/>
    </row>
    <row r="103" spans="1:10" ht="18.75" x14ac:dyDescent="0.3">
      <c r="C103" s="361" t="s">
        <v>117</v>
      </c>
      <c r="D103" s="362"/>
      <c r="F103" s="298"/>
      <c r="G103" s="363"/>
      <c r="H103" s="278"/>
      <c r="J103" s="364"/>
    </row>
    <row r="104" spans="1:10" ht="18.75" x14ac:dyDescent="0.3">
      <c r="C104" s="328" t="s">
        <v>84</v>
      </c>
      <c r="D104" s="365"/>
      <c r="F104" s="298"/>
      <c r="H104" s="278"/>
      <c r="J104" s="364"/>
    </row>
    <row r="105" spans="1:10" ht="19.5" customHeight="1" thickBot="1" x14ac:dyDescent="0.35">
      <c r="C105" s="330" t="s">
        <v>20</v>
      </c>
      <c r="D105" s="366"/>
      <c r="F105" s="298"/>
      <c r="H105" s="278"/>
      <c r="J105" s="364"/>
    </row>
    <row r="106" spans="1:10" ht="19.5" customHeight="1" thickBot="1" x14ac:dyDescent="0.35">
      <c r="A106" s="302"/>
      <c r="B106" s="302"/>
      <c r="C106" s="302"/>
      <c r="D106" s="302"/>
      <c r="E106" s="302"/>
    </row>
    <row r="107" spans="1:10" ht="26.25" customHeight="1" x14ac:dyDescent="0.4">
      <c r="A107" s="250" t="s">
        <v>118</v>
      </c>
      <c r="B107" s="251">
        <v>900</v>
      </c>
      <c r="C107" s="407" t="s">
        <v>119</v>
      </c>
      <c r="D107" s="368"/>
      <c r="E107" s="369"/>
      <c r="F107" s="370"/>
    </row>
    <row r="108" spans="1:10" ht="26.25" customHeight="1" x14ac:dyDescent="0.4">
      <c r="A108" s="252" t="s">
        <v>120</v>
      </c>
      <c r="B108" s="253">
        <v>5</v>
      </c>
      <c r="C108" s="371">
        <v>1</v>
      </c>
      <c r="D108" s="372"/>
      <c r="E108" s="403"/>
      <c r="F108" s="373"/>
    </row>
    <row r="109" spans="1:10" ht="26.25" customHeight="1" x14ac:dyDescent="0.4">
      <c r="A109" s="252" t="s">
        <v>95</v>
      </c>
      <c r="B109" s="253">
        <v>50</v>
      </c>
      <c r="C109" s="371">
        <v>2</v>
      </c>
      <c r="D109" s="372"/>
      <c r="E109" s="404"/>
      <c r="F109" s="374"/>
    </row>
    <row r="110" spans="1:10" ht="26.25" customHeight="1" x14ac:dyDescent="0.4">
      <c r="A110" s="252" t="s">
        <v>96</v>
      </c>
      <c r="B110" s="253">
        <v>1</v>
      </c>
      <c r="C110" s="371">
        <v>3</v>
      </c>
      <c r="D110" s="372"/>
      <c r="E110" s="404"/>
      <c r="F110" s="374"/>
    </row>
    <row r="111" spans="1:10" ht="26.25" customHeight="1" x14ac:dyDescent="0.4">
      <c r="A111" s="252" t="s">
        <v>97</v>
      </c>
      <c r="B111" s="253">
        <v>1</v>
      </c>
      <c r="C111" s="371">
        <v>4</v>
      </c>
      <c r="D111" s="372"/>
      <c r="E111" s="404"/>
      <c r="F111" s="374"/>
    </row>
    <row r="112" spans="1:10" ht="26.25" customHeight="1" x14ac:dyDescent="0.4">
      <c r="A112" s="252" t="s">
        <v>98</v>
      </c>
      <c r="B112" s="253">
        <v>1</v>
      </c>
      <c r="C112" s="371">
        <v>5</v>
      </c>
      <c r="D112" s="372"/>
      <c r="E112" s="404"/>
      <c r="F112" s="374"/>
    </row>
    <row r="113" spans="1:10" ht="26.25" customHeight="1" x14ac:dyDescent="0.4">
      <c r="A113" s="252" t="s">
        <v>100</v>
      </c>
      <c r="B113" s="253">
        <v>1</v>
      </c>
      <c r="C113" s="375">
        <v>6</v>
      </c>
      <c r="D113" s="376"/>
      <c r="E113" s="405"/>
      <c r="F113" s="377"/>
    </row>
    <row r="114" spans="1:10" ht="26.25" customHeight="1" x14ac:dyDescent="0.4">
      <c r="A114" s="252" t="s">
        <v>101</v>
      </c>
      <c r="B114" s="253">
        <v>1</v>
      </c>
      <c r="C114" s="371"/>
      <c r="D114" s="352"/>
      <c r="E114" s="333"/>
      <c r="F114" s="378"/>
    </row>
    <row r="115" spans="1:10" ht="26.25" customHeight="1" x14ac:dyDescent="0.4">
      <c r="A115" s="252" t="s">
        <v>102</v>
      </c>
      <c r="B115" s="253">
        <v>1</v>
      </c>
      <c r="C115" s="371"/>
      <c r="D115" s="379" t="s">
        <v>71</v>
      </c>
      <c r="E115" s="413" t="e">
        <f>AVERAGE(E108:E113)</f>
        <v>#DIV/0!</v>
      </c>
      <c r="F115" s="380" t="e">
        <f>AVERAGE(F108:F113)</f>
        <v>#DIV/0!</v>
      </c>
    </row>
    <row r="116" spans="1:10" ht="27" customHeight="1" thickBot="1" x14ac:dyDescent="0.45">
      <c r="A116" s="252" t="s">
        <v>103</v>
      </c>
      <c r="B116" s="284">
        <f>(B115/B114)*(B113/B112)*(B111/B110)*(B109/B108)*B107</f>
        <v>9000</v>
      </c>
      <c r="C116" s="381"/>
      <c r="D116" s="344" t="s">
        <v>84</v>
      </c>
      <c r="E116" s="382" t="e">
        <f>STDEV(E108:E113)/E115</f>
        <v>#DIV/0!</v>
      </c>
      <c r="F116" s="382" t="e">
        <f>STDEV(F108:F113)/F115</f>
        <v>#DIV/0!</v>
      </c>
      <c r="I116" s="333"/>
    </row>
    <row r="117" spans="1:10" ht="27" customHeight="1" thickBot="1" x14ac:dyDescent="0.45">
      <c r="A117" s="579" t="s">
        <v>78</v>
      </c>
      <c r="B117" s="580"/>
      <c r="C117" s="383"/>
      <c r="D117" s="384" t="s">
        <v>20</v>
      </c>
      <c r="E117" s="385">
        <f>COUNT(E108:E113)</f>
        <v>0</v>
      </c>
      <c r="F117" s="385">
        <f>COUNT(F108:F113)</f>
        <v>0</v>
      </c>
      <c r="I117" s="333"/>
      <c r="J117" s="364"/>
    </row>
    <row r="118" spans="1:10" ht="19.5" customHeight="1" thickBot="1" x14ac:dyDescent="0.35">
      <c r="A118" s="581"/>
      <c r="B118" s="582"/>
      <c r="C118" s="333"/>
      <c r="D118" s="333"/>
      <c r="E118" s="333"/>
      <c r="F118" s="352"/>
      <c r="G118" s="333"/>
      <c r="H118" s="333"/>
      <c r="I118" s="333"/>
    </row>
    <row r="119" spans="1:10" ht="18.75" x14ac:dyDescent="0.3">
      <c r="A119" s="394"/>
      <c r="B119" s="248"/>
      <c r="C119" s="333"/>
      <c r="D119" s="333"/>
      <c r="E119" s="333"/>
      <c r="F119" s="352"/>
      <c r="G119" s="333"/>
      <c r="H119" s="333"/>
      <c r="I119" s="333"/>
    </row>
    <row r="120" spans="1:10" ht="26.25" customHeight="1" x14ac:dyDescent="0.4">
      <c r="A120" s="389" t="s">
        <v>106</v>
      </c>
      <c r="B120" s="344" t="s">
        <v>121</v>
      </c>
      <c r="C120" s="591" t="str">
        <f>B20</f>
        <v xml:space="preserve">Lamivudine   Zidovudine  Nevirapine  </v>
      </c>
      <c r="D120" s="591"/>
      <c r="E120" s="333" t="s">
        <v>122</v>
      </c>
      <c r="F120" s="333"/>
      <c r="G120" s="334" t="e">
        <f>F115</f>
        <v>#DIV/0!</v>
      </c>
      <c r="H120" s="333"/>
      <c r="I120" s="333"/>
    </row>
    <row r="121" spans="1:10" ht="19.5" customHeight="1" thickBot="1" x14ac:dyDescent="0.35">
      <c r="A121" s="411"/>
      <c r="B121" s="411"/>
      <c r="C121" s="387"/>
      <c r="D121" s="387"/>
      <c r="E121" s="387"/>
      <c r="F121" s="387"/>
      <c r="G121" s="387"/>
      <c r="H121" s="387"/>
    </row>
    <row r="122" spans="1:10" ht="18.75" x14ac:dyDescent="0.3">
      <c r="B122" s="592" t="s">
        <v>26</v>
      </c>
      <c r="C122" s="592"/>
      <c r="E122" s="410" t="s">
        <v>27</v>
      </c>
      <c r="F122" s="388"/>
      <c r="G122" s="592" t="s">
        <v>28</v>
      </c>
      <c r="H122" s="592"/>
    </row>
    <row r="123" spans="1:10" ht="69.95" customHeight="1" x14ac:dyDescent="0.3">
      <c r="A123" s="389" t="s">
        <v>29</v>
      </c>
      <c r="B123" s="391"/>
      <c r="C123" s="391"/>
      <c r="E123" s="391"/>
      <c r="F123" s="333"/>
      <c r="G123" s="391"/>
      <c r="H123" s="391"/>
    </row>
    <row r="124" spans="1:10" ht="69.95" customHeight="1" x14ac:dyDescent="0.3">
      <c r="A124" s="389" t="s">
        <v>30</v>
      </c>
      <c r="B124" s="392"/>
      <c r="C124" s="392"/>
      <c r="E124" s="392"/>
      <c r="F124" s="333"/>
      <c r="G124" s="393"/>
      <c r="H124" s="393"/>
    </row>
    <row r="125" spans="1:10" ht="18.75" x14ac:dyDescent="0.3">
      <c r="A125" s="352"/>
      <c r="B125" s="352"/>
      <c r="C125" s="352"/>
      <c r="D125" s="352"/>
      <c r="E125" s="352"/>
      <c r="F125" s="329"/>
      <c r="G125" s="352"/>
      <c r="H125" s="352"/>
      <c r="I125" s="333"/>
    </row>
    <row r="126" spans="1:10" ht="18.75" x14ac:dyDescent="0.3">
      <c r="A126" s="352"/>
      <c r="B126" s="352"/>
      <c r="C126" s="352"/>
      <c r="D126" s="352"/>
      <c r="E126" s="352"/>
      <c r="F126" s="329"/>
      <c r="G126" s="352"/>
      <c r="H126" s="352"/>
      <c r="I126" s="333"/>
    </row>
    <row r="127" spans="1:10" ht="18.75" x14ac:dyDescent="0.3">
      <c r="A127" s="352"/>
      <c r="B127" s="352"/>
      <c r="C127" s="352"/>
      <c r="D127" s="352"/>
      <c r="E127" s="352"/>
      <c r="F127" s="329"/>
      <c r="G127" s="352"/>
      <c r="H127" s="352"/>
      <c r="I127" s="333"/>
    </row>
    <row r="128" spans="1:10" ht="18.75" x14ac:dyDescent="0.3">
      <c r="A128" s="352"/>
      <c r="B128" s="352"/>
      <c r="C128" s="352"/>
      <c r="D128" s="352"/>
      <c r="E128" s="352"/>
      <c r="F128" s="329"/>
      <c r="G128" s="352"/>
      <c r="H128" s="352"/>
      <c r="I128" s="333"/>
    </row>
    <row r="129" spans="1:9" ht="18.75" x14ac:dyDescent="0.3">
      <c r="A129" s="352"/>
      <c r="B129" s="352"/>
      <c r="C129" s="352"/>
      <c r="D129" s="352"/>
      <c r="E129" s="352"/>
      <c r="F129" s="329"/>
      <c r="G129" s="352"/>
      <c r="H129" s="352"/>
      <c r="I129" s="333"/>
    </row>
    <row r="130" spans="1:9" ht="18.75" x14ac:dyDescent="0.3">
      <c r="A130" s="352"/>
      <c r="B130" s="352"/>
      <c r="C130" s="352"/>
      <c r="D130" s="352"/>
      <c r="E130" s="352"/>
      <c r="F130" s="329"/>
      <c r="G130" s="352"/>
      <c r="H130" s="352"/>
      <c r="I130" s="333"/>
    </row>
    <row r="131" spans="1:9" ht="18.75" x14ac:dyDescent="0.3">
      <c r="A131" s="352"/>
      <c r="B131" s="352"/>
      <c r="C131" s="352"/>
      <c r="D131" s="352"/>
      <c r="E131" s="352"/>
      <c r="F131" s="329"/>
      <c r="G131" s="352"/>
      <c r="H131" s="352"/>
      <c r="I131" s="333"/>
    </row>
    <row r="132" spans="1:9" ht="18.75" x14ac:dyDescent="0.3">
      <c r="A132" s="352"/>
      <c r="B132" s="352"/>
      <c r="C132" s="352"/>
      <c r="D132" s="352"/>
      <c r="E132" s="352"/>
      <c r="F132" s="329"/>
      <c r="G132" s="352"/>
      <c r="H132" s="352"/>
      <c r="I132" s="333"/>
    </row>
    <row r="133" spans="1:9" ht="18.75" x14ac:dyDescent="0.3">
      <c r="A133" s="352"/>
      <c r="B133" s="352"/>
      <c r="C133" s="352"/>
      <c r="D133" s="352"/>
      <c r="E133" s="352"/>
      <c r="F133" s="329"/>
      <c r="G133" s="352"/>
      <c r="H133" s="352"/>
      <c r="I133" s="333"/>
    </row>
    <row r="250" spans="1:1" x14ac:dyDescent="0.25">
      <c r="A250" s="355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(NEV) </vt:lpstr>
      <vt:lpstr>SST (ZID)</vt:lpstr>
      <vt:lpstr>SST (lamivudine)</vt:lpstr>
      <vt:lpstr>Uniformity</vt:lpstr>
      <vt:lpstr>lamivudine</vt:lpstr>
      <vt:lpstr>Zidovudine</vt:lpstr>
      <vt:lpstr>Nevirapine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2016-02-25T14:27:22Z</cp:lastPrinted>
  <dcterms:created xsi:type="dcterms:W3CDTF">2005-07-05T10:19:27Z</dcterms:created>
  <dcterms:modified xsi:type="dcterms:W3CDTF">2016-03-11T12:40:07Z</dcterms:modified>
  <cp:category/>
</cp:coreProperties>
</file>