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25" windowWidth="15015" windowHeight="7620"/>
  </bookViews>
  <sheets>
    <sheet name="SST (NEV) " sheetId="6" r:id="rId1"/>
    <sheet name="SST (ZID)" sheetId="7" r:id="rId2"/>
    <sheet name="SST (lamivudine)" sheetId="8" r:id="rId3"/>
    <sheet name="Uniformity" sheetId="2" r:id="rId4"/>
    <sheet name="lamivudine" sheetId="3" r:id="rId5"/>
    <sheet name="zidovudine" sheetId="4" r:id="rId6"/>
    <sheet name="Nevirapine" sheetId="5" r:id="rId7"/>
  </sheets>
  <definedNames>
    <definedName name="_xlnm.Print_Area" localSheetId="6">Nevirapine!$A$1:$N$124</definedName>
    <definedName name="_xlnm.Print_Area" localSheetId="3">Uniformity!$A$1:$H$54</definedName>
    <definedName name="_xlnm.Print_Area" localSheetId="5">zidovudine!$A$1:$N$124</definedName>
  </definedNames>
  <calcPr calcId="145621"/>
</workbook>
</file>

<file path=xl/calcChain.xml><?xml version="1.0" encoding="utf-8"?>
<calcChain xmlns="http://schemas.openxmlformats.org/spreadsheetml/2006/main">
  <c r="B41" i="8" l="1"/>
  <c r="B53" i="6"/>
  <c r="B51" i="6"/>
  <c r="B52" i="6" s="1"/>
  <c r="B53" i="7"/>
  <c r="B51" i="7"/>
  <c r="B52" i="7" s="1"/>
  <c r="B32" i="6"/>
  <c r="B30" i="6"/>
  <c r="B31" i="6" s="1"/>
  <c r="B32" i="7"/>
  <c r="B31" i="7"/>
  <c r="B30" i="7"/>
  <c r="B21" i="8"/>
  <c r="B81" i="5" l="1"/>
  <c r="H68" i="4"/>
  <c r="H64" i="4"/>
  <c r="B21" i="6"/>
  <c r="B20" i="6"/>
  <c r="B20" i="7"/>
  <c r="B20" i="8"/>
  <c r="F115" i="3" l="1"/>
  <c r="G76" i="3" l="1"/>
  <c r="B53" i="8" l="1"/>
  <c r="E51" i="8"/>
  <c r="D51" i="8"/>
  <c r="C51" i="8"/>
  <c r="B51" i="8"/>
  <c r="B52" i="8" s="1"/>
  <c r="B32" i="8"/>
  <c r="E30" i="8"/>
  <c r="D30" i="8"/>
  <c r="C30" i="8"/>
  <c r="B30" i="8"/>
  <c r="B31" i="8" s="1"/>
  <c r="E51" i="7"/>
  <c r="D51" i="7"/>
  <c r="C51" i="7"/>
  <c r="E30" i="7"/>
  <c r="D30" i="7"/>
  <c r="C30" i="7"/>
  <c r="E51" i="6"/>
  <c r="D51" i="6"/>
  <c r="C51" i="6"/>
  <c r="E30" i="6"/>
  <c r="D30" i="6"/>
  <c r="C30" i="6"/>
  <c r="F115" i="4" l="1"/>
  <c r="G120" i="4"/>
  <c r="B98" i="3" l="1"/>
  <c r="B69" i="3" l="1"/>
  <c r="C120" i="5"/>
  <c r="B116" i="5"/>
  <c r="D100" i="5" s="1"/>
  <c r="B98" i="5"/>
  <c r="F95" i="5"/>
  <c r="D95" i="5"/>
  <c r="B87" i="5"/>
  <c r="F97" i="5" s="1"/>
  <c r="B83" i="5"/>
  <c r="B80" i="5"/>
  <c r="B79" i="5"/>
  <c r="C76" i="5"/>
  <c r="B68" i="5"/>
  <c r="C56" i="5"/>
  <c r="B55" i="5"/>
  <c r="B45" i="5"/>
  <c r="D48" i="5" s="1"/>
  <c r="F42" i="5"/>
  <c r="D42" i="5"/>
  <c r="B34" i="5"/>
  <c r="D44" i="5" s="1"/>
  <c r="B30" i="5"/>
  <c r="C120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I39" i="4"/>
  <c r="B34" i="4"/>
  <c r="D44" i="4" s="1"/>
  <c r="B30" i="4"/>
  <c r="C120" i="3"/>
  <c r="B116" i="3"/>
  <c r="D100" i="3" s="1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D45" i="3" s="1"/>
  <c r="B30" i="3"/>
  <c r="C46" i="2"/>
  <c r="C45" i="2"/>
  <c r="D35" i="2"/>
  <c r="D31" i="2"/>
  <c r="D27" i="2"/>
  <c r="C19" i="2"/>
  <c r="I39" i="3" l="1"/>
  <c r="D101" i="5"/>
  <c r="D97" i="5"/>
  <c r="I92" i="5"/>
  <c r="D101" i="4"/>
  <c r="D97" i="4"/>
  <c r="I92" i="4"/>
  <c r="D101" i="3"/>
  <c r="D102" i="3" s="1"/>
  <c r="D97" i="3"/>
  <c r="D98" i="3" s="1"/>
  <c r="D99" i="3" s="1"/>
  <c r="F98" i="3"/>
  <c r="F99" i="3" s="1"/>
  <c r="I92" i="3"/>
  <c r="I39" i="5"/>
  <c r="D49" i="5"/>
  <c r="D45" i="5"/>
  <c r="E39" i="5" s="1"/>
  <c r="D49" i="4"/>
  <c r="D102" i="4"/>
  <c r="D45" i="4"/>
  <c r="E38" i="4" s="1"/>
  <c r="D46" i="3"/>
  <c r="D49" i="3"/>
  <c r="E40" i="3"/>
  <c r="G38" i="3"/>
  <c r="G41" i="3"/>
  <c r="E41" i="3"/>
  <c r="E39" i="3"/>
  <c r="G40" i="3"/>
  <c r="E38" i="3"/>
  <c r="G39" i="3"/>
  <c r="D50" i="2"/>
  <c r="B49" i="2"/>
  <c r="D42" i="2"/>
  <c r="D38" i="2"/>
  <c r="B57" i="5"/>
  <c r="B57" i="4"/>
  <c r="B57" i="3"/>
  <c r="D28" i="2"/>
  <c r="D32" i="2"/>
  <c r="D36" i="2"/>
  <c r="D41" i="2"/>
  <c r="C49" i="2"/>
  <c r="F44" i="3"/>
  <c r="F45" i="3" s="1"/>
  <c r="F46" i="3" s="1"/>
  <c r="B69" i="5"/>
  <c r="D98" i="5"/>
  <c r="D25" i="2"/>
  <c r="D29" i="2"/>
  <c r="D33" i="2"/>
  <c r="D37" i="2"/>
  <c r="D43" i="2"/>
  <c r="D49" i="2"/>
  <c r="G94" i="3"/>
  <c r="E94" i="3"/>
  <c r="B69" i="4"/>
  <c r="D98" i="4"/>
  <c r="F98" i="5"/>
  <c r="G93" i="5" s="1"/>
  <c r="D26" i="2"/>
  <c r="D30" i="2"/>
  <c r="D34" i="2"/>
  <c r="D39" i="2"/>
  <c r="C50" i="2"/>
  <c r="F98" i="4"/>
  <c r="D40" i="2"/>
  <c r="D24" i="2"/>
  <c r="F44" i="4"/>
  <c r="F45" i="4" s="1"/>
  <c r="G39" i="4" s="1"/>
  <c r="F44" i="5"/>
  <c r="F45" i="5" s="1"/>
  <c r="E94" i="5"/>
  <c r="G94" i="4"/>
  <c r="G94" i="5"/>
  <c r="E92" i="5"/>
  <c r="E91" i="5" l="1"/>
  <c r="G92" i="5"/>
  <c r="D102" i="5"/>
  <c r="G92" i="4"/>
  <c r="G93" i="3"/>
  <c r="G91" i="3"/>
  <c r="G92" i="3"/>
  <c r="E93" i="3"/>
  <c r="E92" i="3"/>
  <c r="E38" i="5"/>
  <c r="E41" i="5"/>
  <c r="D46" i="5"/>
  <c r="E40" i="5"/>
  <c r="G40" i="4"/>
  <c r="G38" i="4"/>
  <c r="E39" i="4"/>
  <c r="E41" i="4"/>
  <c r="D46" i="4"/>
  <c r="G93" i="4"/>
  <c r="E40" i="4"/>
  <c r="G42" i="3"/>
  <c r="E91" i="3"/>
  <c r="D99" i="4"/>
  <c r="E93" i="4"/>
  <c r="E92" i="4"/>
  <c r="E91" i="4"/>
  <c r="E94" i="4"/>
  <c r="D50" i="3"/>
  <c r="E42" i="3"/>
  <c r="D52" i="3"/>
  <c r="G41" i="5"/>
  <c r="F46" i="5"/>
  <c r="D99" i="5"/>
  <c r="E93" i="5"/>
  <c r="G38" i="5"/>
  <c r="G39" i="5"/>
  <c r="G40" i="5"/>
  <c r="G41" i="4"/>
  <c r="G42" i="4" s="1"/>
  <c r="F46" i="4"/>
  <c r="G91" i="5"/>
  <c r="G95" i="5" s="1"/>
  <c r="F99" i="5"/>
  <c r="G91" i="4"/>
  <c r="F99" i="4"/>
  <c r="G95" i="3" l="1"/>
  <c r="E95" i="3"/>
  <c r="D105" i="3"/>
  <c r="D50" i="5"/>
  <c r="G68" i="5" s="1"/>
  <c r="H68" i="5" s="1"/>
  <c r="G42" i="5"/>
  <c r="E42" i="5"/>
  <c r="D103" i="5"/>
  <c r="E112" i="5" s="1"/>
  <c r="F112" i="5" s="1"/>
  <c r="D105" i="5"/>
  <c r="E95" i="5"/>
  <c r="E42" i="4"/>
  <c r="D50" i="4"/>
  <c r="G69" i="4" s="1"/>
  <c r="H69" i="4" s="1"/>
  <c r="D52" i="4"/>
  <c r="G95" i="4"/>
  <c r="D103" i="3"/>
  <c r="E110" i="3" s="1"/>
  <c r="F110" i="3" s="1"/>
  <c r="E95" i="4"/>
  <c r="D105" i="4"/>
  <c r="D103" i="4"/>
  <c r="D52" i="5"/>
  <c r="G68" i="3"/>
  <c r="H68" i="3" s="1"/>
  <c r="G70" i="3"/>
  <c r="H70" i="3" s="1"/>
  <c r="G67" i="3"/>
  <c r="H67" i="3" s="1"/>
  <c r="G65" i="3"/>
  <c r="H65" i="3" s="1"/>
  <c r="G63" i="3"/>
  <c r="H63" i="3" s="1"/>
  <c r="G61" i="3"/>
  <c r="H61" i="3" s="1"/>
  <c r="D51" i="3"/>
  <c r="G71" i="3"/>
  <c r="H71" i="3" s="1"/>
  <c r="G64" i="3"/>
  <c r="H64" i="3" s="1"/>
  <c r="G69" i="3"/>
  <c r="H69" i="3" s="1"/>
  <c r="G62" i="3"/>
  <c r="H62" i="3" s="1"/>
  <c r="G60" i="3"/>
  <c r="G66" i="3"/>
  <c r="H66" i="3" s="1"/>
  <c r="G72" i="3" l="1"/>
  <c r="G73" i="3" s="1"/>
  <c r="E113" i="5"/>
  <c r="F113" i="5" s="1"/>
  <c r="G67" i="5"/>
  <c r="H67" i="5" s="1"/>
  <c r="D51" i="5"/>
  <c r="G66" i="5"/>
  <c r="H66" i="5" s="1"/>
  <c r="G69" i="5"/>
  <c r="H69" i="5" s="1"/>
  <c r="G63" i="5"/>
  <c r="H63" i="5" s="1"/>
  <c r="G60" i="5"/>
  <c r="H60" i="5" s="1"/>
  <c r="G71" i="5"/>
  <c r="H71" i="5" s="1"/>
  <c r="G65" i="5"/>
  <c r="H65" i="5" s="1"/>
  <c r="G62" i="5"/>
  <c r="H62" i="5" s="1"/>
  <c r="G61" i="5"/>
  <c r="H61" i="5" s="1"/>
  <c r="G70" i="5"/>
  <c r="H70" i="5" s="1"/>
  <c r="G64" i="5"/>
  <c r="H64" i="5" s="1"/>
  <c r="D104" i="5"/>
  <c r="E108" i="5"/>
  <c r="E109" i="5"/>
  <c r="F109" i="5" s="1"/>
  <c r="E110" i="5"/>
  <c r="F110" i="5" s="1"/>
  <c r="E111" i="5"/>
  <c r="F111" i="5" s="1"/>
  <c r="G70" i="4"/>
  <c r="H70" i="4" s="1"/>
  <c r="G68" i="4"/>
  <c r="G61" i="4"/>
  <c r="H61" i="4" s="1"/>
  <c r="G64" i="4"/>
  <c r="G67" i="4"/>
  <c r="H67" i="4" s="1"/>
  <c r="G71" i="4"/>
  <c r="H71" i="4" s="1"/>
  <c r="G62" i="4"/>
  <c r="H62" i="4" s="1"/>
  <c r="G63" i="4"/>
  <c r="H63" i="4" s="1"/>
  <c r="D51" i="4"/>
  <c r="G66" i="4"/>
  <c r="H66" i="4" s="1"/>
  <c r="G65" i="4"/>
  <c r="H65" i="4" s="1"/>
  <c r="G60" i="4"/>
  <c r="H60" i="4" s="1"/>
  <c r="E111" i="3"/>
  <c r="F111" i="3" s="1"/>
  <c r="E113" i="3"/>
  <c r="F113" i="3" s="1"/>
  <c r="E112" i="3"/>
  <c r="F112" i="3" s="1"/>
  <c r="D104" i="3"/>
  <c r="E108" i="3"/>
  <c r="E109" i="3"/>
  <c r="F109" i="3" s="1"/>
  <c r="H60" i="3"/>
  <c r="G74" i="3"/>
  <c r="E112" i="4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E115" i="5" l="1"/>
  <c r="E116" i="5" s="1"/>
  <c r="G74" i="5"/>
  <c r="G72" i="5"/>
  <c r="G73" i="5" s="1"/>
  <c r="F108" i="5"/>
  <c r="E117" i="5"/>
  <c r="G72" i="4"/>
  <c r="G73" i="4" s="1"/>
  <c r="G74" i="4"/>
  <c r="E115" i="3"/>
  <c r="E116" i="3" s="1"/>
  <c r="F108" i="3"/>
  <c r="E117" i="3"/>
  <c r="E115" i="4"/>
  <c r="E116" i="4" s="1"/>
  <c r="E117" i="4"/>
  <c r="F108" i="4"/>
  <c r="H74" i="5"/>
  <c r="H72" i="5"/>
  <c r="G76" i="5" s="1"/>
  <c r="H74" i="4"/>
  <c r="H72" i="4"/>
  <c r="G76" i="4" s="1"/>
  <c r="H74" i="3"/>
  <c r="H72" i="3"/>
  <c r="F117" i="3" l="1"/>
  <c r="G120" i="3"/>
  <c r="F117" i="5"/>
  <c r="F115" i="5"/>
  <c r="G120" i="5" s="1"/>
  <c r="H73" i="4"/>
  <c r="H73" i="5"/>
  <c r="H73" i="3"/>
  <c r="F117" i="4"/>
  <c r="F116" i="3" l="1"/>
  <c r="F116" i="5"/>
  <c r="F116" i="4"/>
</calcChain>
</file>

<file path=xl/sharedStrings.xml><?xml version="1.0" encoding="utf-8"?>
<sst xmlns="http://schemas.openxmlformats.org/spreadsheetml/2006/main" count="644" uniqueCount="133">
  <si>
    <t>HPLC System Suitability Report</t>
  </si>
  <si>
    <t>Analysis Data</t>
  </si>
  <si>
    <t>Assay</t>
  </si>
  <si>
    <t>Sample(s)</t>
  </si>
  <si>
    <t>Reference Substance:</t>
  </si>
  <si>
    <t>Lamivudine/Nevirapine/Zidovudine</t>
  </si>
  <si>
    <t>% age Purity:</t>
  </si>
  <si>
    <t>NDQB201601684</t>
  </si>
  <si>
    <t>Weight (mg):</t>
  </si>
  <si>
    <t xml:space="preserve">Lamivudine 150mg + Zidovudine 300mg + Nevirapine 200mg </t>
  </si>
  <si>
    <t>Standard Conc (mg/mL):</t>
  </si>
  <si>
    <t xml:space="preserve">Each tablet contains: Lamivudine 150mg ,  Nevirapine 200mg ,
Zidovudine 300mg </t>
  </si>
  <si>
    <t>2016-01-27 09:44:12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</si>
  <si>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</si>
  <si>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</si>
  <si>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</si>
  <si>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</si>
  <si>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</si>
  <si>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</si>
  <si>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</si>
  <si>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</si>
  <si>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</si>
  <si>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</si>
  <si>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</si>
  <si>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</si>
  <si>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</si>
  <si>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</si>
  <si>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</si>
  <si>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</si>
  <si>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</si>
  <si>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</si>
  <si>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</si>
  <si>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</si>
  <si>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</si>
  <si>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</si>
  <si>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</si>
  <si>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</si>
  <si>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</si>
  <si>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</si>
  <si>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</si>
  <si>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</si>
  <si>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</si>
  <si>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</si>
  <si>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</si>
  <si>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</si>
  <si>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</si>
  <si>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</si>
  <si>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</si>
  <si>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</si>
  <si>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</si>
  <si>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</si>
  <si>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</si>
  <si>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</si>
  <si>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</si>
  <si>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</si>
  <si>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</si>
  <si>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</si>
  <si>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</si>
  <si>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</si>
  <si>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</si>
  <si>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</si>
  <si>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</si>
  <si>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</si>
  <si>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</si>
  <si>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</si>
  <si>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</si>
  <si>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</si>
  <si>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</si>
  <si>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</si>
  <si>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</si>
  <si>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</si>
  <si>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</si>
  <si>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</si>
  <si>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</si>
  <si>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</si>
  <si>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</si>
  <si>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</si>
  <si>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</si>
  <si>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</si>
  <si>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</si>
  <si>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</si>
  <si>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</si>
  <si>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</si>
  <si>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</si>
  <si>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</si>
  <si>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</si>
  <si>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</si>
  <si>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</si>
  <si>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</si>
  <si>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</si>
  <si>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</si>
  <si>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</si>
  <si>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</si>
  <si>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</si>
  <si>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</si>
  <si>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</si>
  <si>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</si>
  <si>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</si>
  <si>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</si>
  <si>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</si>
  <si>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</si>
  <si>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</si>
  <si>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</si>
  <si>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</si>
  <si>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</si>
  <si>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</si>
  <si>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</si>
  <si>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</si>
  <si>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</si>
  <si>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</si>
  <si>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</si>
  <si>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</si>
  <si>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</si>
  <si>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</si>
  <si>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</si>
  <si>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</si>
  <si>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</si>
  <si>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</si>
  <si>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</si>
  <si>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</si>
  <si>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</si>
  <si>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</si>
  <si>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</si>
  <si>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</si>
  <si>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</si>
  <si>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Lamivudine</t>
  </si>
  <si>
    <t>Zidovudine</t>
  </si>
  <si>
    <t>Nevirapine</t>
  </si>
  <si>
    <t>LAMIVUDINE, NEVIRAPINE and ZIDOVUDINE TABLETS</t>
  </si>
  <si>
    <t>NEVIRAPINE</t>
  </si>
  <si>
    <t>ZIDOVUDINE</t>
  </si>
  <si>
    <t>LAMIVUDINE</t>
  </si>
  <si>
    <t>ASSAY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</si>
</sst>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theme="0" tint="-0.249977111117893"/>
        <bgColor rgb="FFFFFFFF"/>
      </patternFill>
    </fill>
  </fills>
  <borders count="6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4" fillId="2" borderId="0"/>
    <xf numFmtId="0" fontId="24" fillId="2" borderId="0"/>
    <xf numFmtId="0" fontId="24" fillId="2" borderId="0"/>
  </cellStyleXfs>
  <cellXfs count="78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24" fillId="2" borderId="0" xfId="2" applyFill="1"/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1" fillId="2" borderId="0" xfId="3" applyFont="1" applyFill="1"/>
    <xf numFmtId="0" fontId="2" fillId="2" borderId="0" xfId="3" applyFont="1" applyFill="1"/>
    <xf numFmtId="0" fontId="2" fillId="2" borderId="0" xfId="3" applyFont="1" applyFill="1" applyAlignment="1">
      <alignment horizontal="right"/>
    </xf>
    <xf numFmtId="0" fontId="4" fillId="2" borderId="0" xfId="3" applyFont="1" applyFill="1"/>
    <xf numFmtId="0" fontId="4" fillId="2" borderId="0" xfId="3" applyFont="1" applyFill="1" applyAlignment="1">
      <alignment horizontal="left"/>
    </xf>
    <xf numFmtId="0" fontId="5" fillId="2" borderId="0" xfId="3" applyFont="1" applyFill="1" applyAlignment="1">
      <alignment horizontal="left"/>
    </xf>
    <xf numFmtId="0" fontId="5" fillId="2" borderId="0" xfId="3" applyFont="1" applyFill="1" applyAlignment="1">
      <alignment horizontal="center"/>
    </xf>
    <xf numFmtId="0" fontId="6" fillId="2" borderId="0" xfId="3" applyFont="1" applyFill="1"/>
    <xf numFmtId="0" fontId="5" fillId="2" borderId="0" xfId="3" applyFont="1" applyFill="1"/>
    <xf numFmtId="2" fontId="5" fillId="2" borderId="0" xfId="3" applyNumberFormat="1" applyFont="1" applyFill="1" applyAlignment="1">
      <alignment horizontal="center"/>
    </xf>
    <xf numFmtId="164" fontId="5" fillId="2" borderId="0" xfId="3" applyNumberFormat="1" applyFont="1" applyFill="1" applyAlignment="1">
      <alignment horizontal="center"/>
    </xf>
    <xf numFmtId="0" fontId="5" fillId="2" borderId="1" xfId="3" applyFont="1" applyFill="1" applyBorder="1" applyAlignment="1">
      <alignment horizontal="center"/>
    </xf>
    <xf numFmtId="0" fontId="5" fillId="2" borderId="2" xfId="3" applyFont="1" applyFill="1" applyBorder="1" applyAlignment="1">
      <alignment horizontal="center"/>
    </xf>
    <xf numFmtId="0" fontId="6" fillId="2" borderId="3" xfId="3" applyFont="1" applyFill="1" applyBorder="1" applyAlignment="1">
      <alignment horizontal="center"/>
    </xf>
    <xf numFmtId="0" fontId="7" fillId="3" borderId="3" xfId="3" applyFont="1" applyFill="1" applyBorder="1" applyAlignment="1" applyProtection="1">
      <alignment horizontal="center"/>
      <protection locked="0"/>
    </xf>
    <xf numFmtId="0" fontId="7" fillId="3" borderId="5" xfId="3" applyFont="1" applyFill="1" applyBorder="1" applyAlignment="1" applyProtection="1">
      <alignment horizontal="center"/>
      <protection locked="0"/>
    </xf>
    <xf numFmtId="0" fontId="6" fillId="2" borderId="4" xfId="3" applyFont="1" applyFill="1" applyBorder="1"/>
    <xf numFmtId="1" fontId="5" fillId="4" borderId="2" xfId="3" applyNumberFormat="1" applyFont="1" applyFill="1" applyBorder="1" applyAlignment="1">
      <alignment horizontal="center"/>
    </xf>
    <xf numFmtId="1" fontId="5" fillId="4" borderId="1" xfId="3" applyNumberFormat="1" applyFont="1" applyFill="1" applyBorder="1" applyAlignment="1">
      <alignment horizontal="center"/>
    </xf>
    <xf numFmtId="2" fontId="5" fillId="4" borderId="1" xfId="3" applyNumberFormat="1" applyFont="1" applyFill="1" applyBorder="1" applyAlignment="1">
      <alignment horizontal="center"/>
    </xf>
    <xf numFmtId="0" fontId="6" fillId="2" borderId="3" xfId="3" applyFont="1" applyFill="1" applyBorder="1"/>
    <xf numFmtId="10" fontId="5" fillId="5" borderId="1" xfId="3" applyNumberFormat="1" applyFont="1" applyFill="1" applyBorder="1" applyAlignment="1">
      <alignment horizontal="center"/>
    </xf>
    <xf numFmtId="165" fontId="5" fillId="2" borderId="0" xfId="3" applyNumberFormat="1" applyFont="1" applyFill="1" applyAlignment="1">
      <alignment horizontal="center"/>
    </xf>
    <xf numFmtId="0" fontId="6" fillId="2" borderId="6" xfId="3" applyFont="1" applyFill="1" applyBorder="1"/>
    <xf numFmtId="0" fontId="6" fillId="2" borderId="5" xfId="3" applyFont="1" applyFill="1" applyBorder="1"/>
    <xf numFmtId="0" fontId="5" fillId="4" borderId="1" xfId="3" applyFont="1" applyFill="1" applyBorder="1" applyAlignment="1">
      <alignment horizontal="center"/>
    </xf>
    <xf numFmtId="0" fontId="5" fillId="2" borderId="7" xfId="3" applyFont="1" applyFill="1" applyBorder="1" applyAlignment="1">
      <alignment horizontal="center"/>
    </xf>
    <xf numFmtId="0" fontId="6" fillId="2" borderId="7" xfId="3" applyFont="1" applyFill="1" applyBorder="1"/>
    <xf numFmtId="0" fontId="6" fillId="2" borderId="8" xfId="3" applyFont="1" applyFill="1" applyBorder="1"/>
    <xf numFmtId="0" fontId="6" fillId="2" borderId="0" xfId="3" applyFont="1" applyFill="1" applyAlignment="1" applyProtection="1">
      <alignment horizontal="left"/>
      <protection locked="0"/>
    </xf>
    <xf numFmtId="0" fontId="6" fillId="2" borderId="0" xfId="3" applyFont="1" applyFill="1" applyProtection="1">
      <protection locked="0"/>
    </xf>
    <xf numFmtId="0" fontId="2" fillId="2" borderId="9" xfId="3" applyFont="1" applyFill="1" applyBorder="1"/>
    <xf numFmtId="0" fontId="2" fillId="2" borderId="0" xfId="3" applyFont="1" applyFill="1" applyAlignment="1">
      <alignment horizontal="center"/>
    </xf>
    <xf numFmtId="10" fontId="2" fillId="2" borderId="9" xfId="3" applyNumberFormat="1" applyFont="1" applyFill="1" applyBorder="1"/>
    <xf numFmtId="0" fontId="24" fillId="2" borderId="0" xfId="3" applyFill="1"/>
    <xf numFmtId="0" fontId="1" fillId="2" borderId="10" xfId="3" applyFont="1" applyFill="1" applyBorder="1" applyAlignment="1">
      <alignment horizontal="center"/>
    </xf>
    <xf numFmtId="0" fontId="2" fillId="2" borderId="10" xfId="3" applyFont="1" applyFill="1" applyBorder="1" applyAlignment="1">
      <alignment horizontal="center"/>
    </xf>
    <xf numFmtId="0" fontId="1" fillId="2" borderId="0" xfId="3" applyFont="1" applyFill="1" applyAlignment="1">
      <alignment horizontal="right"/>
    </xf>
    <xf numFmtId="0" fontId="2" fillId="2" borderId="7" xfId="3" applyFont="1" applyFill="1" applyBorder="1"/>
    <xf numFmtId="0" fontId="1" fillId="2" borderId="11" xfId="3" applyFont="1" applyFill="1" applyBorder="1"/>
    <xf numFmtId="0" fontId="2" fillId="2" borderId="11" xfId="3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3" fillId="2" borderId="0" xfId="3" applyFont="1" applyFill="1" applyAlignment="1">
      <alignment horizontal="center"/>
    </xf>
    <xf numFmtId="0" fontId="1" fillId="2" borderId="10" xfId="3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2" fontId="7" fillId="3" borderId="31" xfId="3" applyNumberFormat="1" applyFont="1" applyFill="1" applyBorder="1" applyAlignment="1" applyProtection="1">
      <alignment horizontal="center"/>
      <protection locked="0"/>
    </xf>
    <xf numFmtId="2" fontId="7" fillId="3" borderId="35" xfId="3" applyNumberFormat="1" applyFont="1" applyFill="1" applyBorder="1" applyAlignment="1" applyProtection="1">
      <alignment horizontal="center"/>
      <protection locked="0"/>
    </xf>
    <xf numFmtId="0" fontId="5" fillId="2" borderId="4" xfId="3" applyFont="1" applyFill="1" applyBorder="1" applyAlignment="1">
      <alignment horizontal="center"/>
    </xf>
    <xf numFmtId="2" fontId="5" fillId="4" borderId="5" xfId="3" applyNumberFormat="1" applyFont="1" applyFill="1" applyBorder="1" applyAlignment="1">
      <alignment horizontal="center"/>
    </xf>
    <xf numFmtId="2" fontId="7" fillId="3" borderId="59" xfId="3" applyNumberFormat="1" applyFont="1" applyFill="1" applyBorder="1" applyAlignment="1" applyProtection="1">
      <alignment horizontal="center"/>
      <protection locked="0"/>
    </xf>
    <xf numFmtId="2" fontId="7" fillId="3" borderId="60" xfId="3" applyNumberFormat="1" applyFont="1" applyFill="1" applyBorder="1" applyAlignment="1" applyProtection="1">
      <alignment horizontal="center"/>
      <protection locked="0"/>
    </xf>
    <xf numFmtId="2" fontId="7" fillId="3" borderId="61" xfId="3" applyNumberFormat="1" applyFont="1" applyFill="1" applyBorder="1" applyAlignment="1" applyProtection="1">
      <alignment horizontal="center"/>
      <protection locked="0"/>
    </xf>
    <xf numFmtId="0" fontId="7" fillId="8" borderId="3" xfId="2" applyFont="1" applyFill="1" applyBorder="1" applyAlignment="1" applyProtection="1">
      <alignment horizontal="center"/>
      <protection locked="0"/>
    </xf>
    <xf numFmtId="0" fontId="7" fillId="8" borderId="3" xfId="1" applyFont="1" applyFill="1" applyBorder="1" applyAlignment="1" applyProtection="1">
      <alignment horizontal="center"/>
      <protection locked="0"/>
    </xf>
  </cellXfs>
  <cellStyles count="4">
    <cellStyle name="Normal" xfId="0" builtinId="0"/>
    <cellStyle name="Normal 2" xfId="1"/>
    <cellStyle name="Normal 3" xfId="2"/>
    <cellStyle name="Normal 4" xfId="3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abSelected="1" topLeftCell="A25" workbookViewId="0">
      <selection activeCell="B51" sqref="B51:B53"/>
    </sheetView>
  </sheetViews>
  <sheetFormatPr defaultRowHeight="13.5" x14ac:dyDescent="0.25"/>
  <cols>
    <col min="1" max="1" width="27.5703125" style="599" customWidth="1"/>
    <col min="2" max="2" width="20.42578125" style="599" customWidth="1"/>
    <col min="3" max="3" width="31.85546875" style="599" customWidth="1"/>
    <col min="4" max="4" width="25.85546875" style="599" customWidth="1"/>
    <col min="5" max="5" width="25.7109375" style="599" customWidth="1"/>
    <col min="6" max="6" width="23.140625" style="599" customWidth="1"/>
    <col min="7" max="7" width="28.42578125" style="599" customWidth="1"/>
    <col min="8" max="8" width="21.5703125" style="599" customWidth="1"/>
    <col min="9" max="9" width="9.140625" style="599" customWidth="1"/>
    <col min="10" max="16384" width="9.140625" style="632"/>
  </cols>
  <sheetData>
    <row r="14" spans="1:6" ht="15" customHeight="1" x14ac:dyDescent="0.3">
      <c r="A14" s="598"/>
      <c r="C14" s="600"/>
      <c r="F14" s="600"/>
    </row>
    <row r="15" spans="1:6" ht="18.75" customHeight="1" x14ac:dyDescent="0.3">
      <c r="A15" s="724" t="s">
        <v>0</v>
      </c>
      <c r="B15" s="724"/>
      <c r="C15" s="724"/>
      <c r="D15" s="724"/>
      <c r="E15" s="724"/>
    </row>
    <row r="16" spans="1:6" ht="16.5" customHeight="1" x14ac:dyDescent="0.3">
      <c r="A16" s="601" t="s">
        <v>1</v>
      </c>
      <c r="B16" s="602" t="s">
        <v>2</v>
      </c>
    </row>
    <row r="17" spans="1:5" ht="16.5" customHeight="1" x14ac:dyDescent="0.3">
      <c r="A17" s="603" t="s">
        <v>3</v>
      </c>
      <c r="B17" s="603" t="s">
        <v>128</v>
      </c>
      <c r="D17" s="604"/>
      <c r="E17" s="605"/>
    </row>
    <row r="18" spans="1:5" ht="16.5" customHeight="1" x14ac:dyDescent="0.3">
      <c r="A18" s="606" t="s">
        <v>4</v>
      </c>
      <c r="B18" s="603" t="s">
        <v>129</v>
      </c>
      <c r="C18" s="605"/>
      <c r="D18" s="605"/>
      <c r="E18" s="605"/>
    </row>
    <row r="19" spans="1:5" ht="16.5" customHeight="1" x14ac:dyDescent="0.3">
      <c r="A19" s="606" t="s">
        <v>6</v>
      </c>
      <c r="B19" s="607">
        <v>99.8</v>
      </c>
      <c r="C19" s="605"/>
      <c r="D19" s="605"/>
      <c r="E19" s="605"/>
    </row>
    <row r="20" spans="1:5" ht="16.5" customHeight="1" x14ac:dyDescent="0.3">
      <c r="A20" s="603" t="s">
        <v>8</v>
      </c>
      <c r="B20" s="607">
        <f>Nevirapine!D43</f>
        <v>10.31</v>
      </c>
      <c r="C20" s="605"/>
      <c r="D20" s="605"/>
      <c r="E20" s="605"/>
    </row>
    <row r="21" spans="1:5" ht="16.5" customHeight="1" x14ac:dyDescent="0.3">
      <c r="A21" s="603" t="s">
        <v>10</v>
      </c>
      <c r="B21" s="608">
        <f>B20/Nevirapine!B45</f>
        <v>0.20620000000000002</v>
      </c>
      <c r="C21" s="605"/>
      <c r="D21" s="605"/>
      <c r="E21" s="605"/>
    </row>
    <row r="22" spans="1:5" ht="15.75" customHeight="1" x14ac:dyDescent="0.25">
      <c r="A22" s="605"/>
      <c r="B22" s="605"/>
      <c r="C22" s="605"/>
      <c r="D22" s="605"/>
      <c r="E22" s="605"/>
    </row>
    <row r="23" spans="1:5" ht="16.5" customHeight="1" x14ac:dyDescent="0.3">
      <c r="A23" s="609" t="s">
        <v>13</v>
      </c>
      <c r="B23" s="610" t="s">
        <v>14</v>
      </c>
      <c r="C23" s="609" t="s">
        <v>15</v>
      </c>
      <c r="D23" s="609" t="s">
        <v>16</v>
      </c>
      <c r="E23" s="609" t="s">
        <v>17</v>
      </c>
    </row>
    <row r="24" spans="1:5" ht="16.5" customHeight="1" x14ac:dyDescent="0.3">
      <c r="A24" s="611">
        <v>1</v>
      </c>
      <c r="B24" s="785">
        <v>126954667</v>
      </c>
      <c r="C24" s="612">
        <v>9524</v>
      </c>
      <c r="D24" s="613">
        <v>1</v>
      </c>
      <c r="E24" s="614">
        <v>7.1</v>
      </c>
    </row>
    <row r="25" spans="1:5" ht="16.5" customHeight="1" x14ac:dyDescent="0.3">
      <c r="A25" s="611">
        <v>2</v>
      </c>
      <c r="B25" s="612">
        <v>138752139</v>
      </c>
      <c r="C25" s="612">
        <v>10424.1</v>
      </c>
      <c r="D25" s="613">
        <v>1</v>
      </c>
      <c r="E25" s="613">
        <v>7.1</v>
      </c>
    </row>
    <row r="26" spans="1:5" ht="16.5" customHeight="1" x14ac:dyDescent="0.3">
      <c r="A26" s="611">
        <v>3</v>
      </c>
      <c r="B26" s="612">
        <v>138800442</v>
      </c>
      <c r="C26" s="612">
        <v>10391.9</v>
      </c>
      <c r="D26" s="613">
        <v>1</v>
      </c>
      <c r="E26" s="613">
        <v>7.1</v>
      </c>
    </row>
    <row r="27" spans="1:5" ht="16.5" customHeight="1" x14ac:dyDescent="0.3">
      <c r="A27" s="611">
        <v>4</v>
      </c>
      <c r="B27" s="612">
        <v>138964277</v>
      </c>
      <c r="C27" s="612">
        <v>10400.799999999999</v>
      </c>
      <c r="D27" s="613">
        <v>1</v>
      </c>
      <c r="E27" s="613">
        <v>7.1</v>
      </c>
    </row>
    <row r="28" spans="1:5" ht="16.5" customHeight="1" x14ac:dyDescent="0.3">
      <c r="A28" s="611">
        <v>5</v>
      </c>
      <c r="B28" s="612">
        <v>139434033</v>
      </c>
      <c r="C28" s="612">
        <v>10406.9</v>
      </c>
      <c r="D28" s="613">
        <v>1</v>
      </c>
      <c r="E28" s="613">
        <v>7.1</v>
      </c>
    </row>
    <row r="29" spans="1:5" ht="16.5" customHeight="1" x14ac:dyDescent="0.3">
      <c r="A29" s="611">
        <v>6</v>
      </c>
      <c r="B29" s="615">
        <v>139787045</v>
      </c>
      <c r="C29" s="615">
        <v>10406</v>
      </c>
      <c r="D29" s="616">
        <v>1</v>
      </c>
      <c r="E29" s="616">
        <v>7.1</v>
      </c>
    </row>
    <row r="30" spans="1:5" ht="16.5" customHeight="1" x14ac:dyDescent="0.3">
      <c r="A30" s="617" t="s">
        <v>18</v>
      </c>
      <c r="B30" s="659">
        <f>AVERAGE(B25:B29)</f>
        <v>139147587.19999999</v>
      </c>
      <c r="C30" s="618">
        <f>AVERAGE(C24:C29)</f>
        <v>10258.950000000001</v>
      </c>
      <c r="D30" s="619">
        <f>AVERAGE(D24:D29)</f>
        <v>1</v>
      </c>
      <c r="E30" s="619">
        <f>AVERAGE(E24:E29)</f>
        <v>7.1000000000000005</v>
      </c>
    </row>
    <row r="31" spans="1:5" ht="16.5" customHeight="1" x14ac:dyDescent="0.3">
      <c r="A31" s="620" t="s">
        <v>19</v>
      </c>
      <c r="B31" s="663">
        <f>(STDEV(B25:B29)/B30)</f>
        <v>3.2168611563229798E-3</v>
      </c>
      <c r="C31" s="621"/>
      <c r="D31" s="621"/>
      <c r="E31" s="622"/>
    </row>
    <row r="32" spans="1:5" s="599" customFormat="1" ht="16.5" customHeight="1" x14ac:dyDescent="0.3">
      <c r="A32" s="623" t="s">
        <v>20</v>
      </c>
      <c r="B32" s="667">
        <f>COUNT(B25:B29)</f>
        <v>5</v>
      </c>
      <c r="C32" s="624"/>
      <c r="D32" s="625"/>
      <c r="E32" s="626"/>
    </row>
    <row r="33" spans="1:5" s="599" customFormat="1" ht="15.75" customHeight="1" x14ac:dyDescent="0.25">
      <c r="A33" s="605"/>
      <c r="B33" s="605"/>
      <c r="C33" s="605"/>
      <c r="D33" s="605"/>
      <c r="E33" s="605"/>
    </row>
    <row r="34" spans="1:5" s="599" customFormat="1" ht="16.5" customHeight="1" x14ac:dyDescent="0.3">
      <c r="A34" s="606" t="s">
        <v>21</v>
      </c>
      <c r="B34" s="627" t="s">
        <v>22</v>
      </c>
      <c r="C34" s="628"/>
      <c r="D34" s="628"/>
      <c r="E34" s="628"/>
    </row>
    <row r="35" spans="1:5" ht="16.5" customHeight="1" x14ac:dyDescent="0.3">
      <c r="A35" s="606"/>
      <c r="B35" s="627" t="s">
        <v>23</v>
      </c>
      <c r="C35" s="628"/>
      <c r="D35" s="628"/>
      <c r="E35" s="628"/>
    </row>
    <row r="36" spans="1:5" ht="16.5" customHeight="1" x14ac:dyDescent="0.3">
      <c r="A36" s="606"/>
      <c r="B36" s="627" t="s">
        <v>24</v>
      </c>
      <c r="C36" s="628"/>
      <c r="D36" s="628"/>
      <c r="E36" s="628"/>
    </row>
    <row r="37" spans="1:5" ht="15.75" customHeight="1" x14ac:dyDescent="0.25">
      <c r="A37" s="605"/>
      <c r="B37" s="605"/>
      <c r="C37" s="605"/>
      <c r="D37" s="605"/>
      <c r="E37" s="605"/>
    </row>
    <row r="38" spans="1:5" ht="16.5" customHeight="1" x14ac:dyDescent="0.3">
      <c r="A38" s="601" t="s">
        <v>1</v>
      </c>
      <c r="B38" s="602" t="s">
        <v>25</v>
      </c>
    </row>
    <row r="39" spans="1:5" ht="16.5" customHeight="1" x14ac:dyDescent="0.3">
      <c r="A39" s="606" t="s">
        <v>4</v>
      </c>
      <c r="B39" s="603" t="s">
        <v>127</v>
      </c>
      <c r="C39" s="605"/>
      <c r="D39" s="605"/>
      <c r="E39" s="605"/>
    </row>
    <row r="40" spans="1:5" ht="16.5" customHeight="1" x14ac:dyDescent="0.3">
      <c r="A40" s="606" t="s">
        <v>6</v>
      </c>
      <c r="B40" s="607">
        <v>99.8</v>
      </c>
      <c r="C40" s="605"/>
      <c r="D40" s="605"/>
      <c r="E40" s="605"/>
    </row>
    <row r="41" spans="1:5" ht="16.5" customHeight="1" x14ac:dyDescent="0.3">
      <c r="A41" s="603" t="s">
        <v>8</v>
      </c>
      <c r="B41" s="607">
        <v>10.31</v>
      </c>
      <c r="C41" s="605"/>
      <c r="D41" s="605"/>
      <c r="E41" s="605"/>
    </row>
    <row r="42" spans="1:5" ht="16.5" customHeight="1" x14ac:dyDescent="0.3">
      <c r="A42" s="603" t="s">
        <v>10</v>
      </c>
      <c r="B42" s="608">
        <v>0.2</v>
      </c>
      <c r="C42" s="605"/>
      <c r="D42" s="605"/>
      <c r="E42" s="605"/>
    </row>
    <row r="43" spans="1:5" ht="15.75" customHeight="1" x14ac:dyDescent="0.25">
      <c r="A43" s="605"/>
      <c r="B43" s="605"/>
      <c r="C43" s="605"/>
      <c r="D43" s="605"/>
      <c r="E43" s="605"/>
    </row>
    <row r="44" spans="1:5" ht="16.5" customHeight="1" x14ac:dyDescent="0.3">
      <c r="A44" s="609" t="s">
        <v>13</v>
      </c>
      <c r="B44" s="610" t="s">
        <v>14</v>
      </c>
      <c r="C44" s="609" t="s">
        <v>15</v>
      </c>
      <c r="D44" s="609" t="s">
        <v>16</v>
      </c>
      <c r="E44" s="609" t="s">
        <v>17</v>
      </c>
    </row>
    <row r="45" spans="1:5" ht="16.5" customHeight="1" x14ac:dyDescent="0.3">
      <c r="A45" s="611">
        <v>1</v>
      </c>
      <c r="B45" s="785">
        <v>126954667</v>
      </c>
      <c r="C45" s="612">
        <v>9524</v>
      </c>
      <c r="D45" s="613">
        <v>1</v>
      </c>
      <c r="E45" s="614">
        <v>7.1</v>
      </c>
    </row>
    <row r="46" spans="1:5" ht="16.5" customHeight="1" x14ac:dyDescent="0.3">
      <c r="A46" s="611">
        <v>2</v>
      </c>
      <c r="B46" s="612">
        <v>138752139</v>
      </c>
      <c r="C46" s="612">
        <v>10424.1</v>
      </c>
      <c r="D46" s="613">
        <v>1</v>
      </c>
      <c r="E46" s="613">
        <v>7.1</v>
      </c>
    </row>
    <row r="47" spans="1:5" ht="16.5" customHeight="1" x14ac:dyDescent="0.3">
      <c r="A47" s="611">
        <v>3</v>
      </c>
      <c r="B47" s="612">
        <v>138800442</v>
      </c>
      <c r="C47" s="612">
        <v>10391.9</v>
      </c>
      <c r="D47" s="613">
        <v>1</v>
      </c>
      <c r="E47" s="613">
        <v>7.1</v>
      </c>
    </row>
    <row r="48" spans="1:5" ht="16.5" customHeight="1" x14ac:dyDescent="0.3">
      <c r="A48" s="611">
        <v>4</v>
      </c>
      <c r="B48" s="612">
        <v>138964277</v>
      </c>
      <c r="C48" s="612">
        <v>10400.799999999999</v>
      </c>
      <c r="D48" s="613">
        <v>1</v>
      </c>
      <c r="E48" s="613">
        <v>7.1</v>
      </c>
    </row>
    <row r="49" spans="1:7" ht="16.5" customHeight="1" x14ac:dyDescent="0.3">
      <c r="A49" s="611">
        <v>5</v>
      </c>
      <c r="B49" s="612">
        <v>139434033</v>
      </c>
      <c r="C49" s="612">
        <v>10406.9</v>
      </c>
      <c r="D49" s="613">
        <v>1</v>
      </c>
      <c r="E49" s="613">
        <v>7.1</v>
      </c>
    </row>
    <row r="50" spans="1:7" ht="16.5" customHeight="1" x14ac:dyDescent="0.3">
      <c r="A50" s="611">
        <v>6</v>
      </c>
      <c r="B50" s="615">
        <v>139787045</v>
      </c>
      <c r="C50" s="615">
        <v>10406</v>
      </c>
      <c r="D50" s="616">
        <v>1</v>
      </c>
      <c r="E50" s="616">
        <v>7.1</v>
      </c>
    </row>
    <row r="51" spans="1:7" ht="16.5" customHeight="1" x14ac:dyDescent="0.3">
      <c r="A51" s="617" t="s">
        <v>18</v>
      </c>
      <c r="B51" s="659">
        <f>AVERAGE(B46:B50)</f>
        <v>139147587.19999999</v>
      </c>
      <c r="C51" s="618">
        <f>AVERAGE(C45:C50)</f>
        <v>10258.950000000001</v>
      </c>
      <c r="D51" s="619">
        <f>AVERAGE(D45:D50)</f>
        <v>1</v>
      </c>
      <c r="E51" s="619">
        <f>AVERAGE(E45:E50)</f>
        <v>7.1000000000000005</v>
      </c>
    </row>
    <row r="52" spans="1:7" ht="16.5" customHeight="1" x14ac:dyDescent="0.3">
      <c r="A52" s="620" t="s">
        <v>19</v>
      </c>
      <c r="B52" s="663">
        <f>(STDEV(B46:B50)/B51)</f>
        <v>3.2168611563229798E-3</v>
      </c>
      <c r="C52" s="621"/>
      <c r="D52" s="621"/>
      <c r="E52" s="622"/>
    </row>
    <row r="53" spans="1:7" s="599" customFormat="1" ht="16.5" customHeight="1" x14ac:dyDescent="0.3">
      <c r="A53" s="623" t="s">
        <v>20</v>
      </c>
      <c r="B53" s="667">
        <f>COUNT(B46:B50)</f>
        <v>5</v>
      </c>
      <c r="C53" s="624"/>
      <c r="D53" s="625"/>
      <c r="E53" s="626"/>
    </row>
    <row r="54" spans="1:7" s="599" customFormat="1" ht="15.75" customHeight="1" x14ac:dyDescent="0.25">
      <c r="A54" s="605"/>
      <c r="B54" s="605"/>
      <c r="C54" s="605"/>
      <c r="D54" s="605"/>
      <c r="E54" s="605"/>
    </row>
    <row r="55" spans="1:7" s="599" customFormat="1" ht="16.5" customHeight="1" x14ac:dyDescent="0.3">
      <c r="A55" s="606" t="s">
        <v>21</v>
      </c>
      <c r="B55" s="627" t="s">
        <v>22</v>
      </c>
      <c r="C55" s="628"/>
      <c r="D55" s="628"/>
      <c r="E55" s="628"/>
    </row>
    <row r="56" spans="1:7" ht="16.5" customHeight="1" x14ac:dyDescent="0.3">
      <c r="A56" s="606"/>
      <c r="B56" s="627" t="s">
        <v>23</v>
      </c>
      <c r="C56" s="628"/>
      <c r="D56" s="628"/>
      <c r="E56" s="628"/>
    </row>
    <row r="57" spans="1:7" ht="16.5" customHeight="1" x14ac:dyDescent="0.3">
      <c r="A57" s="606"/>
      <c r="B57" s="627" t="s">
        <v>24</v>
      </c>
      <c r="C57" s="628"/>
      <c r="D57" s="628"/>
      <c r="E57" s="628"/>
    </row>
    <row r="58" spans="1:7" ht="14.25" customHeight="1" thickBot="1" x14ac:dyDescent="0.3">
      <c r="A58" s="629"/>
      <c r="B58" s="630"/>
      <c r="D58" s="631"/>
      <c r="F58" s="632"/>
      <c r="G58" s="632"/>
    </row>
    <row r="59" spans="1:7" ht="15" customHeight="1" x14ac:dyDescent="0.3">
      <c r="B59" s="725" t="s">
        <v>26</v>
      </c>
      <c r="C59" s="725"/>
      <c r="E59" s="633" t="s">
        <v>27</v>
      </c>
      <c r="F59" s="634"/>
      <c r="G59" s="633" t="s">
        <v>28</v>
      </c>
    </row>
    <row r="60" spans="1:7" ht="15" customHeight="1" x14ac:dyDescent="0.3">
      <c r="A60" s="635" t="s">
        <v>29</v>
      </c>
      <c r="B60" s="636"/>
      <c r="C60" s="636"/>
      <c r="E60" s="636"/>
      <c r="G60" s="636"/>
    </row>
    <row r="61" spans="1:7" ht="15" customHeight="1" x14ac:dyDescent="0.3">
      <c r="A61" s="635" t="s">
        <v>30</v>
      </c>
      <c r="B61" s="637"/>
      <c r="C61" s="637"/>
      <c r="E61" s="637"/>
      <c r="G61" s="63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0" workbookViewId="0">
      <selection activeCell="B51" sqref="B51:B53"/>
    </sheetView>
  </sheetViews>
  <sheetFormatPr defaultRowHeight="13.5" x14ac:dyDescent="0.25"/>
  <cols>
    <col min="1" max="1" width="27.5703125" style="640" customWidth="1"/>
    <col min="2" max="2" width="20.42578125" style="640" customWidth="1"/>
    <col min="3" max="3" width="31.85546875" style="640" customWidth="1"/>
    <col min="4" max="4" width="25.85546875" style="640" customWidth="1"/>
    <col min="5" max="5" width="25.7109375" style="640" customWidth="1"/>
    <col min="6" max="6" width="23.140625" style="640" customWidth="1"/>
    <col min="7" max="7" width="28.42578125" style="640" customWidth="1"/>
    <col min="8" max="8" width="21.5703125" style="640" customWidth="1"/>
    <col min="9" max="9" width="9.140625" style="640" customWidth="1"/>
    <col min="10" max="16384" width="9.140625" style="676"/>
  </cols>
  <sheetData>
    <row r="14" spans="1:6" ht="15" customHeight="1" x14ac:dyDescent="0.3">
      <c r="A14" s="639"/>
      <c r="C14" s="641"/>
      <c r="F14" s="641"/>
    </row>
    <row r="15" spans="1:6" ht="18.75" customHeight="1" x14ac:dyDescent="0.3">
      <c r="A15" s="726" t="s">
        <v>0</v>
      </c>
      <c r="B15" s="726"/>
      <c r="C15" s="726"/>
      <c r="D15" s="726"/>
      <c r="E15" s="726"/>
    </row>
    <row r="16" spans="1:6" ht="16.5" customHeight="1" x14ac:dyDescent="0.3">
      <c r="A16" s="642" t="s">
        <v>1</v>
      </c>
      <c r="B16" s="643" t="s">
        <v>2</v>
      </c>
    </row>
    <row r="17" spans="1:5" ht="16.5" customHeight="1" x14ac:dyDescent="0.3">
      <c r="A17" s="644" t="s">
        <v>3</v>
      </c>
      <c r="B17" s="644" t="s">
        <v>128</v>
      </c>
      <c r="D17" s="645"/>
      <c r="E17" s="646"/>
    </row>
    <row r="18" spans="1:5" ht="16.5" customHeight="1" x14ac:dyDescent="0.3">
      <c r="A18" s="647" t="s">
        <v>4</v>
      </c>
      <c r="B18" s="644" t="s">
        <v>130</v>
      </c>
      <c r="C18" s="646"/>
      <c r="D18" s="646"/>
      <c r="E18" s="646"/>
    </row>
    <row r="19" spans="1:5" ht="16.5" customHeight="1" x14ac:dyDescent="0.3">
      <c r="A19" s="647" t="s">
        <v>6</v>
      </c>
      <c r="B19" s="648">
        <v>99.7</v>
      </c>
      <c r="C19" s="646"/>
      <c r="D19" s="646"/>
      <c r="E19" s="646"/>
    </row>
    <row r="20" spans="1:5" ht="16.5" customHeight="1" x14ac:dyDescent="0.3">
      <c r="A20" s="644" t="s">
        <v>8</v>
      </c>
      <c r="B20" s="648">
        <f>zidovudine!D43</f>
        <v>31.46</v>
      </c>
      <c r="C20" s="646"/>
      <c r="D20" s="646"/>
      <c r="E20" s="646"/>
    </row>
    <row r="21" spans="1:5" ht="16.5" customHeight="1" x14ac:dyDescent="0.3">
      <c r="A21" s="644" t="s">
        <v>10</v>
      </c>
      <c r="B21" s="649">
        <v>0.3</v>
      </c>
      <c r="C21" s="646"/>
      <c r="D21" s="646"/>
      <c r="E21" s="646"/>
    </row>
    <row r="22" spans="1:5" ht="15.75" customHeight="1" x14ac:dyDescent="0.25">
      <c r="A22" s="646"/>
      <c r="B22" s="646"/>
      <c r="C22" s="646"/>
      <c r="D22" s="646"/>
      <c r="E22" s="646"/>
    </row>
    <row r="23" spans="1:5" ht="16.5" customHeight="1" x14ac:dyDescent="0.3">
      <c r="A23" s="650" t="s">
        <v>13</v>
      </c>
      <c r="B23" s="651" t="s">
        <v>14</v>
      </c>
      <c r="C23" s="650" t="s">
        <v>15</v>
      </c>
      <c r="D23" s="650" t="s">
        <v>16</v>
      </c>
      <c r="E23" s="650" t="s">
        <v>17</v>
      </c>
    </row>
    <row r="24" spans="1:5" ht="16.5" customHeight="1" x14ac:dyDescent="0.3">
      <c r="A24" s="652">
        <v>1</v>
      </c>
      <c r="B24" s="784">
        <v>257220064</v>
      </c>
      <c r="C24" s="653">
        <v>8443.7999999999993</v>
      </c>
      <c r="D24" s="654">
        <v>1.1000000000000001</v>
      </c>
      <c r="E24" s="655">
        <v>4.4000000000000004</v>
      </c>
    </row>
    <row r="25" spans="1:5" ht="16.5" customHeight="1" x14ac:dyDescent="0.3">
      <c r="A25" s="652">
        <v>2</v>
      </c>
      <c r="B25" s="653">
        <v>282693073</v>
      </c>
      <c r="C25" s="653">
        <v>9973.9</v>
      </c>
      <c r="D25" s="654">
        <v>1</v>
      </c>
      <c r="E25" s="654">
        <v>4.4000000000000004</v>
      </c>
    </row>
    <row r="26" spans="1:5" ht="16.5" customHeight="1" x14ac:dyDescent="0.3">
      <c r="A26" s="652">
        <v>3</v>
      </c>
      <c r="B26" s="653">
        <v>282807452</v>
      </c>
      <c r="C26" s="653">
        <v>9948.7000000000007</v>
      </c>
      <c r="D26" s="654">
        <v>1</v>
      </c>
      <c r="E26" s="654">
        <v>4.5</v>
      </c>
    </row>
    <row r="27" spans="1:5" ht="16.5" customHeight="1" x14ac:dyDescent="0.3">
      <c r="A27" s="652">
        <v>4</v>
      </c>
      <c r="B27" s="653">
        <v>282822919</v>
      </c>
      <c r="C27" s="653">
        <v>9980.2000000000007</v>
      </c>
      <c r="D27" s="654">
        <v>1</v>
      </c>
      <c r="E27" s="654">
        <v>4.5</v>
      </c>
    </row>
    <row r="28" spans="1:5" ht="16.5" customHeight="1" x14ac:dyDescent="0.3">
      <c r="A28" s="652">
        <v>5</v>
      </c>
      <c r="B28" s="653">
        <v>282802328</v>
      </c>
      <c r="C28" s="653">
        <v>10011.799999999999</v>
      </c>
      <c r="D28" s="654">
        <v>1</v>
      </c>
      <c r="E28" s="654">
        <v>4.4000000000000004</v>
      </c>
    </row>
    <row r="29" spans="1:5" ht="16.5" customHeight="1" x14ac:dyDescent="0.3">
      <c r="A29" s="652">
        <v>6</v>
      </c>
      <c r="B29" s="656">
        <v>282889598</v>
      </c>
      <c r="C29" s="656">
        <v>9947.6</v>
      </c>
      <c r="D29" s="657">
        <v>1</v>
      </c>
      <c r="E29" s="657">
        <v>4.5</v>
      </c>
    </row>
    <row r="30" spans="1:5" ht="16.5" customHeight="1" x14ac:dyDescent="0.3">
      <c r="A30" s="658" t="s">
        <v>18</v>
      </c>
      <c r="B30" s="659">
        <f>AVERAGE(B25:B29)</f>
        <v>282803074</v>
      </c>
      <c r="C30" s="660">
        <f>AVERAGE(C24:C29)</f>
        <v>9717.6666666666661</v>
      </c>
      <c r="D30" s="661">
        <f>AVERAGE(D24:D29)</f>
        <v>1.0166666666666666</v>
      </c>
      <c r="E30" s="661">
        <f>AVERAGE(E24:E29)</f>
        <v>4.45</v>
      </c>
    </row>
    <row r="31" spans="1:5" ht="16.5" customHeight="1" x14ac:dyDescent="0.3">
      <c r="A31" s="662" t="s">
        <v>19</v>
      </c>
      <c r="B31" s="663">
        <f>(STDEV(B25:B29)/B30)</f>
        <v>2.500361033626306E-4</v>
      </c>
      <c r="C31" s="664"/>
      <c r="D31" s="664"/>
      <c r="E31" s="665"/>
    </row>
    <row r="32" spans="1:5" s="640" customFormat="1" ht="16.5" customHeight="1" x14ac:dyDescent="0.3">
      <c r="A32" s="666" t="s">
        <v>20</v>
      </c>
      <c r="B32" s="667">
        <f>COUNT(B25:B29)</f>
        <v>5</v>
      </c>
      <c r="C32" s="668"/>
      <c r="D32" s="669"/>
      <c r="E32" s="670"/>
    </row>
    <row r="33" spans="1:5" s="640" customFormat="1" ht="15.75" customHeight="1" x14ac:dyDescent="0.25">
      <c r="A33" s="646"/>
      <c r="B33" s="646"/>
      <c r="C33" s="646"/>
      <c r="D33" s="646"/>
      <c r="E33" s="646"/>
    </row>
    <row r="34" spans="1:5" s="640" customFormat="1" ht="16.5" customHeight="1" x14ac:dyDescent="0.3">
      <c r="A34" s="647" t="s">
        <v>21</v>
      </c>
      <c r="B34" s="671" t="s">
        <v>22</v>
      </c>
      <c r="C34" s="672"/>
      <c r="D34" s="672"/>
      <c r="E34" s="672"/>
    </row>
    <row r="35" spans="1:5" ht="16.5" customHeight="1" x14ac:dyDescent="0.3">
      <c r="A35" s="647"/>
      <c r="B35" s="671" t="s">
        <v>23</v>
      </c>
      <c r="C35" s="672"/>
      <c r="D35" s="672"/>
      <c r="E35" s="672"/>
    </row>
    <row r="36" spans="1:5" ht="16.5" customHeight="1" x14ac:dyDescent="0.3">
      <c r="A36" s="647"/>
      <c r="B36" s="671" t="s">
        <v>24</v>
      </c>
      <c r="C36" s="672"/>
      <c r="D36" s="672"/>
      <c r="E36" s="672"/>
    </row>
    <row r="37" spans="1:5" ht="15.75" customHeight="1" x14ac:dyDescent="0.25">
      <c r="A37" s="646"/>
      <c r="B37" s="646"/>
      <c r="C37" s="646"/>
      <c r="D37" s="646"/>
      <c r="E37" s="646"/>
    </row>
    <row r="38" spans="1:5" ht="16.5" customHeight="1" x14ac:dyDescent="0.3">
      <c r="A38" s="642" t="s">
        <v>1</v>
      </c>
      <c r="B38" s="643" t="s">
        <v>25</v>
      </c>
    </row>
    <row r="39" spans="1:5" ht="16.5" customHeight="1" x14ac:dyDescent="0.3">
      <c r="A39" s="647" t="s">
        <v>4</v>
      </c>
      <c r="B39" s="644" t="s">
        <v>130</v>
      </c>
      <c r="C39" s="646"/>
      <c r="D39" s="646"/>
      <c r="E39" s="646"/>
    </row>
    <row r="40" spans="1:5" ht="16.5" customHeight="1" x14ac:dyDescent="0.3">
      <c r="A40" s="647" t="s">
        <v>6</v>
      </c>
      <c r="B40" s="648">
        <v>99.7</v>
      </c>
      <c r="C40" s="646"/>
      <c r="D40" s="646"/>
      <c r="E40" s="646"/>
    </row>
    <row r="41" spans="1:5" ht="16.5" customHeight="1" x14ac:dyDescent="0.3">
      <c r="A41" s="644" t="s">
        <v>8</v>
      </c>
      <c r="B41" s="648">
        <v>31.46</v>
      </c>
      <c r="C41" s="646"/>
      <c r="D41" s="646"/>
      <c r="E41" s="646"/>
    </row>
    <row r="42" spans="1:5" ht="16.5" customHeight="1" x14ac:dyDescent="0.3">
      <c r="A42" s="644" t="s">
        <v>10</v>
      </c>
      <c r="B42" s="649">
        <v>0.3</v>
      </c>
      <c r="C42" s="646"/>
      <c r="D42" s="646"/>
      <c r="E42" s="646"/>
    </row>
    <row r="43" spans="1:5" ht="15.75" customHeight="1" x14ac:dyDescent="0.25">
      <c r="A43" s="646"/>
      <c r="B43" s="646"/>
      <c r="C43" s="646"/>
      <c r="D43" s="646"/>
      <c r="E43" s="646"/>
    </row>
    <row r="44" spans="1:5" ht="16.5" customHeight="1" x14ac:dyDescent="0.3">
      <c r="A44" s="650" t="s">
        <v>13</v>
      </c>
      <c r="B44" s="651" t="s">
        <v>14</v>
      </c>
      <c r="C44" s="650" t="s">
        <v>15</v>
      </c>
      <c r="D44" s="650" t="s">
        <v>16</v>
      </c>
      <c r="E44" s="650" t="s">
        <v>17</v>
      </c>
    </row>
    <row r="45" spans="1:5" ht="16.5" customHeight="1" x14ac:dyDescent="0.3">
      <c r="A45" s="652">
        <v>1</v>
      </c>
      <c r="B45" s="784">
        <v>257220064</v>
      </c>
      <c r="C45" s="653">
        <v>8443.7999999999993</v>
      </c>
      <c r="D45" s="654">
        <v>1.1000000000000001</v>
      </c>
      <c r="E45" s="655">
        <v>4.4000000000000004</v>
      </c>
    </row>
    <row r="46" spans="1:5" ht="16.5" customHeight="1" x14ac:dyDescent="0.3">
      <c r="A46" s="652">
        <v>2</v>
      </c>
      <c r="B46" s="653">
        <v>282693073</v>
      </c>
      <c r="C46" s="653">
        <v>9973.9</v>
      </c>
      <c r="D46" s="654">
        <v>1</v>
      </c>
      <c r="E46" s="654">
        <v>4.4000000000000004</v>
      </c>
    </row>
    <row r="47" spans="1:5" ht="16.5" customHeight="1" x14ac:dyDescent="0.3">
      <c r="A47" s="652">
        <v>3</v>
      </c>
      <c r="B47" s="653">
        <v>282807452</v>
      </c>
      <c r="C47" s="653">
        <v>9948.7000000000007</v>
      </c>
      <c r="D47" s="654">
        <v>1</v>
      </c>
      <c r="E47" s="654">
        <v>4.5</v>
      </c>
    </row>
    <row r="48" spans="1:5" ht="16.5" customHeight="1" x14ac:dyDescent="0.3">
      <c r="A48" s="652">
        <v>4</v>
      </c>
      <c r="B48" s="653">
        <v>282822919</v>
      </c>
      <c r="C48" s="653">
        <v>9980.2000000000007</v>
      </c>
      <c r="D48" s="654">
        <v>1</v>
      </c>
      <c r="E48" s="654">
        <v>4.5</v>
      </c>
    </row>
    <row r="49" spans="1:7" ht="16.5" customHeight="1" x14ac:dyDescent="0.3">
      <c r="A49" s="652">
        <v>5</v>
      </c>
      <c r="B49" s="653">
        <v>282802328</v>
      </c>
      <c r="C49" s="653">
        <v>10011.799999999999</v>
      </c>
      <c r="D49" s="654">
        <v>1</v>
      </c>
      <c r="E49" s="654">
        <v>4.4000000000000004</v>
      </c>
    </row>
    <row r="50" spans="1:7" ht="16.5" customHeight="1" x14ac:dyDescent="0.3">
      <c r="A50" s="652">
        <v>6</v>
      </c>
      <c r="B50" s="656">
        <v>282889598</v>
      </c>
      <c r="C50" s="656">
        <v>9947.6</v>
      </c>
      <c r="D50" s="657">
        <v>1</v>
      </c>
      <c r="E50" s="657">
        <v>4.5</v>
      </c>
    </row>
    <row r="51" spans="1:7" ht="16.5" customHeight="1" x14ac:dyDescent="0.3">
      <c r="A51" s="658" t="s">
        <v>18</v>
      </c>
      <c r="B51" s="659">
        <f>AVERAGE(B46:B50)</f>
        <v>282803074</v>
      </c>
      <c r="C51" s="660">
        <f>AVERAGE(C45:C50)</f>
        <v>9717.6666666666661</v>
      </c>
      <c r="D51" s="661">
        <f>AVERAGE(D45:D50)</f>
        <v>1.0166666666666666</v>
      </c>
      <c r="E51" s="661">
        <f>AVERAGE(E45:E50)</f>
        <v>4.45</v>
      </c>
    </row>
    <row r="52" spans="1:7" ht="16.5" customHeight="1" x14ac:dyDescent="0.3">
      <c r="A52" s="662" t="s">
        <v>19</v>
      </c>
      <c r="B52" s="663">
        <f>(STDEV(B46:B50)/B51)</f>
        <v>2.500361033626306E-4</v>
      </c>
      <c r="C52" s="664"/>
      <c r="D52" s="664"/>
      <c r="E52" s="665"/>
    </row>
    <row r="53" spans="1:7" s="640" customFormat="1" ht="16.5" customHeight="1" x14ac:dyDescent="0.3">
      <c r="A53" s="666" t="s">
        <v>20</v>
      </c>
      <c r="B53" s="667">
        <f>COUNT(B46:B50)</f>
        <v>5</v>
      </c>
      <c r="C53" s="668"/>
      <c r="D53" s="669"/>
      <c r="E53" s="670"/>
    </row>
    <row r="54" spans="1:7" s="640" customFormat="1" ht="15.75" customHeight="1" x14ac:dyDescent="0.25">
      <c r="A54" s="646"/>
      <c r="B54" s="646"/>
      <c r="C54" s="646"/>
      <c r="D54" s="646"/>
      <c r="E54" s="646"/>
    </row>
    <row r="55" spans="1:7" s="640" customFormat="1" ht="16.5" customHeight="1" x14ac:dyDescent="0.3">
      <c r="A55" s="647" t="s">
        <v>21</v>
      </c>
      <c r="B55" s="671" t="s">
        <v>22</v>
      </c>
      <c r="C55" s="672"/>
      <c r="D55" s="672"/>
      <c r="E55" s="672"/>
    </row>
    <row r="56" spans="1:7" ht="16.5" customHeight="1" x14ac:dyDescent="0.3">
      <c r="A56" s="647"/>
      <c r="B56" s="671" t="s">
        <v>23</v>
      </c>
      <c r="C56" s="672"/>
      <c r="D56" s="672"/>
      <c r="E56" s="672"/>
    </row>
    <row r="57" spans="1:7" ht="16.5" customHeight="1" x14ac:dyDescent="0.3">
      <c r="A57" s="647"/>
      <c r="B57" s="671" t="s">
        <v>24</v>
      </c>
      <c r="C57" s="672"/>
      <c r="D57" s="672"/>
      <c r="E57" s="672"/>
    </row>
    <row r="58" spans="1:7" ht="14.25" customHeight="1" thickBot="1" x14ac:dyDescent="0.3">
      <c r="A58" s="673"/>
      <c r="B58" s="674"/>
      <c r="D58" s="675"/>
      <c r="F58" s="676"/>
      <c r="G58" s="676"/>
    </row>
    <row r="59" spans="1:7" ht="15" customHeight="1" x14ac:dyDescent="0.3">
      <c r="B59" s="727" t="s">
        <v>26</v>
      </c>
      <c r="C59" s="727"/>
      <c r="E59" s="677" t="s">
        <v>27</v>
      </c>
      <c r="F59" s="678"/>
      <c r="G59" s="677" t="s">
        <v>28</v>
      </c>
    </row>
    <row r="60" spans="1:7" ht="15" customHeight="1" x14ac:dyDescent="0.3">
      <c r="A60" s="679" t="s">
        <v>29</v>
      </c>
      <c r="B60" s="680"/>
      <c r="C60" s="680"/>
      <c r="E60" s="680"/>
      <c r="G60" s="680"/>
    </row>
    <row r="61" spans="1:7" ht="15" customHeight="1" x14ac:dyDescent="0.3">
      <c r="A61" s="679" t="s">
        <v>30</v>
      </c>
      <c r="B61" s="681"/>
      <c r="C61" s="681"/>
      <c r="E61" s="681"/>
      <c r="G61" s="68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22" workbookViewId="0">
      <selection activeCell="B42" sqref="B42"/>
    </sheetView>
  </sheetViews>
  <sheetFormatPr defaultRowHeight="13.5" x14ac:dyDescent="0.25"/>
  <cols>
    <col min="1" max="1" width="27.5703125" style="684" customWidth="1"/>
    <col min="2" max="2" width="20.42578125" style="684" customWidth="1"/>
    <col min="3" max="3" width="31.85546875" style="684" customWidth="1"/>
    <col min="4" max="4" width="25.85546875" style="684" customWidth="1"/>
    <col min="5" max="5" width="25.7109375" style="684" customWidth="1"/>
    <col min="6" max="6" width="23.140625" style="684" customWidth="1"/>
    <col min="7" max="7" width="28.42578125" style="684" customWidth="1"/>
    <col min="8" max="8" width="21.5703125" style="684" customWidth="1"/>
    <col min="9" max="9" width="9.140625" style="684" customWidth="1"/>
    <col min="10" max="16384" width="9.140625" style="717"/>
  </cols>
  <sheetData>
    <row r="14" spans="1:6" ht="15" customHeight="1" x14ac:dyDescent="0.3">
      <c r="A14" s="683"/>
      <c r="C14" s="685"/>
      <c r="F14" s="685"/>
    </row>
    <row r="15" spans="1:6" ht="18.75" customHeight="1" x14ac:dyDescent="0.3">
      <c r="A15" s="728" t="s">
        <v>0</v>
      </c>
      <c r="B15" s="728"/>
      <c r="C15" s="728"/>
      <c r="D15" s="728"/>
      <c r="E15" s="728"/>
    </row>
    <row r="16" spans="1:6" ht="16.5" customHeight="1" x14ac:dyDescent="0.3">
      <c r="A16" s="686" t="s">
        <v>1</v>
      </c>
      <c r="B16" s="687" t="s">
        <v>2</v>
      </c>
    </row>
    <row r="17" spans="1:5" ht="16.5" customHeight="1" x14ac:dyDescent="0.3">
      <c r="A17" s="688" t="s">
        <v>3</v>
      </c>
      <c r="B17" s="688" t="s">
        <v>128</v>
      </c>
      <c r="D17" s="689"/>
      <c r="E17" s="690"/>
    </row>
    <row r="18" spans="1:5" ht="16.5" customHeight="1" x14ac:dyDescent="0.3">
      <c r="A18" s="691" t="s">
        <v>4</v>
      </c>
      <c r="B18" s="688" t="s">
        <v>131</v>
      </c>
      <c r="C18" s="690"/>
      <c r="D18" s="690"/>
      <c r="E18" s="690"/>
    </row>
    <row r="19" spans="1:5" ht="16.5" customHeight="1" x14ac:dyDescent="0.3">
      <c r="A19" s="691" t="s">
        <v>6</v>
      </c>
      <c r="B19" s="692">
        <v>99.9</v>
      </c>
      <c r="C19" s="690"/>
      <c r="D19" s="690"/>
      <c r="E19" s="690"/>
    </row>
    <row r="20" spans="1:5" ht="16.5" customHeight="1" x14ac:dyDescent="0.3">
      <c r="A20" s="688" t="s">
        <v>8</v>
      </c>
      <c r="B20" s="692">
        <f>lamivudine!D43</f>
        <v>16.940000000000001</v>
      </c>
      <c r="C20" s="690"/>
      <c r="D20" s="690"/>
      <c r="E20" s="690"/>
    </row>
    <row r="21" spans="1:5" ht="16.5" customHeight="1" x14ac:dyDescent="0.3">
      <c r="A21" s="688" t="s">
        <v>10</v>
      </c>
      <c r="B21" s="693">
        <f>B20/lamivudine!B45</f>
        <v>0.16940000000000002</v>
      </c>
      <c r="C21" s="690"/>
      <c r="D21" s="690"/>
      <c r="E21" s="690"/>
    </row>
    <row r="22" spans="1:5" ht="15.75" customHeight="1" x14ac:dyDescent="0.25">
      <c r="A22" s="690"/>
      <c r="B22" s="690"/>
      <c r="C22" s="690"/>
      <c r="D22" s="690"/>
      <c r="E22" s="690"/>
    </row>
    <row r="23" spans="1:5" ht="16.5" customHeight="1" x14ac:dyDescent="0.3">
      <c r="A23" s="694" t="s">
        <v>13</v>
      </c>
      <c r="B23" s="695" t="s">
        <v>14</v>
      </c>
      <c r="C23" s="694" t="s">
        <v>15</v>
      </c>
      <c r="D23" s="694" t="s">
        <v>16</v>
      </c>
      <c r="E23" s="779" t="s">
        <v>17</v>
      </c>
    </row>
    <row r="24" spans="1:5" ht="16.5" customHeight="1" x14ac:dyDescent="0.3">
      <c r="A24" s="696">
        <v>1</v>
      </c>
      <c r="B24" s="697">
        <v>160387034</v>
      </c>
      <c r="C24" s="697">
        <v>6693.8</v>
      </c>
      <c r="D24" s="777">
        <v>1.2</v>
      </c>
      <c r="E24" s="781">
        <v>3.2</v>
      </c>
    </row>
    <row r="25" spans="1:5" ht="16.5" customHeight="1" x14ac:dyDescent="0.3">
      <c r="A25" s="696">
        <v>2</v>
      </c>
      <c r="B25" s="697">
        <v>162683111</v>
      </c>
      <c r="C25" s="697">
        <v>8821.7000000000007</v>
      </c>
      <c r="D25" s="777">
        <v>1.2</v>
      </c>
      <c r="E25" s="782">
        <v>3.2</v>
      </c>
    </row>
    <row r="26" spans="1:5" ht="16.5" customHeight="1" x14ac:dyDescent="0.3">
      <c r="A26" s="696">
        <v>3</v>
      </c>
      <c r="B26" s="697">
        <v>162908308</v>
      </c>
      <c r="C26" s="697">
        <v>8764.2999999999993</v>
      </c>
      <c r="D26" s="777">
        <v>1.2</v>
      </c>
      <c r="E26" s="782">
        <v>3.3</v>
      </c>
    </row>
    <row r="27" spans="1:5" ht="16.5" customHeight="1" x14ac:dyDescent="0.3">
      <c r="A27" s="696">
        <v>4</v>
      </c>
      <c r="B27" s="697">
        <v>162913227</v>
      </c>
      <c r="C27" s="697">
        <v>8785.6</v>
      </c>
      <c r="D27" s="777">
        <v>1.2</v>
      </c>
      <c r="E27" s="782">
        <v>3.3</v>
      </c>
    </row>
    <row r="28" spans="1:5" ht="16.5" customHeight="1" x14ac:dyDescent="0.3">
      <c r="A28" s="696">
        <v>5</v>
      </c>
      <c r="B28" s="697">
        <v>162812826</v>
      </c>
      <c r="C28" s="697">
        <v>9031.7999999999993</v>
      </c>
      <c r="D28" s="777">
        <v>1.1000000000000001</v>
      </c>
      <c r="E28" s="782">
        <v>3.3</v>
      </c>
    </row>
    <row r="29" spans="1:5" ht="16.5" customHeight="1" x14ac:dyDescent="0.3">
      <c r="A29" s="696">
        <v>6</v>
      </c>
      <c r="B29" s="698">
        <v>162881847</v>
      </c>
      <c r="C29" s="698">
        <v>9018.9</v>
      </c>
      <c r="D29" s="778">
        <v>1.1000000000000001</v>
      </c>
      <c r="E29" s="783">
        <v>3.3</v>
      </c>
    </row>
    <row r="30" spans="1:5" ht="16.5" customHeight="1" x14ac:dyDescent="0.3">
      <c r="A30" s="699" t="s">
        <v>18</v>
      </c>
      <c r="B30" s="700">
        <f>AVERAGE(B24:B29)</f>
        <v>162431058.83333334</v>
      </c>
      <c r="C30" s="701">
        <f>AVERAGE(C24:C29)</f>
        <v>8519.35</v>
      </c>
      <c r="D30" s="702">
        <f>AVERAGE(D24:D29)</f>
        <v>1.1666666666666667</v>
      </c>
      <c r="E30" s="780">
        <f>AVERAGE(E24:E29)</f>
        <v>3.2666666666666671</v>
      </c>
    </row>
    <row r="31" spans="1:5" ht="16.5" customHeight="1" x14ac:dyDescent="0.3">
      <c r="A31" s="703" t="s">
        <v>19</v>
      </c>
      <c r="B31" s="704">
        <f>(STDEV(B24:B29)/B30)</f>
        <v>6.1876396490598224E-3</v>
      </c>
      <c r="C31" s="705"/>
      <c r="D31" s="705"/>
      <c r="E31" s="706"/>
    </row>
    <row r="32" spans="1:5" s="684" customFormat="1" ht="16.5" customHeight="1" x14ac:dyDescent="0.3">
      <c r="A32" s="707" t="s">
        <v>20</v>
      </c>
      <c r="B32" s="708">
        <f>COUNT(B24:B29)</f>
        <v>6</v>
      </c>
      <c r="C32" s="709"/>
      <c r="D32" s="710"/>
      <c r="E32" s="711"/>
    </row>
    <row r="33" spans="1:5" s="684" customFormat="1" ht="15.75" customHeight="1" x14ac:dyDescent="0.25">
      <c r="A33" s="690"/>
      <c r="B33" s="690"/>
      <c r="C33" s="690"/>
      <c r="D33" s="690"/>
      <c r="E33" s="690"/>
    </row>
    <row r="34" spans="1:5" s="684" customFormat="1" ht="16.5" customHeight="1" x14ac:dyDescent="0.3">
      <c r="A34" s="691" t="s">
        <v>21</v>
      </c>
      <c r="B34" s="712" t="s">
        <v>22</v>
      </c>
      <c r="C34" s="713"/>
      <c r="D34" s="713"/>
      <c r="E34" s="713"/>
    </row>
    <row r="35" spans="1:5" ht="16.5" customHeight="1" x14ac:dyDescent="0.3">
      <c r="A35" s="691"/>
      <c r="B35" s="712" t="s">
        <v>23</v>
      </c>
      <c r="C35" s="713"/>
      <c r="D35" s="713"/>
      <c r="E35" s="713"/>
    </row>
    <row r="36" spans="1:5" ht="16.5" customHeight="1" x14ac:dyDescent="0.3">
      <c r="A36" s="691"/>
      <c r="B36" s="712" t="s">
        <v>24</v>
      </c>
      <c r="C36" s="713"/>
      <c r="D36" s="713"/>
      <c r="E36" s="713"/>
    </row>
    <row r="37" spans="1:5" ht="15.75" customHeight="1" x14ac:dyDescent="0.25">
      <c r="A37" s="690"/>
      <c r="B37" s="690"/>
      <c r="C37" s="690"/>
      <c r="D37" s="690"/>
      <c r="E37" s="690"/>
    </row>
    <row r="38" spans="1:5" ht="16.5" customHeight="1" x14ac:dyDescent="0.3">
      <c r="A38" s="686" t="s">
        <v>1</v>
      </c>
      <c r="B38" s="687" t="s">
        <v>132</v>
      </c>
    </row>
    <row r="39" spans="1:5" ht="16.5" customHeight="1" x14ac:dyDescent="0.3">
      <c r="A39" s="691" t="s">
        <v>4</v>
      </c>
      <c r="B39" s="688" t="s">
        <v>125</v>
      </c>
      <c r="C39" s="690"/>
      <c r="D39" s="690"/>
      <c r="E39" s="690"/>
    </row>
    <row r="40" spans="1:5" ht="16.5" customHeight="1" x14ac:dyDescent="0.3">
      <c r="A40" s="691" t="s">
        <v>6</v>
      </c>
      <c r="B40" s="692">
        <v>99.9</v>
      </c>
      <c r="C40" s="690"/>
      <c r="D40" s="690"/>
      <c r="E40" s="690"/>
    </row>
    <row r="41" spans="1:5" ht="16.5" customHeight="1" x14ac:dyDescent="0.3">
      <c r="A41" s="688" t="s">
        <v>8</v>
      </c>
      <c r="B41" s="692">
        <f>B20</f>
        <v>16.940000000000001</v>
      </c>
      <c r="C41" s="690"/>
      <c r="D41" s="690"/>
      <c r="E41" s="690"/>
    </row>
    <row r="42" spans="1:5" ht="16.5" customHeight="1" x14ac:dyDescent="0.3">
      <c r="A42" s="688" t="s">
        <v>10</v>
      </c>
      <c r="B42" s="693">
        <v>0.15</v>
      </c>
      <c r="C42" s="690"/>
      <c r="D42" s="690"/>
      <c r="E42" s="690"/>
    </row>
    <row r="43" spans="1:5" ht="15.75" customHeight="1" x14ac:dyDescent="0.25">
      <c r="A43" s="690"/>
      <c r="B43" s="690"/>
      <c r="C43" s="690"/>
      <c r="D43" s="690"/>
      <c r="E43" s="690"/>
    </row>
    <row r="44" spans="1:5" ht="16.5" customHeight="1" x14ac:dyDescent="0.3">
      <c r="A44" s="694" t="s">
        <v>13</v>
      </c>
      <c r="B44" s="695" t="s">
        <v>14</v>
      </c>
      <c r="C44" s="694" t="s">
        <v>15</v>
      </c>
      <c r="D44" s="694" t="s">
        <v>16</v>
      </c>
      <c r="E44" s="694" t="s">
        <v>17</v>
      </c>
    </row>
    <row r="45" spans="1:5" ht="16.5" customHeight="1" x14ac:dyDescent="0.3">
      <c r="A45" s="696">
        <v>1</v>
      </c>
      <c r="B45" s="697">
        <v>160387034</v>
      </c>
      <c r="C45" s="697">
        <v>6693.8</v>
      </c>
      <c r="D45" s="777">
        <v>1.2</v>
      </c>
      <c r="E45" s="781">
        <v>3.2</v>
      </c>
    </row>
    <row r="46" spans="1:5" ht="16.5" customHeight="1" x14ac:dyDescent="0.3">
      <c r="A46" s="696">
        <v>2</v>
      </c>
      <c r="B46" s="697">
        <v>162683111</v>
      </c>
      <c r="C46" s="697">
        <v>8821.7000000000007</v>
      </c>
      <c r="D46" s="777">
        <v>1.2</v>
      </c>
      <c r="E46" s="782">
        <v>3.2</v>
      </c>
    </row>
    <row r="47" spans="1:5" ht="16.5" customHeight="1" x14ac:dyDescent="0.3">
      <c r="A47" s="696">
        <v>3</v>
      </c>
      <c r="B47" s="697">
        <v>162908308</v>
      </c>
      <c r="C47" s="697">
        <v>8764.2999999999993</v>
      </c>
      <c r="D47" s="777">
        <v>1.2</v>
      </c>
      <c r="E47" s="782">
        <v>3.3</v>
      </c>
    </row>
    <row r="48" spans="1:5" ht="16.5" customHeight="1" x14ac:dyDescent="0.3">
      <c r="A48" s="696">
        <v>4</v>
      </c>
      <c r="B48" s="697">
        <v>162913227</v>
      </c>
      <c r="C48" s="697">
        <v>8785.6</v>
      </c>
      <c r="D48" s="777">
        <v>1.2</v>
      </c>
      <c r="E48" s="782">
        <v>3.3</v>
      </c>
    </row>
    <row r="49" spans="1:7" ht="16.5" customHeight="1" x14ac:dyDescent="0.3">
      <c r="A49" s="696">
        <v>5</v>
      </c>
      <c r="B49" s="697">
        <v>162812826</v>
      </c>
      <c r="C49" s="697">
        <v>9031.7999999999993</v>
      </c>
      <c r="D49" s="777">
        <v>1.1000000000000001</v>
      </c>
      <c r="E49" s="782">
        <v>3.3</v>
      </c>
    </row>
    <row r="50" spans="1:7" ht="16.5" customHeight="1" x14ac:dyDescent="0.3">
      <c r="A50" s="696">
        <v>6</v>
      </c>
      <c r="B50" s="698">
        <v>162881847</v>
      </c>
      <c r="C50" s="698">
        <v>9018.9</v>
      </c>
      <c r="D50" s="778">
        <v>1.1000000000000001</v>
      </c>
      <c r="E50" s="783">
        <v>3.3</v>
      </c>
    </row>
    <row r="51" spans="1:7" ht="16.5" customHeight="1" x14ac:dyDescent="0.3">
      <c r="A51" s="699" t="s">
        <v>18</v>
      </c>
      <c r="B51" s="700">
        <f>AVERAGE(B45:B50)</f>
        <v>162431058.83333334</v>
      </c>
      <c r="C51" s="701">
        <f>AVERAGE(C45:C50)</f>
        <v>8519.35</v>
      </c>
      <c r="D51" s="702">
        <f>AVERAGE(D45:D50)</f>
        <v>1.1666666666666667</v>
      </c>
      <c r="E51" s="702">
        <f>AVERAGE(E45:E50)</f>
        <v>3.2666666666666671</v>
      </c>
    </row>
    <row r="52" spans="1:7" ht="16.5" customHeight="1" x14ac:dyDescent="0.3">
      <c r="A52" s="703" t="s">
        <v>19</v>
      </c>
      <c r="B52" s="704">
        <f>(STDEV(B45:B50)/B51)</f>
        <v>6.1876396490598224E-3</v>
      </c>
      <c r="C52" s="705"/>
      <c r="D52" s="705"/>
      <c r="E52" s="706"/>
    </row>
    <row r="53" spans="1:7" s="684" customFormat="1" ht="16.5" customHeight="1" x14ac:dyDescent="0.3">
      <c r="A53" s="707" t="s">
        <v>20</v>
      </c>
      <c r="B53" s="708">
        <f>COUNT(B45:B50)</f>
        <v>6</v>
      </c>
      <c r="C53" s="709"/>
      <c r="D53" s="710"/>
      <c r="E53" s="711"/>
    </row>
    <row r="54" spans="1:7" s="684" customFormat="1" ht="15.75" customHeight="1" x14ac:dyDescent="0.25">
      <c r="A54" s="690"/>
      <c r="B54" s="690"/>
      <c r="C54" s="690"/>
      <c r="D54" s="690"/>
      <c r="E54" s="690"/>
    </row>
    <row r="55" spans="1:7" s="684" customFormat="1" ht="16.5" customHeight="1" x14ac:dyDescent="0.3">
      <c r="A55" s="691" t="s">
        <v>21</v>
      </c>
      <c r="B55" s="712" t="s">
        <v>22</v>
      </c>
      <c r="C55" s="713"/>
      <c r="D55" s="713"/>
      <c r="E55" s="713"/>
    </row>
    <row r="56" spans="1:7" ht="16.5" customHeight="1" x14ac:dyDescent="0.3">
      <c r="A56" s="691"/>
      <c r="B56" s="712" t="s">
        <v>23</v>
      </c>
      <c r="C56" s="713"/>
      <c r="D56" s="713"/>
      <c r="E56" s="713"/>
    </row>
    <row r="57" spans="1:7" ht="16.5" customHeight="1" x14ac:dyDescent="0.3">
      <c r="A57" s="691"/>
      <c r="B57" s="712" t="s">
        <v>24</v>
      </c>
      <c r="C57" s="713"/>
      <c r="D57" s="713"/>
      <c r="E57" s="713"/>
    </row>
    <row r="58" spans="1:7" ht="14.25" customHeight="1" thickBot="1" x14ac:dyDescent="0.3">
      <c r="A58" s="714"/>
      <c r="B58" s="715"/>
      <c r="D58" s="716"/>
      <c r="F58" s="717"/>
      <c r="G58" s="717"/>
    </row>
    <row r="59" spans="1:7" ht="15" customHeight="1" x14ac:dyDescent="0.3">
      <c r="B59" s="729" t="s">
        <v>26</v>
      </c>
      <c r="C59" s="729"/>
      <c r="E59" s="718" t="s">
        <v>27</v>
      </c>
      <c r="F59" s="719"/>
      <c r="G59" s="718" t="s">
        <v>28</v>
      </c>
    </row>
    <row r="60" spans="1:7" ht="15" customHeight="1" x14ac:dyDescent="0.3">
      <c r="A60" s="720" t="s">
        <v>29</v>
      </c>
      <c r="B60" s="721"/>
      <c r="C60" s="721"/>
      <c r="E60" s="721"/>
      <c r="G60" s="721"/>
    </row>
    <row r="61" spans="1:7" ht="15" customHeight="1" x14ac:dyDescent="0.3">
      <c r="A61" s="720" t="s">
        <v>30</v>
      </c>
      <c r="B61" s="722"/>
      <c r="C61" s="722"/>
      <c r="E61" s="722"/>
      <c r="G61" s="72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29" workbookViewId="0">
      <selection activeCell="D47" sqref="D47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733" t="s">
        <v>31</v>
      </c>
      <c r="B11" s="734"/>
      <c r="C11" s="734"/>
      <c r="D11" s="734"/>
      <c r="E11" s="734"/>
      <c r="F11" s="735"/>
      <c r="G11" s="43"/>
    </row>
    <row r="12" spans="1:7" ht="16.5" customHeight="1" x14ac:dyDescent="0.3">
      <c r="A12" s="732" t="s">
        <v>32</v>
      </c>
      <c r="B12" s="732"/>
      <c r="C12" s="732"/>
      <c r="D12" s="732"/>
      <c r="E12" s="732"/>
      <c r="F12" s="732"/>
      <c r="G12" s="42"/>
    </row>
    <row r="14" spans="1:7" ht="16.5" customHeight="1" x14ac:dyDescent="0.3">
      <c r="A14" s="737" t="s">
        <v>33</v>
      </c>
      <c r="B14" s="737"/>
      <c r="C14" s="12" t="s">
        <v>5</v>
      </c>
    </row>
    <row r="15" spans="1:7" ht="16.5" customHeight="1" x14ac:dyDescent="0.3">
      <c r="A15" s="737" t="s">
        <v>34</v>
      </c>
      <c r="B15" s="737"/>
      <c r="C15" s="12" t="s">
        <v>7</v>
      </c>
    </row>
    <row r="16" spans="1:7" ht="16.5" customHeight="1" x14ac:dyDescent="0.3">
      <c r="A16" s="737" t="s">
        <v>35</v>
      </c>
      <c r="B16" s="737"/>
      <c r="C16" s="12" t="s">
        <v>9</v>
      </c>
    </row>
    <row r="17" spans="1:5" ht="16.5" customHeight="1" x14ac:dyDescent="0.3">
      <c r="A17" s="737" t="s">
        <v>36</v>
      </c>
      <c r="B17" s="737"/>
      <c r="C17" s="12" t="s">
        <v>11</v>
      </c>
    </row>
    <row r="18" spans="1:5" ht="16.5" customHeight="1" x14ac:dyDescent="0.3">
      <c r="A18" s="737" t="s">
        <v>37</v>
      </c>
      <c r="B18" s="737"/>
      <c r="C18" s="49" t="s">
        <v>12</v>
      </c>
    </row>
    <row r="19" spans="1:5" ht="16.5" customHeight="1" x14ac:dyDescent="0.3">
      <c r="A19" s="737" t="s">
        <v>38</v>
      </c>
      <c r="B19" s="737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732" t="s">
        <v>1</v>
      </c>
      <c r="B21" s="732"/>
      <c r="C21" s="11" t="s">
        <v>39</v>
      </c>
      <c r="D21" s="18"/>
    </row>
    <row r="22" spans="1:5" ht="15.75" customHeight="1" x14ac:dyDescent="0.3">
      <c r="A22" s="736"/>
      <c r="B22" s="736"/>
      <c r="C22" s="9"/>
      <c r="D22" s="736"/>
      <c r="E22" s="736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1237.92</v>
      </c>
      <c r="D24" s="39">
        <f t="shared" ref="D24:D43" si="0">(C24-$C$46)/$C$46</f>
        <v>9.2255770836994838E-4</v>
      </c>
      <c r="E24" s="5"/>
    </row>
    <row r="25" spans="1:5" ht="15.75" customHeight="1" x14ac:dyDescent="0.3">
      <c r="C25" s="47">
        <v>1204.9100000000001</v>
      </c>
      <c r="D25" s="40">
        <f t="shared" si="0"/>
        <v>-2.5767740234916597E-2</v>
      </c>
      <c r="E25" s="5"/>
    </row>
    <row r="26" spans="1:5" ht="15.75" customHeight="1" x14ac:dyDescent="0.3">
      <c r="C26" s="47">
        <v>1214.6099999999999</v>
      </c>
      <c r="D26" s="40">
        <f t="shared" si="0"/>
        <v>-1.7924786885935236E-2</v>
      </c>
      <c r="E26" s="5"/>
    </row>
    <row r="27" spans="1:5" ht="15.75" customHeight="1" x14ac:dyDescent="0.3">
      <c r="C27" s="47">
        <v>1238.73</v>
      </c>
      <c r="D27" s="40">
        <f t="shared" si="0"/>
        <v>1.5774847406044424E-3</v>
      </c>
      <c r="E27" s="5"/>
    </row>
    <row r="28" spans="1:5" ht="15.75" customHeight="1" x14ac:dyDescent="0.3">
      <c r="C28" s="47">
        <v>1231.22</v>
      </c>
      <c r="D28" s="40">
        <f t="shared" si="0"/>
        <v>-4.4947399656688619E-3</v>
      </c>
      <c r="E28" s="5"/>
    </row>
    <row r="29" spans="1:5" ht="15.75" customHeight="1" x14ac:dyDescent="0.3">
      <c r="C29" s="47">
        <v>1226.42</v>
      </c>
      <c r="D29" s="40">
        <f t="shared" si="0"/>
        <v>-8.3757890455771998E-3</v>
      </c>
      <c r="E29" s="5"/>
    </row>
    <row r="30" spans="1:5" ht="15.75" customHeight="1" x14ac:dyDescent="0.3">
      <c r="C30" s="47">
        <v>1234.05</v>
      </c>
      <c r="D30" s="40">
        <f t="shared" si="0"/>
        <v>-2.2065381123062746E-3</v>
      </c>
      <c r="E30" s="5"/>
    </row>
    <row r="31" spans="1:5" ht="15.75" customHeight="1" x14ac:dyDescent="0.3">
      <c r="C31" s="47">
        <v>1249.24</v>
      </c>
      <c r="D31" s="40">
        <f t="shared" si="0"/>
        <v>1.0075365121820482E-2</v>
      </c>
      <c r="E31" s="5"/>
    </row>
    <row r="32" spans="1:5" ht="15.75" customHeight="1" x14ac:dyDescent="0.3">
      <c r="C32" s="47">
        <v>1245.81</v>
      </c>
      <c r="D32" s="40">
        <f t="shared" si="0"/>
        <v>7.3020321334692365E-3</v>
      </c>
      <c r="E32" s="5"/>
    </row>
    <row r="33" spans="1:7" ht="15.75" customHeight="1" x14ac:dyDescent="0.3">
      <c r="C33" s="47">
        <v>1252.8800000000001</v>
      </c>
      <c r="D33" s="40">
        <f t="shared" si="0"/>
        <v>1.3018494007417745E-2</v>
      </c>
      <c r="E33" s="5"/>
    </row>
    <row r="34" spans="1:7" ht="15.75" customHeight="1" x14ac:dyDescent="0.3">
      <c r="C34" s="47">
        <v>1221.4100000000001</v>
      </c>
      <c r="D34" s="40">
        <f t="shared" si="0"/>
        <v>-1.2426634022731559E-2</v>
      </c>
      <c r="E34" s="5"/>
    </row>
    <row r="35" spans="1:7" ht="15.75" customHeight="1" x14ac:dyDescent="0.3">
      <c r="C35" s="47">
        <v>1273.08</v>
      </c>
      <c r="D35" s="40">
        <f t="shared" si="0"/>
        <v>2.9351242218698677E-2</v>
      </c>
      <c r="E35" s="5"/>
    </row>
    <row r="36" spans="1:7" ht="15.75" customHeight="1" x14ac:dyDescent="0.3">
      <c r="C36" s="47">
        <v>1236.8800000000001</v>
      </c>
      <c r="D36" s="40">
        <f t="shared" si="0"/>
        <v>8.166374105649657E-5</v>
      </c>
      <c r="E36" s="5"/>
    </row>
    <row r="37" spans="1:7" ht="15.75" customHeight="1" x14ac:dyDescent="0.3">
      <c r="C37" s="47">
        <v>1252.4100000000001</v>
      </c>
      <c r="D37" s="40">
        <f t="shared" si="0"/>
        <v>1.2638474618343363E-2</v>
      </c>
      <c r="E37" s="5"/>
    </row>
    <row r="38" spans="1:7" ht="15.75" customHeight="1" x14ac:dyDescent="0.3">
      <c r="C38" s="47">
        <v>1240.99</v>
      </c>
      <c r="D38" s="40">
        <f t="shared" si="0"/>
        <v>3.4048120157279616E-3</v>
      </c>
      <c r="E38" s="5"/>
    </row>
    <row r="39" spans="1:7" ht="15.75" customHeight="1" x14ac:dyDescent="0.3">
      <c r="C39" s="47">
        <v>1274.3900000000001</v>
      </c>
      <c r="D39" s="40">
        <f t="shared" si="0"/>
        <v>3.0410445196757143E-2</v>
      </c>
      <c r="E39" s="5"/>
    </row>
    <row r="40" spans="1:7" ht="15.75" customHeight="1" x14ac:dyDescent="0.3">
      <c r="C40" s="47">
        <v>1261.08</v>
      </c>
      <c r="D40" s="40">
        <f t="shared" si="0"/>
        <v>1.964861951892774E-2</v>
      </c>
      <c r="E40" s="5"/>
    </row>
    <row r="41" spans="1:7" ht="15.75" customHeight="1" x14ac:dyDescent="0.3">
      <c r="C41" s="47">
        <v>1199.3</v>
      </c>
      <c r="D41" s="40">
        <f t="shared" si="0"/>
        <v>-3.0303716347059615E-2</v>
      </c>
      <c r="E41" s="5"/>
    </row>
    <row r="42" spans="1:7" ht="15.75" customHeight="1" x14ac:dyDescent="0.3">
      <c r="C42" s="47">
        <v>1220</v>
      </c>
      <c r="D42" s="40">
        <f t="shared" si="0"/>
        <v>-1.356669218995471E-2</v>
      </c>
      <c r="E42" s="5"/>
    </row>
    <row r="43" spans="1:7" ht="16.5" customHeight="1" x14ac:dyDescent="0.3">
      <c r="C43" s="48">
        <v>1220.25</v>
      </c>
      <c r="D43" s="41">
        <f t="shared" si="0"/>
        <v>-1.3364554217042815E-2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24735.579999999998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1236.779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730">
        <f>C46</f>
        <v>1236.779</v>
      </c>
      <c r="C49" s="45">
        <f>-IF(C46&lt;=80,10%,IF(C46&lt;250,7.5%,5%))</f>
        <v>-0.05</v>
      </c>
      <c r="D49" s="33">
        <f>IF(C46&lt;=80,C46*0.9,IF(C46&lt;250,C46*0.925,C46*0.95))</f>
        <v>1174.9400499999999</v>
      </c>
    </row>
    <row r="50" spans="1:6" ht="17.25" customHeight="1" x14ac:dyDescent="0.3">
      <c r="B50" s="731"/>
      <c r="C50" s="46">
        <f>IF(C46&lt;=80, 10%, IF(C46&lt;250, 7.5%, 5%))</f>
        <v>0.05</v>
      </c>
      <c r="D50" s="33">
        <f>IF(C46&lt;=80, C46*1.1, IF(C46&lt;250, C46*1.075, C46*1.05))</f>
        <v>1298.6179500000001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72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22" zoomScale="60" zoomScaleNormal="40" zoomScalePageLayoutView="55" workbookViewId="0">
      <selection sqref="A1:I7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738" t="s">
        <v>45</v>
      </c>
      <c r="B1" s="738"/>
      <c r="C1" s="738"/>
      <c r="D1" s="738"/>
      <c r="E1" s="738"/>
      <c r="F1" s="738"/>
      <c r="G1" s="738"/>
      <c r="H1" s="738"/>
      <c r="I1" s="738"/>
    </row>
    <row r="2" spans="1:9" ht="18.75" customHeight="1" x14ac:dyDescent="0.25">
      <c r="A2" s="738"/>
      <c r="B2" s="738"/>
      <c r="C2" s="738"/>
      <c r="D2" s="738"/>
      <c r="E2" s="738"/>
      <c r="F2" s="738"/>
      <c r="G2" s="738"/>
      <c r="H2" s="738"/>
      <c r="I2" s="738"/>
    </row>
    <row r="3" spans="1:9" ht="18.75" customHeight="1" x14ac:dyDescent="0.25">
      <c r="A3" s="738"/>
      <c r="B3" s="738"/>
      <c r="C3" s="738"/>
      <c r="D3" s="738"/>
      <c r="E3" s="738"/>
      <c r="F3" s="738"/>
      <c r="G3" s="738"/>
      <c r="H3" s="738"/>
      <c r="I3" s="738"/>
    </row>
    <row r="4" spans="1:9" ht="18.75" customHeight="1" x14ac:dyDescent="0.25">
      <c r="A4" s="738"/>
      <c r="B4" s="738"/>
      <c r="C4" s="738"/>
      <c r="D4" s="738"/>
      <c r="E4" s="738"/>
      <c r="F4" s="738"/>
      <c r="G4" s="738"/>
      <c r="H4" s="738"/>
      <c r="I4" s="738"/>
    </row>
    <row r="5" spans="1:9" ht="18.75" customHeight="1" x14ac:dyDescent="0.25">
      <c r="A5" s="738"/>
      <c r="B5" s="738"/>
      <c r="C5" s="738"/>
      <c r="D5" s="738"/>
      <c r="E5" s="738"/>
      <c r="F5" s="738"/>
      <c r="G5" s="738"/>
      <c r="H5" s="738"/>
      <c r="I5" s="738"/>
    </row>
    <row r="6" spans="1:9" ht="18.75" customHeight="1" x14ac:dyDescent="0.25">
      <c r="A6" s="738"/>
      <c r="B6" s="738"/>
      <c r="C6" s="738"/>
      <c r="D6" s="738"/>
      <c r="E6" s="738"/>
      <c r="F6" s="738"/>
      <c r="G6" s="738"/>
      <c r="H6" s="738"/>
      <c r="I6" s="738"/>
    </row>
    <row r="7" spans="1:9" ht="18.75" customHeight="1" x14ac:dyDescent="0.25">
      <c r="A7" s="738"/>
      <c r="B7" s="738"/>
      <c r="C7" s="738"/>
      <c r="D7" s="738"/>
      <c r="E7" s="738"/>
      <c r="F7" s="738"/>
      <c r="G7" s="738"/>
      <c r="H7" s="738"/>
      <c r="I7" s="738"/>
    </row>
    <row r="8" spans="1:9" x14ac:dyDescent="0.25">
      <c r="A8" s="739" t="s">
        <v>46</v>
      </c>
      <c r="B8" s="739"/>
      <c r="C8" s="739"/>
      <c r="D8" s="739"/>
      <c r="E8" s="739"/>
      <c r="F8" s="739"/>
      <c r="G8" s="739"/>
      <c r="H8" s="739"/>
      <c r="I8" s="739"/>
    </row>
    <row r="9" spans="1:9" x14ac:dyDescent="0.25">
      <c r="A9" s="739"/>
      <c r="B9" s="739"/>
      <c r="C9" s="739"/>
      <c r="D9" s="739"/>
      <c r="E9" s="739"/>
      <c r="F9" s="739"/>
      <c r="G9" s="739"/>
      <c r="H9" s="739"/>
      <c r="I9" s="739"/>
    </row>
    <row r="10" spans="1:9" x14ac:dyDescent="0.25">
      <c r="A10" s="739"/>
      <c r="B10" s="739"/>
      <c r="C10" s="739"/>
      <c r="D10" s="739"/>
      <c r="E10" s="739"/>
      <c r="F10" s="739"/>
      <c r="G10" s="739"/>
      <c r="H10" s="739"/>
      <c r="I10" s="739"/>
    </row>
    <row r="11" spans="1:9" x14ac:dyDescent="0.25">
      <c r="A11" s="739"/>
      <c r="B11" s="739"/>
      <c r="C11" s="739"/>
      <c r="D11" s="739"/>
      <c r="E11" s="739"/>
      <c r="F11" s="739"/>
      <c r="G11" s="739"/>
      <c r="H11" s="739"/>
      <c r="I11" s="739"/>
    </row>
    <row r="12" spans="1:9" x14ac:dyDescent="0.25">
      <c r="A12" s="739"/>
      <c r="B12" s="739"/>
      <c r="C12" s="739"/>
      <c r="D12" s="739"/>
      <c r="E12" s="739"/>
      <c r="F12" s="739"/>
      <c r="G12" s="739"/>
      <c r="H12" s="739"/>
      <c r="I12" s="739"/>
    </row>
    <row r="13" spans="1:9" x14ac:dyDescent="0.25">
      <c r="A13" s="739"/>
      <c r="B13" s="739"/>
      <c r="C13" s="739"/>
      <c r="D13" s="739"/>
      <c r="E13" s="739"/>
      <c r="F13" s="739"/>
      <c r="G13" s="739"/>
      <c r="H13" s="739"/>
      <c r="I13" s="739"/>
    </row>
    <row r="14" spans="1:9" x14ac:dyDescent="0.25">
      <c r="A14" s="739"/>
      <c r="B14" s="739"/>
      <c r="C14" s="739"/>
      <c r="D14" s="739"/>
      <c r="E14" s="739"/>
      <c r="F14" s="739"/>
      <c r="G14" s="739"/>
      <c r="H14" s="739"/>
      <c r="I14" s="739"/>
    </row>
    <row r="15" spans="1:9" ht="19.5" customHeight="1" x14ac:dyDescent="0.3">
      <c r="A15" s="50"/>
    </row>
    <row r="16" spans="1:9" ht="19.5" customHeight="1" x14ac:dyDescent="0.3">
      <c r="A16" s="772" t="s">
        <v>31</v>
      </c>
      <c r="B16" s="773"/>
      <c r="C16" s="773"/>
      <c r="D16" s="773"/>
      <c r="E16" s="773"/>
      <c r="F16" s="773"/>
      <c r="G16" s="773"/>
      <c r="H16" s="774"/>
    </row>
    <row r="17" spans="1:14" ht="20.25" customHeight="1" x14ac:dyDescent="0.25">
      <c r="A17" s="775" t="s">
        <v>47</v>
      </c>
      <c r="B17" s="775"/>
      <c r="C17" s="775"/>
      <c r="D17" s="775"/>
      <c r="E17" s="775"/>
      <c r="F17" s="775"/>
      <c r="G17" s="775"/>
      <c r="H17" s="775"/>
    </row>
    <row r="18" spans="1:14" ht="26.25" customHeight="1" x14ac:dyDescent="0.4">
      <c r="A18" s="52" t="s">
        <v>33</v>
      </c>
      <c r="B18" s="771" t="s">
        <v>5</v>
      </c>
      <c r="C18" s="771"/>
      <c r="D18" s="219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32">
        <v>29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776" t="s">
        <v>9</v>
      </c>
      <c r="C20" s="776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776" t="s">
        <v>11</v>
      </c>
      <c r="C21" s="776"/>
      <c r="D21" s="776"/>
      <c r="E21" s="776"/>
      <c r="F21" s="776"/>
      <c r="G21" s="776"/>
      <c r="H21" s="776"/>
      <c r="I21" s="56"/>
    </row>
    <row r="22" spans="1:14" ht="26.25" customHeight="1" x14ac:dyDescent="0.4">
      <c r="A22" s="52" t="s">
        <v>37</v>
      </c>
      <c r="B22" s="57" t="s">
        <v>12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/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771" t="s">
        <v>125</v>
      </c>
      <c r="C26" s="771"/>
    </row>
    <row r="27" spans="1:14" ht="26.25" customHeight="1" x14ac:dyDescent="0.4">
      <c r="A27" s="61" t="s">
        <v>48</v>
      </c>
      <c r="B27" s="769"/>
      <c r="C27" s="769"/>
    </row>
    <row r="28" spans="1:14" ht="27" customHeight="1" x14ac:dyDescent="0.4">
      <c r="A28" s="61" t="s">
        <v>6</v>
      </c>
      <c r="B28" s="62">
        <v>99.9</v>
      </c>
    </row>
    <row r="29" spans="1:14" s="3" customFormat="1" ht="27" customHeight="1" x14ac:dyDescent="0.4">
      <c r="A29" s="61" t="s">
        <v>49</v>
      </c>
      <c r="B29" s="63"/>
      <c r="C29" s="746" t="s">
        <v>50</v>
      </c>
      <c r="D29" s="747"/>
      <c r="E29" s="747"/>
      <c r="F29" s="747"/>
      <c r="G29" s="748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99.9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749" t="s">
        <v>53</v>
      </c>
      <c r="D31" s="750"/>
      <c r="E31" s="750"/>
      <c r="F31" s="750"/>
      <c r="G31" s="750"/>
      <c r="H31" s="751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749" t="s">
        <v>55</v>
      </c>
      <c r="D32" s="750"/>
      <c r="E32" s="750"/>
      <c r="F32" s="750"/>
      <c r="G32" s="750"/>
      <c r="H32" s="751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20</v>
      </c>
      <c r="C36" s="51"/>
      <c r="D36" s="752" t="s">
        <v>59</v>
      </c>
      <c r="E36" s="770"/>
      <c r="F36" s="752" t="s">
        <v>60</v>
      </c>
      <c r="G36" s="753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4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20</v>
      </c>
      <c r="C38" s="83">
        <v>1</v>
      </c>
      <c r="D38" s="84">
        <v>159497890</v>
      </c>
      <c r="E38" s="85">
        <f>IF(ISBLANK(D38),"-",$D$48/$D$45*D38)</f>
        <v>141373271.14599839</v>
      </c>
      <c r="F38" s="84">
        <v>171549421</v>
      </c>
      <c r="G38" s="86">
        <f>IF(ISBLANK(F38),"-",$D$48/$F$45*F38)</f>
        <v>139762188.39566642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159798145</v>
      </c>
      <c r="E39" s="90">
        <f>IF(ISBLANK(D39),"-",$D$48/$D$45*D39)</f>
        <v>141639406.52577013</v>
      </c>
      <c r="F39" s="89">
        <v>171902353</v>
      </c>
      <c r="G39" s="91">
        <f>IF(ISBLANK(F39),"-",$D$48/$F$45*F39)</f>
        <v>140049723.89644119</v>
      </c>
      <c r="I39" s="754">
        <f>ABS((F43/D43*D42)-F42)/D42</f>
        <v>1.1137134113624783E-2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159546691</v>
      </c>
      <c r="E40" s="90">
        <f>IF(ISBLANK(D40),"-",$D$48/$D$45*D40)</f>
        <v>141416526.62107205</v>
      </c>
      <c r="F40" s="89">
        <v>172175824</v>
      </c>
      <c r="G40" s="91">
        <f>IF(ISBLANK(F40),"-",$D$48/$F$45*F40)</f>
        <v>140272522.11516997</v>
      </c>
      <c r="I40" s="754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159614242</v>
      </c>
      <c r="E42" s="100">
        <f>AVERAGE(E38:E41)</f>
        <v>141476401.43094686</v>
      </c>
      <c r="F42" s="99">
        <f>AVERAGE(F38:F41)</f>
        <v>171875866</v>
      </c>
      <c r="G42" s="101">
        <f>AVERAGE(G38:G41)</f>
        <v>140028144.80242586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16.940000000000001</v>
      </c>
      <c r="E43" s="92"/>
      <c r="F43" s="104">
        <v>18.43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16.940000000000001</v>
      </c>
      <c r="E44" s="107"/>
      <c r="F44" s="106">
        <f>F43*$B$34</f>
        <v>18.43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100</v>
      </c>
      <c r="C45" s="105" t="s">
        <v>77</v>
      </c>
      <c r="D45" s="109">
        <f>D44*$B$30/100</f>
        <v>16.923060000000003</v>
      </c>
      <c r="E45" s="110"/>
      <c r="F45" s="109">
        <f>F44*$B$30/100</f>
        <v>18.411570000000001</v>
      </c>
      <c r="H45" s="102"/>
    </row>
    <row r="46" spans="1:14" ht="19.5" customHeight="1" x14ac:dyDescent="0.3">
      <c r="A46" s="740" t="s">
        <v>78</v>
      </c>
      <c r="B46" s="741"/>
      <c r="C46" s="105" t="s">
        <v>79</v>
      </c>
      <c r="D46" s="111">
        <f>D45/$B$45</f>
        <v>0.16923060000000004</v>
      </c>
      <c r="E46" s="112"/>
      <c r="F46" s="113">
        <f>F45/$B$45</f>
        <v>0.18411570000000002</v>
      </c>
      <c r="H46" s="102"/>
    </row>
    <row r="47" spans="1:14" ht="27" customHeight="1" x14ac:dyDescent="0.4">
      <c r="A47" s="742"/>
      <c r="B47" s="743"/>
      <c r="C47" s="114" t="s">
        <v>80</v>
      </c>
      <c r="D47" s="115">
        <v>0.15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15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15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140752273.11668637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5.7874865196255523E-3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 xml:space="preserve">Each tablet contains: Lamivudine 150mg ,  Nevirapine 200mg ,
Zidovudine 300mg </v>
      </c>
    </row>
    <row r="56" spans="1:12" ht="26.25" customHeight="1" x14ac:dyDescent="0.4">
      <c r="A56" s="129" t="s">
        <v>87</v>
      </c>
      <c r="B56" s="130">
        <v>150</v>
      </c>
      <c r="C56" s="51" t="str">
        <f>B20</f>
        <v xml:space="preserve">Lamivudine 150mg + Zidovudine 300mg + Nevirapine 200mg </v>
      </c>
      <c r="H56" s="131"/>
    </row>
    <row r="57" spans="1:12" ht="18.75" x14ac:dyDescent="0.3">
      <c r="A57" s="128" t="s">
        <v>88</v>
      </c>
      <c r="B57" s="220">
        <f>Uniformity!C46</f>
        <v>1236.779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100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5</v>
      </c>
      <c r="C60" s="757" t="s">
        <v>94</v>
      </c>
      <c r="D60" s="760">
        <v>1226.81</v>
      </c>
      <c r="E60" s="134">
        <v>1</v>
      </c>
      <c r="F60" s="135">
        <v>146806751</v>
      </c>
      <c r="G60" s="221">
        <f>IF(ISBLANK(F60),"-",(F60/$D$50*$D$47*$B$68)*($B$57/$D$60))</f>
        <v>157.72359383655171</v>
      </c>
      <c r="H60" s="136">
        <f t="shared" ref="H60:H71" si="0">IF(ISBLANK(F60),"-",G60/$B$56)</f>
        <v>1.0514906255770113</v>
      </c>
      <c r="L60" s="64"/>
    </row>
    <row r="61" spans="1:12" s="3" customFormat="1" ht="26.25" customHeight="1" x14ac:dyDescent="0.4">
      <c r="A61" s="76" t="s">
        <v>95</v>
      </c>
      <c r="B61" s="77">
        <v>50</v>
      </c>
      <c r="C61" s="758"/>
      <c r="D61" s="761"/>
      <c r="E61" s="137">
        <v>2</v>
      </c>
      <c r="F61" s="89">
        <v>147400603</v>
      </c>
      <c r="G61" s="222">
        <f>IF(ISBLANK(F61),"-",(F61/$D$50*$D$47*$B$68)*($B$57/$D$60))</f>
        <v>158.36160585581518</v>
      </c>
      <c r="H61" s="138">
        <f t="shared" si="0"/>
        <v>1.0557440390387678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758"/>
      <c r="D62" s="761"/>
      <c r="E62" s="137">
        <v>3</v>
      </c>
      <c r="F62" s="139">
        <v>148870968</v>
      </c>
      <c r="G62" s="222">
        <f>IF(ISBLANK(F62),"-",(F62/$D$50*$D$47*$B$68)*($B$57/$D$60))</f>
        <v>159.94131013011989</v>
      </c>
      <c r="H62" s="138">
        <f t="shared" si="0"/>
        <v>1.066275400867466</v>
      </c>
      <c r="L62" s="64"/>
    </row>
    <row r="63" spans="1:12" ht="27" customHeight="1" x14ac:dyDescent="0.4">
      <c r="A63" s="76" t="s">
        <v>97</v>
      </c>
      <c r="B63" s="77">
        <v>1</v>
      </c>
      <c r="C63" s="768"/>
      <c r="D63" s="762"/>
      <c r="E63" s="140">
        <v>4</v>
      </c>
      <c r="F63" s="141"/>
      <c r="G63" s="222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757" t="s">
        <v>99</v>
      </c>
      <c r="D64" s="760">
        <v>1234.8900000000001</v>
      </c>
      <c r="E64" s="134">
        <v>1</v>
      </c>
      <c r="F64" s="135">
        <v>152723627</v>
      </c>
      <c r="G64" s="223">
        <f>IF(ISBLANK(F64),"-",(F64/$D$50*$D$47*$B$68)*($B$57/$D$64))</f>
        <v>163.0068668406393</v>
      </c>
      <c r="H64" s="142">
        <f t="shared" si="0"/>
        <v>1.0867124456042621</v>
      </c>
    </row>
    <row r="65" spans="1:8" ht="26.25" customHeight="1" x14ac:dyDescent="0.4">
      <c r="A65" s="76" t="s">
        <v>100</v>
      </c>
      <c r="B65" s="77">
        <v>1</v>
      </c>
      <c r="C65" s="758"/>
      <c r="D65" s="761"/>
      <c r="E65" s="137">
        <v>2</v>
      </c>
      <c r="F65" s="89">
        <v>149018745</v>
      </c>
      <c r="G65" s="224">
        <f>IF(ISBLANK(F65),"-",(F65/$D$50*$D$47*$B$68)*($B$57/$D$64))</f>
        <v>159.05252645010967</v>
      </c>
      <c r="H65" s="143">
        <f t="shared" si="0"/>
        <v>1.0603501763340644</v>
      </c>
    </row>
    <row r="66" spans="1:8" ht="26.25" customHeight="1" x14ac:dyDescent="0.4">
      <c r="A66" s="76" t="s">
        <v>101</v>
      </c>
      <c r="B66" s="77">
        <v>1</v>
      </c>
      <c r="C66" s="758"/>
      <c r="D66" s="761"/>
      <c r="E66" s="137">
        <v>3</v>
      </c>
      <c r="F66" s="89">
        <v>150323712</v>
      </c>
      <c r="G66" s="224">
        <f>IF(ISBLANK(F66),"-",(F66/$D$50*$D$47*$B$68)*($B$57/$D$64))</f>
        <v>160.44535993749423</v>
      </c>
      <c r="H66" s="143">
        <f t="shared" si="0"/>
        <v>1.0696357329166282</v>
      </c>
    </row>
    <row r="67" spans="1:8" ht="27" customHeight="1" x14ac:dyDescent="0.4">
      <c r="A67" s="76" t="s">
        <v>102</v>
      </c>
      <c r="B67" s="77">
        <v>1</v>
      </c>
      <c r="C67" s="768"/>
      <c r="D67" s="762"/>
      <c r="E67" s="140">
        <v>4</v>
      </c>
      <c r="F67" s="141"/>
      <c r="G67" s="225" t="str">
        <f>IF(ISBLANK(F67),"-",(F67/$D$50*$D$47*$B$68)*($B$57/$D$64))</f>
        <v>-</v>
      </c>
      <c r="H67" s="144" t="str">
        <f t="shared" si="0"/>
        <v>-</v>
      </c>
    </row>
    <row r="68" spans="1:8" ht="26.25" customHeight="1" x14ac:dyDescent="0.4">
      <c r="A68" s="76" t="s">
        <v>103</v>
      </c>
      <c r="B68" s="145">
        <f>(B67/B66)*(B65/B64)*(B63/B62)*(B61/B60)*B59</f>
        <v>1000</v>
      </c>
      <c r="C68" s="757" t="s">
        <v>104</v>
      </c>
      <c r="D68" s="760">
        <v>1225.3499999999999</v>
      </c>
      <c r="E68" s="134">
        <v>1</v>
      </c>
      <c r="F68" s="135">
        <v>152002277</v>
      </c>
      <c r="G68" s="223">
        <f>IF(ISBLANK(F68),"-",(F68/$D$50*$D$47*$B$68)*($B$57/$D$68))</f>
        <v>163.50004737717995</v>
      </c>
      <c r="H68" s="138">
        <f t="shared" si="0"/>
        <v>1.0900003158478664</v>
      </c>
    </row>
    <row r="69" spans="1:8" ht="27" customHeight="1" x14ac:dyDescent="0.4">
      <c r="A69" s="124" t="s">
        <v>105</v>
      </c>
      <c r="B69" s="146">
        <f>(D47*B68)/B56*B57</f>
        <v>1236.779</v>
      </c>
      <c r="C69" s="758"/>
      <c r="D69" s="761"/>
      <c r="E69" s="137">
        <v>2</v>
      </c>
      <c r="F69" s="89">
        <v>145200141</v>
      </c>
      <c r="G69" s="224">
        <f>IF(ISBLANK(F69),"-",(F69/$D$50*$D$47*$B$68)*($B$57/$D$68))</f>
        <v>156.18338357308428</v>
      </c>
      <c r="H69" s="138">
        <f t="shared" si="0"/>
        <v>1.0412225571538953</v>
      </c>
    </row>
    <row r="70" spans="1:8" ht="26.25" customHeight="1" x14ac:dyDescent="0.4">
      <c r="A70" s="763" t="s">
        <v>78</v>
      </c>
      <c r="B70" s="764"/>
      <c r="C70" s="758"/>
      <c r="D70" s="761"/>
      <c r="E70" s="137">
        <v>3</v>
      </c>
      <c r="F70" s="89">
        <v>147333077</v>
      </c>
      <c r="G70" s="224">
        <f>IF(ISBLANK(F70),"-",(F70/$D$50*$D$47*$B$68)*($B$57/$D$68))</f>
        <v>158.47765931641737</v>
      </c>
      <c r="H70" s="138">
        <f t="shared" si="0"/>
        <v>1.0565177287761158</v>
      </c>
    </row>
    <row r="71" spans="1:8" ht="27" customHeight="1" x14ac:dyDescent="0.4">
      <c r="A71" s="765"/>
      <c r="B71" s="766"/>
      <c r="C71" s="759"/>
      <c r="D71" s="762"/>
      <c r="E71" s="140">
        <v>4</v>
      </c>
      <c r="F71" s="141"/>
      <c r="G71" s="225" t="str">
        <f>IF(ISBLANK(F71),"-",(F71/$D$50*$D$47*$B$68)*($B$57/$D$68))</f>
        <v>-</v>
      </c>
      <c r="H71" s="147" t="str">
        <f t="shared" si="0"/>
        <v>-</v>
      </c>
    </row>
    <row r="72" spans="1:8" ht="26.25" customHeight="1" x14ac:dyDescent="0.4">
      <c r="A72" s="148"/>
      <c r="B72" s="148"/>
      <c r="C72" s="148"/>
      <c r="D72" s="148"/>
      <c r="E72" s="148"/>
      <c r="F72" s="150" t="s">
        <v>71</v>
      </c>
      <c r="G72" s="230">
        <f>AVERAGE(G60:G71)</f>
        <v>159.6324837019346</v>
      </c>
      <c r="H72" s="151">
        <f>AVERAGE(H60:H71)</f>
        <v>1.0642165580128975</v>
      </c>
    </row>
    <row r="73" spans="1:8" ht="26.25" customHeight="1" x14ac:dyDescent="0.4">
      <c r="C73" s="148"/>
      <c r="D73" s="148"/>
      <c r="E73" s="148"/>
      <c r="F73" s="152" t="s">
        <v>84</v>
      </c>
      <c r="G73" s="226">
        <f>STDEV(G60:G71)/G72</f>
        <v>1.5009374515218818E-2</v>
      </c>
      <c r="H73" s="226">
        <f>STDEV(H60:H71)/H72</f>
        <v>1.5009374515218828E-2</v>
      </c>
    </row>
    <row r="74" spans="1:8" ht="27" customHeight="1" x14ac:dyDescent="0.4">
      <c r="A74" s="148"/>
      <c r="B74" s="148"/>
      <c r="C74" s="149"/>
      <c r="D74" s="149"/>
      <c r="E74" s="153"/>
      <c r="F74" s="154" t="s">
        <v>20</v>
      </c>
      <c r="G74" s="155">
        <f>COUNT(G60:G71)</f>
        <v>9</v>
      </c>
      <c r="H74" s="155">
        <f>COUNT(H60:H71)</f>
        <v>9</v>
      </c>
    </row>
    <row r="76" spans="1:8" ht="26.25" customHeight="1" x14ac:dyDescent="0.4">
      <c r="A76" s="60" t="s">
        <v>106</v>
      </c>
      <c r="B76" s="156" t="s">
        <v>107</v>
      </c>
      <c r="C76" s="744" t="str">
        <f>B20</f>
        <v xml:space="preserve">Lamivudine 150mg + Zidovudine 300mg + Nevirapine 200mg </v>
      </c>
      <c r="D76" s="744"/>
      <c r="E76" s="157" t="s">
        <v>108</v>
      </c>
      <c r="F76" s="157"/>
      <c r="G76" s="158">
        <f>H72</f>
        <v>1.0642165580128975</v>
      </c>
      <c r="H76" s="159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767" t="str">
        <f>B26</f>
        <v>Lamivudine</v>
      </c>
      <c r="C79" s="767"/>
    </row>
    <row r="80" spans="1:8" ht="26.25" customHeight="1" x14ac:dyDescent="0.4">
      <c r="A80" s="61" t="s">
        <v>48</v>
      </c>
      <c r="B80" s="767">
        <f>B27</f>
        <v>0</v>
      </c>
      <c r="C80" s="767"/>
    </row>
    <row r="81" spans="1:12" ht="27" customHeight="1" x14ac:dyDescent="0.4">
      <c r="A81" s="61" t="s">
        <v>6</v>
      </c>
      <c r="B81" s="160">
        <f>B28</f>
        <v>99.9</v>
      </c>
    </row>
    <row r="82" spans="1:12" s="3" customFormat="1" ht="27" customHeight="1" x14ac:dyDescent="0.4">
      <c r="A82" s="61" t="s">
        <v>49</v>
      </c>
      <c r="B82" s="63">
        <v>0</v>
      </c>
      <c r="C82" s="746" t="s">
        <v>50</v>
      </c>
      <c r="D82" s="747"/>
      <c r="E82" s="747"/>
      <c r="F82" s="747"/>
      <c r="G82" s="748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99.9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749" t="s">
        <v>111</v>
      </c>
      <c r="D84" s="750"/>
      <c r="E84" s="750"/>
      <c r="F84" s="750"/>
      <c r="G84" s="750"/>
      <c r="H84" s="751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749" t="s">
        <v>112</v>
      </c>
      <c r="D85" s="750"/>
      <c r="E85" s="750"/>
      <c r="F85" s="750"/>
      <c r="G85" s="750"/>
      <c r="H85" s="751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20</v>
      </c>
      <c r="D89" s="161" t="s">
        <v>59</v>
      </c>
      <c r="E89" s="162"/>
      <c r="F89" s="752" t="s">
        <v>60</v>
      </c>
      <c r="G89" s="753"/>
    </row>
    <row r="90" spans="1:12" ht="27" customHeight="1" x14ac:dyDescent="0.4">
      <c r="A90" s="76" t="s">
        <v>61</v>
      </c>
      <c r="B90" s="77">
        <v>4</v>
      </c>
      <c r="C90" s="163" t="s">
        <v>62</v>
      </c>
      <c r="D90" s="79" t="s">
        <v>63</v>
      </c>
      <c r="E90" s="80" t="s">
        <v>64</v>
      </c>
      <c r="F90" s="79" t="s">
        <v>63</v>
      </c>
      <c r="G90" s="164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20</v>
      </c>
      <c r="C91" s="165">
        <v>1</v>
      </c>
      <c r="D91" s="84">
        <v>159497890</v>
      </c>
      <c r="E91" s="85">
        <f>IF(ISBLANK(D91),"-",$D$101/$D$98*D91)</f>
        <v>157081412.38444263</v>
      </c>
      <c r="F91" s="84">
        <v>171549421</v>
      </c>
      <c r="G91" s="86">
        <f>IF(ISBLANK(F91),"-",$D$101/$F$98*F91)</f>
        <v>155291320.43962932</v>
      </c>
      <c r="I91" s="87"/>
    </row>
    <row r="92" spans="1:12" ht="26.25" customHeight="1" x14ac:dyDescent="0.4">
      <c r="A92" s="76" t="s">
        <v>67</v>
      </c>
      <c r="B92" s="77">
        <v>1</v>
      </c>
      <c r="C92" s="149">
        <v>2</v>
      </c>
      <c r="D92" s="89">
        <v>159798145</v>
      </c>
      <c r="E92" s="90">
        <f>IF(ISBLANK(D92),"-",$D$101/$D$98*D92)</f>
        <v>157377118.36196679</v>
      </c>
      <c r="F92" s="89">
        <v>171902353</v>
      </c>
      <c r="G92" s="91">
        <f>IF(ISBLANK(F92),"-",$D$101/$F$98*F92)</f>
        <v>155610804.32937908</v>
      </c>
      <c r="I92" s="754">
        <f>ABS((F96/D96*D95)-F95)/D95</f>
        <v>1.1137134113624783E-2</v>
      </c>
    </row>
    <row r="93" spans="1:12" ht="26.25" customHeight="1" x14ac:dyDescent="0.4">
      <c r="A93" s="76" t="s">
        <v>68</v>
      </c>
      <c r="B93" s="77">
        <v>1</v>
      </c>
      <c r="C93" s="149">
        <v>3</v>
      </c>
      <c r="D93" s="89">
        <v>159546691</v>
      </c>
      <c r="E93" s="90">
        <f>IF(ISBLANK(D93),"-",$D$101/$D$98*D93)</f>
        <v>157129474.02341336</v>
      </c>
      <c r="F93" s="89">
        <v>172175824</v>
      </c>
      <c r="G93" s="91">
        <f>IF(ISBLANK(F93),"-",$D$101/$F$98*F93)</f>
        <v>155858357.90574437</v>
      </c>
      <c r="I93" s="754"/>
    </row>
    <row r="94" spans="1:12" ht="27" customHeight="1" x14ac:dyDescent="0.4">
      <c r="A94" s="76" t="s">
        <v>69</v>
      </c>
      <c r="B94" s="77">
        <v>1</v>
      </c>
      <c r="C94" s="166">
        <v>4</v>
      </c>
      <c r="D94" s="94"/>
      <c r="E94" s="95" t="str">
        <f>IF(ISBLANK(D94),"-",$D$101/$D$98*D94)</f>
        <v>-</v>
      </c>
      <c r="F94" s="167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8" t="s">
        <v>71</v>
      </c>
      <c r="D95" s="169">
        <f>AVERAGE(D91:D94)</f>
        <v>159614242</v>
      </c>
      <c r="E95" s="100">
        <f>AVERAGE(E91:E94)</f>
        <v>157196001.58994094</v>
      </c>
      <c r="F95" s="170">
        <f>AVERAGE(F91:F94)</f>
        <v>171875866</v>
      </c>
      <c r="G95" s="171">
        <f>AVERAGE(G91:G94)</f>
        <v>155586827.55825093</v>
      </c>
    </row>
    <row r="96" spans="1:12" ht="26.25" customHeight="1" x14ac:dyDescent="0.4">
      <c r="A96" s="76" t="s">
        <v>72</v>
      </c>
      <c r="B96" s="62">
        <v>1</v>
      </c>
      <c r="C96" s="172" t="s">
        <v>113</v>
      </c>
      <c r="D96" s="173">
        <v>16.940000000000001</v>
      </c>
      <c r="E96" s="92"/>
      <c r="F96" s="104">
        <v>18.43</v>
      </c>
    </row>
    <row r="97" spans="1:10" ht="26.25" customHeight="1" x14ac:dyDescent="0.4">
      <c r="A97" s="76" t="s">
        <v>74</v>
      </c>
      <c r="B97" s="62">
        <v>1</v>
      </c>
      <c r="C97" s="174" t="s">
        <v>114</v>
      </c>
      <c r="D97" s="175">
        <f>D96*$B$87</f>
        <v>16.940000000000001</v>
      </c>
      <c r="E97" s="107"/>
      <c r="F97" s="106">
        <f>F96*$B$87</f>
        <v>18.43</v>
      </c>
    </row>
    <row r="98" spans="1:10" ht="19.5" customHeight="1" x14ac:dyDescent="0.3">
      <c r="A98" s="76" t="s">
        <v>76</v>
      </c>
      <c r="B98" s="176">
        <f>(B97/B96)*(B95/B94)*(B93/B92)*(B91/B90)*B89</f>
        <v>100</v>
      </c>
      <c r="C98" s="174" t="s">
        <v>115</v>
      </c>
      <c r="D98" s="177">
        <f>D97*$B$83/100</f>
        <v>16.923060000000003</v>
      </c>
      <c r="E98" s="110"/>
      <c r="F98" s="109">
        <f>F97*$B$83/100</f>
        <v>18.411570000000001</v>
      </c>
    </row>
    <row r="99" spans="1:10" ht="19.5" customHeight="1" x14ac:dyDescent="0.3">
      <c r="A99" s="740" t="s">
        <v>78</v>
      </c>
      <c r="B99" s="755"/>
      <c r="C99" s="174" t="s">
        <v>116</v>
      </c>
      <c r="D99" s="178">
        <f>D98/$B$98</f>
        <v>0.16923060000000004</v>
      </c>
      <c r="E99" s="110"/>
      <c r="F99" s="113">
        <f>F98/$B$98</f>
        <v>0.18411570000000002</v>
      </c>
      <c r="G99" s="179"/>
      <c r="H99" s="102"/>
    </row>
    <row r="100" spans="1:10" ht="19.5" customHeight="1" x14ac:dyDescent="0.3">
      <c r="A100" s="742"/>
      <c r="B100" s="756"/>
      <c r="C100" s="174" t="s">
        <v>80</v>
      </c>
      <c r="D100" s="180">
        <f>$B$56/$B$116</f>
        <v>0.16666666666666666</v>
      </c>
      <c r="F100" s="118"/>
      <c r="G100" s="181"/>
      <c r="H100" s="102"/>
    </row>
    <row r="101" spans="1:10" ht="18.75" x14ac:dyDescent="0.3">
      <c r="C101" s="174" t="s">
        <v>81</v>
      </c>
      <c r="D101" s="175">
        <f>D100*$B$98</f>
        <v>16.666666666666664</v>
      </c>
      <c r="F101" s="118"/>
      <c r="G101" s="179"/>
      <c r="H101" s="102"/>
    </row>
    <row r="102" spans="1:10" ht="19.5" customHeight="1" x14ac:dyDescent="0.3">
      <c r="C102" s="182" t="s">
        <v>82</v>
      </c>
      <c r="D102" s="183">
        <f>D101/B34</f>
        <v>16.666666666666664</v>
      </c>
      <c r="F102" s="122"/>
      <c r="G102" s="179"/>
      <c r="H102" s="102"/>
      <c r="J102" s="184"/>
    </row>
    <row r="103" spans="1:10" ht="18.75" x14ac:dyDescent="0.3">
      <c r="C103" s="185" t="s">
        <v>117</v>
      </c>
      <c r="D103" s="186">
        <f>AVERAGE(E91:E94,G91:G94)</f>
        <v>156391414.57409593</v>
      </c>
      <c r="F103" s="122"/>
      <c r="G103" s="187"/>
      <c r="H103" s="102"/>
      <c r="J103" s="188"/>
    </row>
    <row r="104" spans="1:10" ht="18.75" x14ac:dyDescent="0.3">
      <c r="C104" s="152" t="s">
        <v>84</v>
      </c>
      <c r="D104" s="189">
        <f>STDEV(E91:E94,G91:G94)/D103</f>
        <v>5.787486519625581E-3</v>
      </c>
      <c r="F104" s="122"/>
      <c r="G104" s="179"/>
      <c r="H104" s="102"/>
      <c r="J104" s="188"/>
    </row>
    <row r="105" spans="1:10" ht="19.5" customHeight="1" x14ac:dyDescent="0.3">
      <c r="C105" s="154" t="s">
        <v>20</v>
      </c>
      <c r="D105" s="190">
        <f>COUNT(E91:E94,G91:G94)</f>
        <v>6</v>
      </c>
      <c r="F105" s="122"/>
      <c r="G105" s="179"/>
      <c r="H105" s="102"/>
      <c r="J105" s="188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6.25" customHeight="1" x14ac:dyDescent="0.4">
      <c r="A107" s="74" t="s">
        <v>118</v>
      </c>
      <c r="B107" s="75">
        <v>900</v>
      </c>
      <c r="C107" s="191" t="s">
        <v>119</v>
      </c>
      <c r="D107" s="192" t="s">
        <v>63</v>
      </c>
      <c r="E107" s="193" t="s">
        <v>120</v>
      </c>
      <c r="F107" s="194" t="s">
        <v>121</v>
      </c>
    </row>
    <row r="108" spans="1:10" ht="26.25" customHeight="1" x14ac:dyDescent="0.4">
      <c r="A108" s="76" t="s">
        <v>122</v>
      </c>
      <c r="B108" s="77">
        <v>1</v>
      </c>
      <c r="C108" s="195">
        <v>1</v>
      </c>
      <c r="D108" s="196">
        <v>162192534</v>
      </c>
      <c r="E108" s="227">
        <f t="shared" ref="E108:E113" si="1">IF(ISBLANK(D108),"-",D108/$D$103*$D$100*$B$116)</f>
        <v>155.56403889724609</v>
      </c>
      <c r="F108" s="197">
        <f t="shared" ref="F108:F113" si="2">IF(ISBLANK(D108), "-", E108/$B$56)</f>
        <v>1.0370935926483074</v>
      </c>
    </row>
    <row r="109" spans="1:10" ht="26.25" customHeight="1" x14ac:dyDescent="0.4">
      <c r="A109" s="76" t="s">
        <v>95</v>
      </c>
      <c r="B109" s="77">
        <v>1</v>
      </c>
      <c r="C109" s="195">
        <v>2</v>
      </c>
      <c r="D109" s="196">
        <v>160649226</v>
      </c>
      <c r="E109" s="228">
        <f t="shared" si="1"/>
        <v>154.08380290967324</v>
      </c>
      <c r="F109" s="198">
        <f t="shared" si="2"/>
        <v>1.027225352731155</v>
      </c>
    </row>
    <row r="110" spans="1:10" ht="26.25" customHeight="1" x14ac:dyDescent="0.4">
      <c r="A110" s="76" t="s">
        <v>96</v>
      </c>
      <c r="B110" s="77">
        <v>1</v>
      </c>
      <c r="C110" s="195">
        <v>3</v>
      </c>
      <c r="D110" s="196">
        <v>169544089</v>
      </c>
      <c r="E110" s="228">
        <f t="shared" si="1"/>
        <v>162.61515006599595</v>
      </c>
      <c r="F110" s="198">
        <f t="shared" si="2"/>
        <v>1.0841010004399729</v>
      </c>
    </row>
    <row r="111" spans="1:10" ht="26.25" customHeight="1" x14ac:dyDescent="0.4">
      <c r="A111" s="76" t="s">
        <v>97</v>
      </c>
      <c r="B111" s="77">
        <v>1</v>
      </c>
      <c r="C111" s="195">
        <v>4</v>
      </c>
      <c r="D111" s="196">
        <v>160806539</v>
      </c>
      <c r="E111" s="228">
        <f t="shared" si="1"/>
        <v>154.23468683168559</v>
      </c>
      <c r="F111" s="198">
        <f t="shared" si="2"/>
        <v>1.0282312455445706</v>
      </c>
    </row>
    <row r="112" spans="1:10" ht="26.25" customHeight="1" x14ac:dyDescent="0.4">
      <c r="A112" s="76" t="s">
        <v>98</v>
      </c>
      <c r="B112" s="77">
        <v>1</v>
      </c>
      <c r="C112" s="195">
        <v>5</v>
      </c>
      <c r="D112" s="196">
        <v>167495168</v>
      </c>
      <c r="E112" s="228">
        <f t="shared" si="1"/>
        <v>160.64996450362361</v>
      </c>
      <c r="F112" s="198">
        <f t="shared" si="2"/>
        <v>1.0709997633574908</v>
      </c>
    </row>
    <row r="113" spans="1:10" ht="26.25" customHeight="1" x14ac:dyDescent="0.4">
      <c r="A113" s="76" t="s">
        <v>100</v>
      </c>
      <c r="B113" s="77">
        <v>1</v>
      </c>
      <c r="C113" s="199">
        <v>6</v>
      </c>
      <c r="D113" s="200">
        <v>167959220</v>
      </c>
      <c r="E113" s="229">
        <f t="shared" si="1"/>
        <v>161.09505159609327</v>
      </c>
      <c r="F113" s="201">
        <f t="shared" si="2"/>
        <v>1.0739670106406218</v>
      </c>
    </row>
    <row r="114" spans="1:10" ht="26.25" customHeight="1" x14ac:dyDescent="0.4">
      <c r="A114" s="76" t="s">
        <v>101</v>
      </c>
      <c r="B114" s="77">
        <v>1</v>
      </c>
      <c r="C114" s="195"/>
      <c r="D114" s="149"/>
      <c r="E114" s="50"/>
      <c r="F114" s="202"/>
    </row>
    <row r="115" spans="1:10" ht="26.25" customHeight="1" x14ac:dyDescent="0.4">
      <c r="A115" s="76" t="s">
        <v>102</v>
      </c>
      <c r="B115" s="77">
        <v>1</v>
      </c>
      <c r="C115" s="195"/>
      <c r="D115" s="203" t="s">
        <v>71</v>
      </c>
      <c r="E115" s="231">
        <f>AVERAGE(E108:E113)</f>
        <v>158.04044913405298</v>
      </c>
      <c r="F115" s="204">
        <f>AVERAGE(F108:F113)</f>
        <v>1.0536029942270198</v>
      </c>
    </row>
    <row r="116" spans="1:10" ht="27" customHeight="1" x14ac:dyDescent="0.4">
      <c r="A116" s="76" t="s">
        <v>103</v>
      </c>
      <c r="B116" s="108">
        <f>(B115/B114)*(B113/B112)*(B111/B110)*(B109/B108)*B107</f>
        <v>900</v>
      </c>
      <c r="C116" s="205"/>
      <c r="D116" s="168" t="s">
        <v>84</v>
      </c>
      <c r="E116" s="206">
        <f>STDEV(E108:E113)/E115</f>
        <v>2.423348255780601E-2</v>
      </c>
      <c r="F116" s="206">
        <f>STDEV(F108:F113)/F115</f>
        <v>2.4233482557806E-2</v>
      </c>
      <c r="I116" s="50"/>
    </row>
    <row r="117" spans="1:10" ht="27" customHeight="1" x14ac:dyDescent="0.4">
      <c r="A117" s="740" t="s">
        <v>78</v>
      </c>
      <c r="B117" s="741"/>
      <c r="C117" s="207"/>
      <c r="D117" s="208" t="s">
        <v>20</v>
      </c>
      <c r="E117" s="209">
        <f>COUNT(E108:E113)</f>
        <v>6</v>
      </c>
      <c r="F117" s="209">
        <f>COUNT(F108:F113)</f>
        <v>6</v>
      </c>
      <c r="I117" s="50"/>
      <c r="J117" s="188"/>
    </row>
    <row r="118" spans="1:10" ht="19.5" customHeight="1" x14ac:dyDescent="0.3">
      <c r="A118" s="742"/>
      <c r="B118" s="743"/>
      <c r="C118" s="50"/>
      <c r="D118" s="50"/>
      <c r="E118" s="50"/>
      <c r="F118" s="149"/>
      <c r="G118" s="50"/>
      <c r="H118" s="50"/>
      <c r="I118" s="50"/>
    </row>
    <row r="119" spans="1:10" ht="18.75" x14ac:dyDescent="0.3">
      <c r="A119" s="218"/>
      <c r="B119" s="72"/>
      <c r="C119" s="50"/>
      <c r="D119" s="50"/>
      <c r="E119" s="50"/>
      <c r="F119" s="149"/>
      <c r="G119" s="50"/>
      <c r="H119" s="50"/>
      <c r="I119" s="50"/>
    </row>
    <row r="120" spans="1:10" ht="26.25" customHeight="1" x14ac:dyDescent="0.4">
      <c r="A120" s="60" t="s">
        <v>106</v>
      </c>
      <c r="B120" s="156" t="s">
        <v>123</v>
      </c>
      <c r="C120" s="744" t="str">
        <f>B20</f>
        <v xml:space="preserve">Lamivudine 150mg + Zidovudine 300mg + Nevirapine 200mg </v>
      </c>
      <c r="D120" s="744"/>
      <c r="E120" s="157" t="s">
        <v>124</v>
      </c>
      <c r="F120" s="157"/>
      <c r="G120" s="158">
        <f>F115</f>
        <v>1.0536029942270198</v>
      </c>
      <c r="H120" s="50"/>
      <c r="I120" s="50"/>
    </row>
    <row r="121" spans="1:10" ht="19.5" customHeight="1" x14ac:dyDescent="0.3">
      <c r="A121" s="210"/>
      <c r="B121" s="210"/>
      <c r="C121" s="211"/>
      <c r="D121" s="211"/>
      <c r="E121" s="211"/>
      <c r="F121" s="211"/>
      <c r="G121" s="211"/>
      <c r="H121" s="211"/>
    </row>
    <row r="122" spans="1:10" ht="18.75" x14ac:dyDescent="0.3">
      <c r="B122" s="745" t="s">
        <v>26</v>
      </c>
      <c r="C122" s="745"/>
      <c r="E122" s="163" t="s">
        <v>27</v>
      </c>
      <c r="F122" s="212"/>
      <c r="G122" s="745" t="s">
        <v>28</v>
      </c>
      <c r="H122" s="745"/>
    </row>
    <row r="123" spans="1:10" ht="69.95" customHeight="1" x14ac:dyDescent="0.3">
      <c r="A123" s="213" t="s">
        <v>29</v>
      </c>
      <c r="B123" s="214"/>
      <c r="C123" s="214"/>
      <c r="E123" s="214"/>
      <c r="F123" s="50"/>
      <c r="G123" s="215"/>
      <c r="H123" s="215"/>
    </row>
    <row r="124" spans="1:10" ht="69.95" customHeight="1" x14ac:dyDescent="0.3">
      <c r="A124" s="213" t="s">
        <v>30</v>
      </c>
      <c r="B124" s="216"/>
      <c r="C124" s="216"/>
      <c r="E124" s="216"/>
      <c r="F124" s="50"/>
      <c r="G124" s="217"/>
      <c r="H124" s="217"/>
    </row>
    <row r="125" spans="1:10" ht="18.75" x14ac:dyDescent="0.3">
      <c r="A125" s="148"/>
      <c r="B125" s="148"/>
      <c r="C125" s="149"/>
      <c r="D125" s="149"/>
      <c r="E125" s="149"/>
      <c r="F125" s="153"/>
      <c r="G125" s="149"/>
      <c r="H125" s="149"/>
      <c r="I125" s="50"/>
    </row>
    <row r="126" spans="1:10" ht="18.75" x14ac:dyDescent="0.3">
      <c r="A126" s="148"/>
      <c r="B126" s="148"/>
      <c r="C126" s="149"/>
      <c r="D126" s="149"/>
      <c r="E126" s="149"/>
      <c r="F126" s="153"/>
      <c r="G126" s="149"/>
      <c r="H126" s="149"/>
      <c r="I126" s="50"/>
    </row>
    <row r="127" spans="1:10" ht="18.75" x14ac:dyDescent="0.3">
      <c r="A127" s="148"/>
      <c r="B127" s="148"/>
      <c r="C127" s="149"/>
      <c r="D127" s="149"/>
      <c r="E127" s="149"/>
      <c r="F127" s="153"/>
      <c r="G127" s="149"/>
      <c r="H127" s="149"/>
      <c r="I127" s="50"/>
    </row>
    <row r="128" spans="1:10" ht="18.75" x14ac:dyDescent="0.3">
      <c r="A128" s="148"/>
      <c r="B128" s="148"/>
      <c r="C128" s="149"/>
      <c r="D128" s="149"/>
      <c r="E128" s="149"/>
      <c r="F128" s="153"/>
      <c r="G128" s="149"/>
      <c r="H128" s="149"/>
      <c r="I128" s="50"/>
    </row>
    <row r="129" spans="1:9" ht="18.75" x14ac:dyDescent="0.3">
      <c r="A129" s="148"/>
      <c r="B129" s="148"/>
      <c r="C129" s="149"/>
      <c r="D129" s="149"/>
      <c r="E129" s="149"/>
      <c r="F129" s="153"/>
      <c r="G129" s="149"/>
      <c r="H129" s="149"/>
      <c r="I129" s="50"/>
    </row>
    <row r="130" spans="1:9" ht="18.75" x14ac:dyDescent="0.3">
      <c r="A130" s="148"/>
      <c r="B130" s="148"/>
      <c r="C130" s="149"/>
      <c r="D130" s="149"/>
      <c r="E130" s="149"/>
      <c r="F130" s="153"/>
      <c r="G130" s="149"/>
      <c r="H130" s="149"/>
      <c r="I130" s="50"/>
    </row>
    <row r="131" spans="1:9" ht="18.75" x14ac:dyDescent="0.3">
      <c r="A131" s="148"/>
      <c r="B131" s="148"/>
      <c r="C131" s="149"/>
      <c r="D131" s="149"/>
      <c r="E131" s="149"/>
      <c r="F131" s="153"/>
      <c r="G131" s="149"/>
      <c r="H131" s="149"/>
      <c r="I131" s="50"/>
    </row>
    <row r="132" spans="1:9" ht="18.75" x14ac:dyDescent="0.3">
      <c r="A132" s="148"/>
      <c r="B132" s="148"/>
      <c r="C132" s="149"/>
      <c r="D132" s="149"/>
      <c r="E132" s="149"/>
      <c r="F132" s="153"/>
      <c r="G132" s="149"/>
      <c r="H132" s="149"/>
      <c r="I132" s="50"/>
    </row>
    <row r="133" spans="1:9" ht="18.75" x14ac:dyDescent="0.3">
      <c r="A133" s="148"/>
      <c r="B133" s="148"/>
      <c r="C133" s="149"/>
      <c r="D133" s="149"/>
      <c r="E133" s="149"/>
      <c r="F133" s="153"/>
      <c r="G133" s="149"/>
      <c r="H133" s="149"/>
      <c r="I133" s="50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B111" zoomScale="55" zoomScaleNormal="40" zoomScaleSheetLayoutView="55" zoomScalePageLayoutView="55" workbookViewId="0">
      <selection activeCell="C127" sqref="C127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738" t="s">
        <v>45</v>
      </c>
      <c r="B1" s="738"/>
      <c r="C1" s="738"/>
      <c r="D1" s="738"/>
      <c r="E1" s="738"/>
      <c r="F1" s="738"/>
      <c r="G1" s="738"/>
      <c r="H1" s="738"/>
      <c r="I1" s="738"/>
    </row>
    <row r="2" spans="1:9" ht="18.75" customHeight="1" x14ac:dyDescent="0.25">
      <c r="A2" s="738"/>
      <c r="B2" s="738"/>
      <c r="C2" s="738"/>
      <c r="D2" s="738"/>
      <c r="E2" s="738"/>
      <c r="F2" s="738"/>
      <c r="G2" s="738"/>
      <c r="H2" s="738"/>
      <c r="I2" s="738"/>
    </row>
    <row r="3" spans="1:9" ht="18.75" customHeight="1" x14ac:dyDescent="0.25">
      <c r="A3" s="738"/>
      <c r="B3" s="738"/>
      <c r="C3" s="738"/>
      <c r="D3" s="738"/>
      <c r="E3" s="738"/>
      <c r="F3" s="738"/>
      <c r="G3" s="738"/>
      <c r="H3" s="738"/>
      <c r="I3" s="738"/>
    </row>
    <row r="4" spans="1:9" ht="18.75" customHeight="1" x14ac:dyDescent="0.25">
      <c r="A4" s="738"/>
      <c r="B4" s="738"/>
      <c r="C4" s="738"/>
      <c r="D4" s="738"/>
      <c r="E4" s="738"/>
      <c r="F4" s="738"/>
      <c r="G4" s="738"/>
      <c r="H4" s="738"/>
      <c r="I4" s="738"/>
    </row>
    <row r="5" spans="1:9" ht="18.75" customHeight="1" x14ac:dyDescent="0.25">
      <c r="A5" s="738"/>
      <c r="B5" s="738"/>
      <c r="C5" s="738"/>
      <c r="D5" s="738"/>
      <c r="E5" s="738"/>
      <c r="F5" s="738"/>
      <c r="G5" s="738"/>
      <c r="H5" s="738"/>
      <c r="I5" s="738"/>
    </row>
    <row r="6" spans="1:9" ht="18.75" customHeight="1" x14ac:dyDescent="0.25">
      <c r="A6" s="738"/>
      <c r="B6" s="738"/>
      <c r="C6" s="738"/>
      <c r="D6" s="738"/>
      <c r="E6" s="738"/>
      <c r="F6" s="738"/>
      <c r="G6" s="738"/>
      <c r="H6" s="738"/>
      <c r="I6" s="738"/>
    </row>
    <row r="7" spans="1:9" ht="18.75" customHeight="1" x14ac:dyDescent="0.25">
      <c r="A7" s="738"/>
      <c r="B7" s="738"/>
      <c r="C7" s="738"/>
      <c r="D7" s="738"/>
      <c r="E7" s="738"/>
      <c r="F7" s="738"/>
      <c r="G7" s="738"/>
      <c r="H7" s="738"/>
      <c r="I7" s="738"/>
    </row>
    <row r="8" spans="1:9" x14ac:dyDescent="0.25">
      <c r="A8" s="739" t="s">
        <v>46</v>
      </c>
      <c r="B8" s="739"/>
      <c r="C8" s="739"/>
      <c r="D8" s="739"/>
      <c r="E8" s="739"/>
      <c r="F8" s="739"/>
      <c r="G8" s="739"/>
      <c r="H8" s="739"/>
      <c r="I8" s="739"/>
    </row>
    <row r="9" spans="1:9" x14ac:dyDescent="0.25">
      <c r="A9" s="739"/>
      <c r="B9" s="739"/>
      <c r="C9" s="739"/>
      <c r="D9" s="739"/>
      <c r="E9" s="739"/>
      <c r="F9" s="739"/>
      <c r="G9" s="739"/>
      <c r="H9" s="739"/>
      <c r="I9" s="739"/>
    </row>
    <row r="10" spans="1:9" x14ac:dyDescent="0.25">
      <c r="A10" s="739"/>
      <c r="B10" s="739"/>
      <c r="C10" s="739"/>
      <c r="D10" s="739"/>
      <c r="E10" s="739"/>
      <c r="F10" s="739"/>
      <c r="G10" s="739"/>
      <c r="H10" s="739"/>
      <c r="I10" s="739"/>
    </row>
    <row r="11" spans="1:9" x14ac:dyDescent="0.25">
      <c r="A11" s="739"/>
      <c r="B11" s="739"/>
      <c r="C11" s="739"/>
      <c r="D11" s="739"/>
      <c r="E11" s="739"/>
      <c r="F11" s="739"/>
      <c r="G11" s="739"/>
      <c r="H11" s="739"/>
      <c r="I11" s="739"/>
    </row>
    <row r="12" spans="1:9" x14ac:dyDescent="0.25">
      <c r="A12" s="739"/>
      <c r="B12" s="739"/>
      <c r="C12" s="739"/>
      <c r="D12" s="739"/>
      <c r="E12" s="739"/>
      <c r="F12" s="739"/>
      <c r="G12" s="739"/>
      <c r="H12" s="739"/>
      <c r="I12" s="739"/>
    </row>
    <row r="13" spans="1:9" x14ac:dyDescent="0.25">
      <c r="A13" s="739"/>
      <c r="B13" s="739"/>
      <c r="C13" s="739"/>
      <c r="D13" s="739"/>
      <c r="E13" s="739"/>
      <c r="F13" s="739"/>
      <c r="G13" s="739"/>
      <c r="H13" s="739"/>
      <c r="I13" s="739"/>
    </row>
    <row r="14" spans="1:9" x14ac:dyDescent="0.25">
      <c r="A14" s="739"/>
      <c r="B14" s="739"/>
      <c r="C14" s="739"/>
      <c r="D14" s="739"/>
      <c r="E14" s="739"/>
      <c r="F14" s="739"/>
      <c r="G14" s="739"/>
      <c r="H14" s="739"/>
      <c r="I14" s="739"/>
    </row>
    <row r="15" spans="1:9" ht="19.5" customHeight="1" x14ac:dyDescent="0.3">
      <c r="A15" s="233"/>
    </row>
    <row r="16" spans="1:9" ht="19.5" customHeight="1" x14ac:dyDescent="0.3">
      <c r="A16" s="772" t="s">
        <v>31</v>
      </c>
      <c r="B16" s="773"/>
      <c r="C16" s="773"/>
      <c r="D16" s="773"/>
      <c r="E16" s="773"/>
      <c r="F16" s="773"/>
      <c r="G16" s="773"/>
      <c r="H16" s="774"/>
    </row>
    <row r="17" spans="1:14" ht="20.25" customHeight="1" x14ac:dyDescent="0.25">
      <c r="A17" s="775" t="s">
        <v>47</v>
      </c>
      <c r="B17" s="775"/>
      <c r="C17" s="775"/>
      <c r="D17" s="775"/>
      <c r="E17" s="775"/>
      <c r="F17" s="775"/>
      <c r="G17" s="775"/>
      <c r="H17" s="775"/>
    </row>
    <row r="18" spans="1:14" ht="26.25" customHeight="1" x14ac:dyDescent="0.4">
      <c r="A18" s="235" t="s">
        <v>33</v>
      </c>
      <c r="B18" s="771" t="s">
        <v>5</v>
      </c>
      <c r="C18" s="771"/>
      <c r="D18" s="401"/>
      <c r="E18" s="236"/>
      <c r="F18" s="237"/>
      <c r="G18" s="237"/>
      <c r="H18" s="237"/>
    </row>
    <row r="19" spans="1:14" ht="26.25" customHeight="1" x14ac:dyDescent="0.4">
      <c r="A19" s="235" t="s">
        <v>34</v>
      </c>
      <c r="B19" s="238" t="s">
        <v>7</v>
      </c>
      <c r="C19" s="414">
        <v>29</v>
      </c>
      <c r="D19" s="237"/>
      <c r="E19" s="237"/>
      <c r="F19" s="237"/>
      <c r="G19" s="237"/>
      <c r="H19" s="237"/>
    </row>
    <row r="20" spans="1:14" ht="26.25" customHeight="1" x14ac:dyDescent="0.4">
      <c r="A20" s="235" t="s">
        <v>35</v>
      </c>
      <c r="B20" s="776" t="s">
        <v>9</v>
      </c>
      <c r="C20" s="776"/>
      <c r="D20" s="237"/>
      <c r="E20" s="237"/>
      <c r="F20" s="237"/>
      <c r="G20" s="237"/>
      <c r="H20" s="237"/>
    </row>
    <row r="21" spans="1:14" ht="26.25" customHeight="1" x14ac:dyDescent="0.4">
      <c r="A21" s="235" t="s">
        <v>36</v>
      </c>
      <c r="B21" s="776" t="s">
        <v>11</v>
      </c>
      <c r="C21" s="776"/>
      <c r="D21" s="776"/>
      <c r="E21" s="776"/>
      <c r="F21" s="776"/>
      <c r="G21" s="776"/>
      <c r="H21" s="776"/>
      <c r="I21" s="239"/>
    </row>
    <row r="22" spans="1:14" ht="26.25" customHeight="1" x14ac:dyDescent="0.4">
      <c r="A22" s="235" t="s">
        <v>37</v>
      </c>
      <c r="B22" s="240" t="s">
        <v>12</v>
      </c>
      <c r="C22" s="237"/>
      <c r="D22" s="237"/>
      <c r="E22" s="237"/>
      <c r="F22" s="237"/>
      <c r="G22" s="237"/>
      <c r="H22" s="237"/>
    </row>
    <row r="23" spans="1:14" ht="26.25" customHeight="1" x14ac:dyDescent="0.4">
      <c r="A23" s="235" t="s">
        <v>38</v>
      </c>
      <c r="B23" s="240"/>
      <c r="C23" s="237"/>
      <c r="D23" s="237"/>
      <c r="E23" s="237"/>
      <c r="F23" s="237"/>
      <c r="G23" s="237"/>
      <c r="H23" s="237"/>
    </row>
    <row r="24" spans="1:14" ht="18.75" x14ac:dyDescent="0.3">
      <c r="A24" s="235"/>
      <c r="B24" s="241"/>
    </row>
    <row r="25" spans="1:14" ht="18.75" x14ac:dyDescent="0.3">
      <c r="A25" s="242" t="s">
        <v>1</v>
      </c>
      <c r="B25" s="241"/>
    </row>
    <row r="26" spans="1:14" ht="26.25" customHeight="1" x14ac:dyDescent="0.4">
      <c r="A26" s="243" t="s">
        <v>4</v>
      </c>
      <c r="B26" s="771" t="s">
        <v>126</v>
      </c>
      <c r="C26" s="771"/>
    </row>
    <row r="27" spans="1:14" ht="26.25" customHeight="1" x14ac:dyDescent="0.4">
      <c r="A27" s="244" t="s">
        <v>48</v>
      </c>
      <c r="B27" s="769"/>
      <c r="C27" s="769"/>
    </row>
    <row r="28" spans="1:14" ht="27" customHeight="1" x14ac:dyDescent="0.4">
      <c r="A28" s="244" t="s">
        <v>6</v>
      </c>
      <c r="B28" s="245">
        <v>99.7</v>
      </c>
    </row>
    <row r="29" spans="1:14" s="3" customFormat="1" ht="27" customHeight="1" x14ac:dyDescent="0.4">
      <c r="A29" s="244" t="s">
        <v>49</v>
      </c>
      <c r="B29" s="246"/>
      <c r="C29" s="746" t="s">
        <v>50</v>
      </c>
      <c r="D29" s="747"/>
      <c r="E29" s="747"/>
      <c r="F29" s="747"/>
      <c r="G29" s="748"/>
      <c r="I29" s="247"/>
      <c r="J29" s="247"/>
      <c r="K29" s="247"/>
      <c r="L29" s="247"/>
    </row>
    <row r="30" spans="1:14" s="3" customFormat="1" ht="19.5" customHeight="1" x14ac:dyDescent="0.3">
      <c r="A30" s="244" t="s">
        <v>51</v>
      </c>
      <c r="B30" s="248">
        <f>B28-B29</f>
        <v>99.7</v>
      </c>
      <c r="C30" s="249"/>
      <c r="D30" s="249"/>
      <c r="E30" s="249"/>
      <c r="F30" s="249"/>
      <c r="G30" s="250"/>
      <c r="I30" s="247"/>
      <c r="J30" s="247"/>
      <c r="K30" s="247"/>
      <c r="L30" s="247"/>
    </row>
    <row r="31" spans="1:14" s="3" customFormat="1" ht="27" customHeight="1" x14ac:dyDescent="0.4">
      <c r="A31" s="244" t="s">
        <v>52</v>
      </c>
      <c r="B31" s="251">
        <v>1</v>
      </c>
      <c r="C31" s="749" t="s">
        <v>53</v>
      </c>
      <c r="D31" s="750"/>
      <c r="E31" s="750"/>
      <c r="F31" s="750"/>
      <c r="G31" s="750"/>
      <c r="H31" s="751"/>
      <c r="I31" s="247"/>
      <c r="J31" s="247"/>
      <c r="K31" s="247"/>
      <c r="L31" s="247"/>
    </row>
    <row r="32" spans="1:14" s="3" customFormat="1" ht="27" customHeight="1" x14ac:dyDescent="0.4">
      <c r="A32" s="244" t="s">
        <v>54</v>
      </c>
      <c r="B32" s="251">
        <v>1</v>
      </c>
      <c r="C32" s="749" t="s">
        <v>55</v>
      </c>
      <c r="D32" s="750"/>
      <c r="E32" s="750"/>
      <c r="F32" s="750"/>
      <c r="G32" s="750"/>
      <c r="H32" s="751"/>
      <c r="I32" s="247"/>
      <c r="J32" s="247"/>
      <c r="K32" s="247"/>
      <c r="L32" s="252"/>
      <c r="M32" s="252"/>
      <c r="N32" s="253"/>
    </row>
    <row r="33" spans="1:14" s="3" customFormat="1" ht="17.25" customHeight="1" x14ac:dyDescent="0.3">
      <c r="A33" s="244"/>
      <c r="B33" s="254"/>
      <c r="C33" s="255"/>
      <c r="D33" s="255"/>
      <c r="E33" s="255"/>
      <c r="F33" s="255"/>
      <c r="G33" s="255"/>
      <c r="H33" s="255"/>
      <c r="I33" s="247"/>
      <c r="J33" s="247"/>
      <c r="K33" s="247"/>
      <c r="L33" s="252"/>
      <c r="M33" s="252"/>
      <c r="N33" s="253"/>
    </row>
    <row r="34" spans="1:14" s="3" customFormat="1" ht="18.75" x14ac:dyDescent="0.3">
      <c r="A34" s="244" t="s">
        <v>56</v>
      </c>
      <c r="B34" s="256">
        <f>B31/B32</f>
        <v>1</v>
      </c>
      <c r="C34" s="234" t="s">
        <v>57</v>
      </c>
      <c r="D34" s="234"/>
      <c r="E34" s="234"/>
      <c r="F34" s="234"/>
      <c r="G34" s="234"/>
      <c r="I34" s="247"/>
      <c r="J34" s="247"/>
      <c r="K34" s="247"/>
      <c r="L34" s="252"/>
      <c r="M34" s="252"/>
      <c r="N34" s="253"/>
    </row>
    <row r="35" spans="1:14" s="3" customFormat="1" ht="19.5" customHeight="1" x14ac:dyDescent="0.3">
      <c r="A35" s="244"/>
      <c r="B35" s="248"/>
      <c r="G35" s="234"/>
      <c r="I35" s="247"/>
      <c r="J35" s="247"/>
      <c r="K35" s="247"/>
      <c r="L35" s="252"/>
      <c r="M35" s="252"/>
      <c r="N35" s="253"/>
    </row>
    <row r="36" spans="1:14" s="3" customFormat="1" ht="27" customHeight="1" x14ac:dyDescent="0.4">
      <c r="A36" s="257" t="s">
        <v>58</v>
      </c>
      <c r="B36" s="258">
        <v>20</v>
      </c>
      <c r="C36" s="234"/>
      <c r="D36" s="752" t="s">
        <v>59</v>
      </c>
      <c r="E36" s="770"/>
      <c r="F36" s="752" t="s">
        <v>60</v>
      </c>
      <c r="G36" s="753"/>
      <c r="J36" s="247"/>
      <c r="K36" s="247"/>
      <c r="L36" s="252"/>
      <c r="M36" s="252"/>
      <c r="N36" s="253"/>
    </row>
    <row r="37" spans="1:14" s="3" customFormat="1" ht="27" customHeight="1" x14ac:dyDescent="0.4">
      <c r="A37" s="259" t="s">
        <v>61</v>
      </c>
      <c r="B37" s="260">
        <v>4</v>
      </c>
      <c r="C37" s="261" t="s">
        <v>62</v>
      </c>
      <c r="D37" s="262" t="s">
        <v>63</v>
      </c>
      <c r="E37" s="263" t="s">
        <v>64</v>
      </c>
      <c r="F37" s="262" t="s">
        <v>63</v>
      </c>
      <c r="G37" s="264" t="s">
        <v>64</v>
      </c>
      <c r="I37" s="265" t="s">
        <v>65</v>
      </c>
      <c r="J37" s="247"/>
      <c r="K37" s="247"/>
      <c r="L37" s="252"/>
      <c r="M37" s="252"/>
      <c r="N37" s="253"/>
    </row>
    <row r="38" spans="1:14" s="3" customFormat="1" ht="26.25" customHeight="1" x14ac:dyDescent="0.4">
      <c r="A38" s="259" t="s">
        <v>66</v>
      </c>
      <c r="B38" s="260">
        <v>20</v>
      </c>
      <c r="C38" s="266">
        <v>1</v>
      </c>
      <c r="D38" s="267">
        <v>254174563</v>
      </c>
      <c r="E38" s="268">
        <f>IF(ISBLANK(D38),"-",$D$48/$D$45*D38)</f>
        <v>243108119.33575678</v>
      </c>
      <c r="F38" s="267">
        <v>236073639</v>
      </c>
      <c r="G38" s="269">
        <f>IF(ISBLANK(F38),"-",$D$48/$F$45*F38)</f>
        <v>245202614.05549055</v>
      </c>
      <c r="I38" s="270"/>
      <c r="J38" s="247"/>
      <c r="K38" s="247"/>
      <c r="L38" s="252"/>
      <c r="M38" s="252"/>
      <c r="N38" s="253"/>
    </row>
    <row r="39" spans="1:14" s="3" customFormat="1" ht="26.25" customHeight="1" x14ac:dyDescent="0.4">
      <c r="A39" s="259" t="s">
        <v>67</v>
      </c>
      <c r="B39" s="260">
        <v>1</v>
      </c>
      <c r="C39" s="271">
        <v>2</v>
      </c>
      <c r="D39" s="272">
        <v>254503791</v>
      </c>
      <c r="E39" s="273">
        <f>IF(ISBLANK(D39),"-",$D$48/$D$45*D39)</f>
        <v>243423013.15899381</v>
      </c>
      <c r="F39" s="272">
        <v>236596710</v>
      </c>
      <c r="G39" s="274">
        <f>IF(ISBLANK(F39),"-",$D$48/$F$45*F39)</f>
        <v>245745912.22753516</v>
      </c>
      <c r="I39" s="754">
        <f>ABS((F43/D43*D42)-F42)/D42</f>
        <v>9.5025904495840106E-3</v>
      </c>
      <c r="J39" s="247"/>
      <c r="K39" s="247"/>
      <c r="L39" s="252"/>
      <c r="M39" s="252"/>
      <c r="N39" s="253"/>
    </row>
    <row r="40" spans="1:14" ht="26.25" customHeight="1" x14ac:dyDescent="0.4">
      <c r="A40" s="259" t="s">
        <v>68</v>
      </c>
      <c r="B40" s="260">
        <v>1</v>
      </c>
      <c r="C40" s="271">
        <v>3</v>
      </c>
      <c r="D40" s="272">
        <v>254161599</v>
      </c>
      <c r="E40" s="273">
        <f>IF(ISBLANK(D40),"-",$D$48/$D$45*D40)</f>
        <v>243095719.77215815</v>
      </c>
      <c r="F40" s="272">
        <v>237041208</v>
      </c>
      <c r="G40" s="274">
        <f>IF(ISBLANK(F40),"-",$D$48/$F$45*F40)</f>
        <v>246207598.97919506</v>
      </c>
      <c r="I40" s="754"/>
      <c r="L40" s="252"/>
      <c r="M40" s="252"/>
      <c r="N40" s="275"/>
    </row>
    <row r="41" spans="1:14" ht="27" customHeight="1" x14ac:dyDescent="0.4">
      <c r="A41" s="259" t="s">
        <v>69</v>
      </c>
      <c r="B41" s="260">
        <v>1</v>
      </c>
      <c r="C41" s="276">
        <v>4</v>
      </c>
      <c r="D41" s="277"/>
      <c r="E41" s="278" t="str">
        <f>IF(ISBLANK(D41),"-",$D$48/$D$45*D41)</f>
        <v>-</v>
      </c>
      <c r="F41" s="277"/>
      <c r="G41" s="279" t="str">
        <f>IF(ISBLANK(F41),"-",$D$48/$F$45*F41)</f>
        <v>-</v>
      </c>
      <c r="I41" s="280"/>
      <c r="L41" s="252"/>
      <c r="M41" s="252"/>
      <c r="N41" s="275"/>
    </row>
    <row r="42" spans="1:14" ht="27" customHeight="1" x14ac:dyDescent="0.4">
      <c r="A42" s="259" t="s">
        <v>70</v>
      </c>
      <c r="B42" s="260">
        <v>1</v>
      </c>
      <c r="C42" s="281" t="s">
        <v>71</v>
      </c>
      <c r="D42" s="282">
        <f>AVERAGE(D38:D41)</f>
        <v>254279984.33333334</v>
      </c>
      <c r="E42" s="283">
        <f>AVERAGE(E38:E41)</f>
        <v>243208950.75563625</v>
      </c>
      <c r="F42" s="282">
        <f>AVERAGE(F38:F41)</f>
        <v>236570519</v>
      </c>
      <c r="G42" s="284">
        <f>AVERAGE(G38:G41)</f>
        <v>245718708.42074028</v>
      </c>
      <c r="H42" s="285"/>
    </row>
    <row r="43" spans="1:14" ht="26.25" customHeight="1" x14ac:dyDescent="0.4">
      <c r="A43" s="259" t="s">
        <v>72</v>
      </c>
      <c r="B43" s="260">
        <v>1</v>
      </c>
      <c r="C43" s="286" t="s">
        <v>73</v>
      </c>
      <c r="D43" s="287">
        <v>31.46</v>
      </c>
      <c r="E43" s="275"/>
      <c r="F43" s="287">
        <v>28.97</v>
      </c>
      <c r="H43" s="285"/>
    </row>
    <row r="44" spans="1:14" ht="26.25" customHeight="1" x14ac:dyDescent="0.4">
      <c r="A44" s="259" t="s">
        <v>74</v>
      </c>
      <c r="B44" s="260">
        <v>1</v>
      </c>
      <c r="C44" s="288" t="s">
        <v>75</v>
      </c>
      <c r="D44" s="289">
        <f>D43*$B$34</f>
        <v>31.46</v>
      </c>
      <c r="E44" s="290"/>
      <c r="F44" s="289">
        <f>F43*$B$34</f>
        <v>28.97</v>
      </c>
      <c r="H44" s="285"/>
    </row>
    <row r="45" spans="1:14" ht="19.5" customHeight="1" x14ac:dyDescent="0.3">
      <c r="A45" s="259" t="s">
        <v>76</v>
      </c>
      <c r="B45" s="291">
        <f>(B44/B43)*(B42/B41)*(B40/B39)*(B38/B37)*B36</f>
        <v>100</v>
      </c>
      <c r="C45" s="288" t="s">
        <v>77</v>
      </c>
      <c r="D45" s="292">
        <f>D44*$B$30/100</f>
        <v>31.365620000000003</v>
      </c>
      <c r="E45" s="293"/>
      <c r="F45" s="292">
        <f>F44*$B$30/100</f>
        <v>28.883090000000003</v>
      </c>
      <c r="H45" s="285"/>
    </row>
    <row r="46" spans="1:14" ht="19.5" customHeight="1" x14ac:dyDescent="0.3">
      <c r="A46" s="740" t="s">
        <v>78</v>
      </c>
      <c r="B46" s="741"/>
      <c r="C46" s="288" t="s">
        <v>79</v>
      </c>
      <c r="D46" s="294">
        <f>D45/$B$45</f>
        <v>0.31365620000000005</v>
      </c>
      <c r="E46" s="295"/>
      <c r="F46" s="296">
        <f>F45/$B$45</f>
        <v>0.2888309</v>
      </c>
      <c r="H46" s="285"/>
    </row>
    <row r="47" spans="1:14" ht="27" customHeight="1" x14ac:dyDescent="0.4">
      <c r="A47" s="742"/>
      <c r="B47" s="743"/>
      <c r="C47" s="297" t="s">
        <v>80</v>
      </c>
      <c r="D47" s="298">
        <v>0.3</v>
      </c>
      <c r="E47" s="299"/>
      <c r="F47" s="295"/>
      <c r="H47" s="285"/>
    </row>
    <row r="48" spans="1:14" ht="18.75" x14ac:dyDescent="0.3">
      <c r="C48" s="300" t="s">
        <v>81</v>
      </c>
      <c r="D48" s="292">
        <f>D47*$B$45</f>
        <v>30</v>
      </c>
      <c r="F48" s="301"/>
      <c r="H48" s="285"/>
    </row>
    <row r="49" spans="1:12" ht="19.5" customHeight="1" x14ac:dyDescent="0.3">
      <c r="C49" s="302" t="s">
        <v>82</v>
      </c>
      <c r="D49" s="303">
        <f>D48/B34</f>
        <v>30</v>
      </c>
      <c r="F49" s="301"/>
      <c r="H49" s="285"/>
    </row>
    <row r="50" spans="1:12" ht="18.75" x14ac:dyDescent="0.3">
      <c r="C50" s="257" t="s">
        <v>83</v>
      </c>
      <c r="D50" s="304">
        <f>AVERAGE(E38:E41,G38:G41)</f>
        <v>244463829.58818829</v>
      </c>
      <c r="F50" s="305"/>
      <c r="H50" s="285"/>
    </row>
    <row r="51" spans="1:12" ht="18.75" x14ac:dyDescent="0.3">
      <c r="C51" s="259" t="s">
        <v>84</v>
      </c>
      <c r="D51" s="306">
        <f>STDEV(E38:E41,G38:G41)/D50</f>
        <v>5.7916796377658316E-3</v>
      </c>
      <c r="F51" s="305"/>
      <c r="H51" s="285"/>
    </row>
    <row r="52" spans="1:12" ht="19.5" customHeight="1" x14ac:dyDescent="0.3">
      <c r="C52" s="307" t="s">
        <v>20</v>
      </c>
      <c r="D52" s="308">
        <f>COUNT(E38:E41,G38:G41)</f>
        <v>6</v>
      </c>
      <c r="F52" s="305"/>
    </row>
    <row r="54" spans="1:12" ht="18.75" x14ac:dyDescent="0.3">
      <c r="A54" s="309" t="s">
        <v>1</v>
      </c>
      <c r="B54" s="310" t="s">
        <v>85</v>
      </c>
    </row>
    <row r="55" spans="1:12" ht="18.75" x14ac:dyDescent="0.3">
      <c r="A55" s="234" t="s">
        <v>86</v>
      </c>
      <c r="B55" s="311" t="str">
        <f>B21</f>
        <v xml:space="preserve">Each tablet contains: Lamivudine 150mg ,  Nevirapine 200mg ,
Zidovudine 300mg </v>
      </c>
    </row>
    <row r="56" spans="1:12" ht="26.25" customHeight="1" x14ac:dyDescent="0.4">
      <c r="A56" s="312" t="s">
        <v>87</v>
      </c>
      <c r="B56" s="313">
        <v>300</v>
      </c>
      <c r="C56" s="234" t="str">
        <f>B20</f>
        <v xml:space="preserve">Lamivudine 150mg + Zidovudine 300mg + Nevirapine 200mg </v>
      </c>
      <c r="H56" s="314"/>
    </row>
    <row r="57" spans="1:12" ht="18.75" x14ac:dyDescent="0.3">
      <c r="A57" s="311" t="s">
        <v>88</v>
      </c>
      <c r="B57" s="402">
        <f>Uniformity!C46</f>
        <v>1236.779</v>
      </c>
      <c r="H57" s="314"/>
    </row>
    <row r="58" spans="1:12" ht="19.5" customHeight="1" x14ac:dyDescent="0.3">
      <c r="H58" s="314"/>
    </row>
    <row r="59" spans="1:12" s="3" customFormat="1" ht="27" customHeight="1" x14ac:dyDescent="0.4">
      <c r="A59" s="257" t="s">
        <v>89</v>
      </c>
      <c r="B59" s="258">
        <v>100</v>
      </c>
      <c r="C59" s="234"/>
      <c r="D59" s="315" t="s">
        <v>90</v>
      </c>
      <c r="E59" s="316" t="s">
        <v>62</v>
      </c>
      <c r="F59" s="316" t="s">
        <v>63</v>
      </c>
      <c r="G59" s="316" t="s">
        <v>91</v>
      </c>
      <c r="H59" s="261" t="s">
        <v>92</v>
      </c>
      <c r="L59" s="247"/>
    </row>
    <row r="60" spans="1:12" s="3" customFormat="1" ht="26.25" customHeight="1" x14ac:dyDescent="0.4">
      <c r="A60" s="259" t="s">
        <v>93</v>
      </c>
      <c r="B60" s="260">
        <v>5</v>
      </c>
      <c r="C60" s="757" t="s">
        <v>94</v>
      </c>
      <c r="D60" s="760">
        <v>1226.81</v>
      </c>
      <c r="E60" s="317">
        <v>1</v>
      </c>
      <c r="F60" s="318">
        <v>260085489</v>
      </c>
      <c r="G60" s="403">
        <f>IF(ISBLANK(F60),"-",(F60/$D$50*$D$47*$B$68)*($B$57/$D$60))</f>
        <v>321.76408078425874</v>
      </c>
      <c r="H60" s="319">
        <f t="shared" ref="H60:H71" si="0">IF(ISBLANK(F60),"-",G60/$B$56)</f>
        <v>1.072546935947529</v>
      </c>
      <c r="L60" s="247"/>
    </row>
    <row r="61" spans="1:12" s="3" customFormat="1" ht="26.25" customHeight="1" x14ac:dyDescent="0.4">
      <c r="A61" s="259" t="s">
        <v>95</v>
      </c>
      <c r="B61" s="260">
        <v>50</v>
      </c>
      <c r="C61" s="758"/>
      <c r="D61" s="761"/>
      <c r="E61" s="320">
        <v>2</v>
      </c>
      <c r="F61" s="272">
        <v>261465819</v>
      </c>
      <c r="G61" s="404">
        <f>IF(ISBLANK(F61),"-",(F61/$D$50*$D$47*$B$68)*($B$57/$D$60))</f>
        <v>323.47175242459753</v>
      </c>
      <c r="H61" s="321">
        <f t="shared" si="0"/>
        <v>1.0782391747486584</v>
      </c>
      <c r="L61" s="247"/>
    </row>
    <row r="62" spans="1:12" s="3" customFormat="1" ht="26.25" customHeight="1" x14ac:dyDescent="0.4">
      <c r="A62" s="259" t="s">
        <v>96</v>
      </c>
      <c r="B62" s="260">
        <v>1</v>
      </c>
      <c r="C62" s="758"/>
      <c r="D62" s="761"/>
      <c r="E62" s="320">
        <v>3</v>
      </c>
      <c r="F62" s="322">
        <v>263981507</v>
      </c>
      <c r="G62" s="404">
        <f>IF(ISBLANK(F62),"-",(F62/$D$50*$D$47*$B$68)*($B$57/$D$60))</f>
        <v>326.58402923778021</v>
      </c>
      <c r="H62" s="321">
        <f t="shared" si="0"/>
        <v>1.0886134307926008</v>
      </c>
      <c r="L62" s="247"/>
    </row>
    <row r="63" spans="1:12" ht="27" customHeight="1" x14ac:dyDescent="0.4">
      <c r="A63" s="259" t="s">
        <v>97</v>
      </c>
      <c r="B63" s="260">
        <v>1</v>
      </c>
      <c r="C63" s="768"/>
      <c r="D63" s="762"/>
      <c r="E63" s="323">
        <v>4</v>
      </c>
      <c r="F63" s="324"/>
      <c r="G63" s="404" t="str">
        <f>IF(ISBLANK(F63),"-",(F63/$D$50*$D$47*$B$68)*($B$57/$D$60))</f>
        <v>-</v>
      </c>
      <c r="H63" s="321" t="str">
        <f t="shared" si="0"/>
        <v>-</v>
      </c>
    </row>
    <row r="64" spans="1:12" ht="26.25" customHeight="1" x14ac:dyDescent="0.4">
      <c r="A64" s="259" t="s">
        <v>98</v>
      </c>
      <c r="B64" s="260">
        <v>1</v>
      </c>
      <c r="C64" s="757" t="s">
        <v>99</v>
      </c>
      <c r="D64" s="760">
        <v>1234.8900000000001</v>
      </c>
      <c r="E64" s="317">
        <v>1</v>
      </c>
      <c r="F64" s="318">
        <v>272244350</v>
      </c>
      <c r="G64" s="405">
        <f>IF(ISBLANK(F64),"-",(F64/$D$50*$D$47*$B$68)*($B$57/$D$64))</f>
        <v>334.60262832960706</v>
      </c>
      <c r="H64" s="501">
        <f t="shared" si="0"/>
        <v>1.1153420944320236</v>
      </c>
    </row>
    <row r="65" spans="1:8" ht="26.25" customHeight="1" x14ac:dyDescent="0.4">
      <c r="A65" s="259" t="s">
        <v>100</v>
      </c>
      <c r="B65" s="260">
        <v>1</v>
      </c>
      <c r="C65" s="758"/>
      <c r="D65" s="761"/>
      <c r="E65" s="320">
        <v>2</v>
      </c>
      <c r="F65" s="272">
        <v>266457794</v>
      </c>
      <c r="G65" s="406">
        <f>IF(ISBLANK(F65),"-",(F65/$D$50*$D$47*$B$68)*($B$57/$D$64))</f>
        <v>327.49064658755645</v>
      </c>
      <c r="H65" s="325">
        <f t="shared" si="0"/>
        <v>1.0916354886251882</v>
      </c>
    </row>
    <row r="66" spans="1:8" ht="26.25" customHeight="1" x14ac:dyDescent="0.4">
      <c r="A66" s="259" t="s">
        <v>101</v>
      </c>
      <c r="B66" s="260">
        <v>1</v>
      </c>
      <c r="C66" s="758"/>
      <c r="D66" s="761"/>
      <c r="E66" s="320">
        <v>3</v>
      </c>
      <c r="F66" s="272">
        <v>268612550</v>
      </c>
      <c r="G66" s="406">
        <f>IF(ISBLANK(F66),"-",(F66/$D$50*$D$47*$B$68)*($B$57/$D$64))</f>
        <v>330.13895506855511</v>
      </c>
      <c r="H66" s="325">
        <f t="shared" si="0"/>
        <v>1.1004631835618504</v>
      </c>
    </row>
    <row r="67" spans="1:8" ht="27" customHeight="1" thickBot="1" x14ac:dyDescent="0.45">
      <c r="A67" s="259" t="s">
        <v>102</v>
      </c>
      <c r="B67" s="260">
        <v>1</v>
      </c>
      <c r="C67" s="768"/>
      <c r="D67" s="762"/>
      <c r="E67" s="323">
        <v>4</v>
      </c>
      <c r="F67" s="324"/>
      <c r="G67" s="407" t="str">
        <f>IF(ISBLANK(F67),"-",(F67/$D$50*$D$47*$B$68)*($B$57/$D$64))</f>
        <v>-</v>
      </c>
      <c r="H67" s="326" t="str">
        <f t="shared" si="0"/>
        <v>-</v>
      </c>
    </row>
    <row r="68" spans="1:8" ht="26.25" customHeight="1" x14ac:dyDescent="0.4">
      <c r="A68" s="259" t="s">
        <v>103</v>
      </c>
      <c r="B68" s="327">
        <f>(B67/B66)*(B65/B64)*(B63/B62)*(B61/B60)*B59</f>
        <v>1000</v>
      </c>
      <c r="C68" s="757" t="s">
        <v>104</v>
      </c>
      <c r="D68" s="760">
        <v>1225.3499999999999</v>
      </c>
      <c r="E68" s="317">
        <v>1</v>
      </c>
      <c r="F68" s="318">
        <v>269196788</v>
      </c>
      <c r="G68" s="405">
        <f>IF(ISBLANK(F68),"-",(F68/$D$50*$D$47*$B$68)*($B$57/$D$68))</f>
        <v>333.4329117365516</v>
      </c>
      <c r="H68" s="501">
        <f t="shared" si="0"/>
        <v>1.1114430391218386</v>
      </c>
    </row>
    <row r="69" spans="1:8" ht="27" customHeight="1" thickBot="1" x14ac:dyDescent="0.45">
      <c r="A69" s="307" t="s">
        <v>105</v>
      </c>
      <c r="B69" s="328">
        <f>(D47*B68)/B56*B57</f>
        <v>1236.779</v>
      </c>
      <c r="C69" s="758"/>
      <c r="D69" s="761"/>
      <c r="E69" s="320">
        <v>2</v>
      </c>
      <c r="F69" s="272">
        <v>258710765</v>
      </c>
      <c r="G69" s="406">
        <f>IF(ISBLANK(F69),"-",(F69/$D$50*$D$47*$B$68)*($B$57/$D$68))</f>
        <v>320.44469888526578</v>
      </c>
      <c r="H69" s="321">
        <f t="shared" si="0"/>
        <v>1.0681489962842192</v>
      </c>
    </row>
    <row r="70" spans="1:8" ht="26.25" customHeight="1" x14ac:dyDescent="0.4">
      <c r="A70" s="763" t="s">
        <v>78</v>
      </c>
      <c r="B70" s="764"/>
      <c r="C70" s="758"/>
      <c r="D70" s="761"/>
      <c r="E70" s="320">
        <v>3</v>
      </c>
      <c r="F70" s="272">
        <v>262215439</v>
      </c>
      <c r="G70" s="406">
        <f>IF(ISBLANK(F70),"-",(F70/$D$50*$D$47*$B$68)*($B$57/$D$68))</f>
        <v>324.78566322287668</v>
      </c>
      <c r="H70" s="321">
        <f t="shared" si="0"/>
        <v>1.0826188774095888</v>
      </c>
    </row>
    <row r="71" spans="1:8" ht="27" customHeight="1" x14ac:dyDescent="0.4">
      <c r="A71" s="765"/>
      <c r="B71" s="766"/>
      <c r="C71" s="759"/>
      <c r="D71" s="762"/>
      <c r="E71" s="323">
        <v>4</v>
      </c>
      <c r="F71" s="324"/>
      <c r="G71" s="407" t="str">
        <f>IF(ISBLANK(F71),"-",(F71/$D$50*$D$47*$B$68)*($B$57/$D$68))</f>
        <v>-</v>
      </c>
      <c r="H71" s="329" t="str">
        <f t="shared" si="0"/>
        <v>-</v>
      </c>
    </row>
    <row r="72" spans="1:8" ht="26.25" customHeight="1" x14ac:dyDescent="0.4">
      <c r="A72" s="330"/>
      <c r="B72" s="330"/>
      <c r="C72" s="330"/>
      <c r="D72" s="330"/>
      <c r="E72" s="330"/>
      <c r="F72" s="332" t="s">
        <v>71</v>
      </c>
      <c r="G72" s="412">
        <f>AVERAGE(G60:G71)</f>
        <v>326.96837403078331</v>
      </c>
      <c r="H72" s="333">
        <f>AVERAGE(H60:H71)</f>
        <v>1.0898945801026108</v>
      </c>
    </row>
    <row r="73" spans="1:8" ht="26.25" customHeight="1" x14ac:dyDescent="0.4">
      <c r="C73" s="330"/>
      <c r="D73" s="330"/>
      <c r="E73" s="330"/>
      <c r="F73" s="334" t="s">
        <v>84</v>
      </c>
      <c r="G73" s="408">
        <f>STDEV(G60:G71)/G72</f>
        <v>1.5183759588963982E-2</v>
      </c>
      <c r="H73" s="408">
        <f>STDEV(H60:H71)/H72</f>
        <v>1.5183759588964015E-2</v>
      </c>
    </row>
    <row r="74" spans="1:8" ht="27" customHeight="1" x14ac:dyDescent="0.4">
      <c r="A74" s="330"/>
      <c r="B74" s="330"/>
      <c r="C74" s="331"/>
      <c r="D74" s="331"/>
      <c r="E74" s="335"/>
      <c r="F74" s="336" t="s">
        <v>20</v>
      </c>
      <c r="G74" s="337">
        <f>COUNT(G60:G71)</f>
        <v>9</v>
      </c>
      <c r="H74" s="337">
        <f>COUNT(H60:H71)</f>
        <v>9</v>
      </c>
    </row>
    <row r="76" spans="1:8" ht="26.25" customHeight="1" x14ac:dyDescent="0.4">
      <c r="A76" s="243" t="s">
        <v>106</v>
      </c>
      <c r="B76" s="338" t="s">
        <v>107</v>
      </c>
      <c r="C76" s="744" t="str">
        <f>B20</f>
        <v xml:space="preserve">Lamivudine 150mg + Zidovudine 300mg + Nevirapine 200mg </v>
      </c>
      <c r="D76" s="744"/>
      <c r="E76" s="339" t="s">
        <v>108</v>
      </c>
      <c r="F76" s="339"/>
      <c r="G76" s="340">
        <f>H72</f>
        <v>1.0898945801026108</v>
      </c>
      <c r="H76" s="341"/>
    </row>
    <row r="77" spans="1:8" ht="18.75" x14ac:dyDescent="0.3">
      <c r="A77" s="242" t="s">
        <v>109</v>
      </c>
      <c r="B77" s="242" t="s">
        <v>110</v>
      </c>
    </row>
    <row r="78" spans="1:8" ht="18.75" x14ac:dyDescent="0.3">
      <c r="A78" s="242"/>
      <c r="B78" s="242"/>
    </row>
    <row r="79" spans="1:8" ht="26.25" customHeight="1" x14ac:dyDescent="0.4">
      <c r="A79" s="243" t="s">
        <v>4</v>
      </c>
      <c r="B79" s="767" t="str">
        <f>B26</f>
        <v>Zidovudine</v>
      </c>
      <c r="C79" s="767"/>
    </row>
    <row r="80" spans="1:8" ht="26.25" customHeight="1" x14ac:dyDescent="0.4">
      <c r="A80" s="244" t="s">
        <v>48</v>
      </c>
      <c r="B80" s="767">
        <f>B27</f>
        <v>0</v>
      </c>
      <c r="C80" s="767"/>
    </row>
    <row r="81" spans="1:12" ht="27" customHeight="1" x14ac:dyDescent="0.4">
      <c r="A81" s="244" t="s">
        <v>6</v>
      </c>
      <c r="B81" s="342">
        <f>B28</f>
        <v>99.7</v>
      </c>
    </row>
    <row r="82" spans="1:12" s="3" customFormat="1" ht="27" customHeight="1" x14ac:dyDescent="0.4">
      <c r="A82" s="244" t="s">
        <v>49</v>
      </c>
      <c r="B82" s="246">
        <v>0</v>
      </c>
      <c r="C82" s="746" t="s">
        <v>50</v>
      </c>
      <c r="D82" s="747"/>
      <c r="E82" s="747"/>
      <c r="F82" s="747"/>
      <c r="G82" s="748"/>
      <c r="I82" s="247"/>
      <c r="J82" s="247"/>
      <c r="K82" s="247"/>
      <c r="L82" s="247"/>
    </row>
    <row r="83" spans="1:12" s="3" customFormat="1" ht="19.5" customHeight="1" x14ac:dyDescent="0.3">
      <c r="A83" s="244" t="s">
        <v>51</v>
      </c>
      <c r="B83" s="248">
        <f>B81-B82</f>
        <v>99.7</v>
      </c>
      <c r="C83" s="249"/>
      <c r="D83" s="249"/>
      <c r="E83" s="249"/>
      <c r="F83" s="249"/>
      <c r="G83" s="250"/>
      <c r="I83" s="247"/>
      <c r="J83" s="247"/>
      <c r="K83" s="247"/>
      <c r="L83" s="247"/>
    </row>
    <row r="84" spans="1:12" s="3" customFormat="1" ht="27" customHeight="1" x14ac:dyDescent="0.4">
      <c r="A84" s="244" t="s">
        <v>52</v>
      </c>
      <c r="B84" s="251">
        <v>1</v>
      </c>
      <c r="C84" s="749" t="s">
        <v>111</v>
      </c>
      <c r="D84" s="750"/>
      <c r="E84" s="750"/>
      <c r="F84" s="750"/>
      <c r="G84" s="750"/>
      <c r="H84" s="751"/>
      <c r="I84" s="247"/>
      <c r="J84" s="247"/>
      <c r="K84" s="247"/>
      <c r="L84" s="247"/>
    </row>
    <row r="85" spans="1:12" s="3" customFormat="1" ht="27" customHeight="1" x14ac:dyDescent="0.4">
      <c r="A85" s="244" t="s">
        <v>54</v>
      </c>
      <c r="B85" s="251">
        <v>1</v>
      </c>
      <c r="C85" s="749" t="s">
        <v>112</v>
      </c>
      <c r="D85" s="750"/>
      <c r="E85" s="750"/>
      <c r="F85" s="750"/>
      <c r="G85" s="750"/>
      <c r="H85" s="751"/>
      <c r="I85" s="247"/>
      <c r="J85" s="247"/>
      <c r="K85" s="247"/>
      <c r="L85" s="247"/>
    </row>
    <row r="86" spans="1:12" s="3" customFormat="1" ht="18.75" x14ac:dyDescent="0.3">
      <c r="A86" s="244"/>
      <c r="B86" s="254"/>
      <c r="C86" s="255"/>
      <c r="D86" s="255"/>
      <c r="E86" s="255"/>
      <c r="F86" s="255"/>
      <c r="G86" s="255"/>
      <c r="H86" s="255"/>
      <c r="I86" s="247"/>
      <c r="J86" s="247"/>
      <c r="K86" s="247"/>
      <c r="L86" s="247"/>
    </row>
    <row r="87" spans="1:12" s="3" customFormat="1" ht="18.75" x14ac:dyDescent="0.3">
      <c r="A87" s="244" t="s">
        <v>56</v>
      </c>
      <c r="B87" s="256">
        <f>B84/B85</f>
        <v>1</v>
      </c>
      <c r="C87" s="234" t="s">
        <v>57</v>
      </c>
      <c r="D87" s="234"/>
      <c r="E87" s="234"/>
      <c r="F87" s="234"/>
      <c r="G87" s="234"/>
      <c r="I87" s="247"/>
      <c r="J87" s="247"/>
      <c r="K87" s="247"/>
      <c r="L87" s="247"/>
    </row>
    <row r="88" spans="1:12" ht="19.5" customHeight="1" x14ac:dyDescent="0.3">
      <c r="A88" s="242"/>
      <c r="B88" s="242"/>
    </row>
    <row r="89" spans="1:12" ht="27" customHeight="1" x14ac:dyDescent="0.4">
      <c r="A89" s="257" t="s">
        <v>58</v>
      </c>
      <c r="B89" s="258">
        <v>20</v>
      </c>
      <c r="D89" s="343" t="s">
        <v>59</v>
      </c>
      <c r="E89" s="344"/>
      <c r="F89" s="752" t="s">
        <v>60</v>
      </c>
      <c r="G89" s="753"/>
    </row>
    <row r="90" spans="1:12" ht="27" customHeight="1" x14ac:dyDescent="0.4">
      <c r="A90" s="259" t="s">
        <v>61</v>
      </c>
      <c r="B90" s="260">
        <v>4</v>
      </c>
      <c r="C90" s="345" t="s">
        <v>62</v>
      </c>
      <c r="D90" s="262" t="s">
        <v>63</v>
      </c>
      <c r="E90" s="263" t="s">
        <v>64</v>
      </c>
      <c r="F90" s="262" t="s">
        <v>63</v>
      </c>
      <c r="G90" s="346" t="s">
        <v>64</v>
      </c>
      <c r="I90" s="265" t="s">
        <v>65</v>
      </c>
    </row>
    <row r="91" spans="1:12" ht="26.25" customHeight="1" x14ac:dyDescent="0.4">
      <c r="A91" s="259" t="s">
        <v>66</v>
      </c>
      <c r="B91" s="260">
        <v>20</v>
      </c>
      <c r="C91" s="347">
        <v>1</v>
      </c>
      <c r="D91" s="267">
        <v>254174563</v>
      </c>
      <c r="E91" s="268">
        <f>IF(ISBLANK(D91),"-",$D$101/$D$98*D91)</f>
        <v>272720775.72040033</v>
      </c>
      <c r="F91" s="267">
        <v>236073639</v>
      </c>
      <c r="G91" s="269">
        <f>IF(ISBLANK(F91),"-",$D$101/$F$98*F91)</f>
        <v>272447348.95054501</v>
      </c>
      <c r="I91" s="270"/>
    </row>
    <row r="92" spans="1:12" ht="26.25" customHeight="1" x14ac:dyDescent="0.4">
      <c r="A92" s="259" t="s">
        <v>67</v>
      </c>
      <c r="B92" s="260">
        <v>1</v>
      </c>
      <c r="C92" s="331">
        <v>2</v>
      </c>
      <c r="D92" s="272">
        <v>254503791</v>
      </c>
      <c r="E92" s="273">
        <f>IF(ISBLANK(D92),"-",$D$101/$D$98*D92)</f>
        <v>273074026.31514561</v>
      </c>
      <c r="F92" s="272">
        <v>236596710</v>
      </c>
      <c r="G92" s="274">
        <f>IF(ISBLANK(F92),"-",$D$101/$F$98*F92)</f>
        <v>273051013.58615017</v>
      </c>
      <c r="I92" s="754">
        <f>ABS((F96/D96*D95)-F95)/D95</f>
        <v>6.3687919736341481E-4</v>
      </c>
    </row>
    <row r="93" spans="1:12" ht="26.25" customHeight="1" x14ac:dyDescent="0.4">
      <c r="A93" s="259" t="s">
        <v>68</v>
      </c>
      <c r="B93" s="260">
        <v>1</v>
      </c>
      <c r="C93" s="331">
        <v>3</v>
      </c>
      <c r="D93" s="272">
        <v>254161599</v>
      </c>
      <c r="E93" s="273">
        <f>IF(ISBLANK(D93),"-",$D$101/$D$98*D93)</f>
        <v>272706865.78348649</v>
      </c>
      <c r="F93" s="272">
        <v>237041208</v>
      </c>
      <c r="G93" s="274">
        <f>IF(ISBLANK(F93),"-",$D$101/$F$98*F93)</f>
        <v>273563998.86577225</v>
      </c>
      <c r="I93" s="754"/>
    </row>
    <row r="94" spans="1:12" ht="27" customHeight="1" x14ac:dyDescent="0.4">
      <c r="A94" s="259" t="s">
        <v>69</v>
      </c>
      <c r="B94" s="260">
        <v>1</v>
      </c>
      <c r="C94" s="348">
        <v>4</v>
      </c>
      <c r="D94" s="277"/>
      <c r="E94" s="278" t="str">
        <f>IF(ISBLANK(D94),"-",$D$101/$D$98*D94)</f>
        <v>-</v>
      </c>
      <c r="F94" s="349"/>
      <c r="G94" s="279" t="str">
        <f>IF(ISBLANK(F94),"-",$D$101/$F$98*F94)</f>
        <v>-</v>
      </c>
      <c r="I94" s="280"/>
    </row>
    <row r="95" spans="1:12" ht="27" customHeight="1" x14ac:dyDescent="0.4">
      <c r="A95" s="259" t="s">
        <v>70</v>
      </c>
      <c r="B95" s="260">
        <v>1</v>
      </c>
      <c r="C95" s="350" t="s">
        <v>71</v>
      </c>
      <c r="D95" s="351">
        <f>AVERAGE(D91:D94)</f>
        <v>254279984.33333334</v>
      </c>
      <c r="E95" s="283">
        <f>AVERAGE(E91:E94)</f>
        <v>272833889.27301079</v>
      </c>
      <c r="F95" s="352">
        <f>AVERAGE(F91:F94)</f>
        <v>236570519</v>
      </c>
      <c r="G95" s="353">
        <f>AVERAGE(G91:G94)</f>
        <v>273020787.13415581</v>
      </c>
    </row>
    <row r="96" spans="1:12" ht="26.25" customHeight="1" x14ac:dyDescent="0.4">
      <c r="A96" s="259" t="s">
        <v>72</v>
      </c>
      <c r="B96" s="245">
        <v>1</v>
      </c>
      <c r="C96" s="354" t="s">
        <v>113</v>
      </c>
      <c r="D96" s="355">
        <v>31.16</v>
      </c>
      <c r="E96" s="275"/>
      <c r="F96" s="287">
        <v>28.97</v>
      </c>
    </row>
    <row r="97" spans="1:10" ht="26.25" customHeight="1" x14ac:dyDescent="0.4">
      <c r="A97" s="259" t="s">
        <v>74</v>
      </c>
      <c r="B97" s="245">
        <v>1</v>
      </c>
      <c r="C97" s="356" t="s">
        <v>114</v>
      </c>
      <c r="D97" s="357">
        <f>D96*$B$87</f>
        <v>31.16</v>
      </c>
      <c r="E97" s="290"/>
      <c r="F97" s="289">
        <f>F96*$B$87</f>
        <v>28.97</v>
      </c>
    </row>
    <row r="98" spans="1:10" ht="19.5" customHeight="1" x14ac:dyDescent="0.3">
      <c r="A98" s="259" t="s">
        <v>76</v>
      </c>
      <c r="B98" s="358">
        <f>(B97/B96)*(B95/B94)*(B93/B92)*(B91/B90)*B89</f>
        <v>100</v>
      </c>
      <c r="C98" s="356" t="s">
        <v>115</v>
      </c>
      <c r="D98" s="359">
        <f>D97*$B$83/100</f>
        <v>31.066520000000001</v>
      </c>
      <c r="E98" s="293"/>
      <c r="F98" s="292">
        <f>F97*$B$83/100</f>
        <v>28.883090000000003</v>
      </c>
    </row>
    <row r="99" spans="1:10" ht="19.5" customHeight="1" x14ac:dyDescent="0.3">
      <c r="A99" s="740" t="s">
        <v>78</v>
      </c>
      <c r="B99" s="755"/>
      <c r="C99" s="356" t="s">
        <v>116</v>
      </c>
      <c r="D99" s="360">
        <f>D98/$B$98</f>
        <v>0.31066520000000003</v>
      </c>
      <c r="E99" s="293"/>
      <c r="F99" s="296">
        <f>F98/$B$98</f>
        <v>0.2888309</v>
      </c>
      <c r="G99" s="361"/>
      <c r="H99" s="285"/>
    </row>
    <row r="100" spans="1:10" ht="19.5" customHeight="1" x14ac:dyDescent="0.3">
      <c r="A100" s="742"/>
      <c r="B100" s="756"/>
      <c r="C100" s="356" t="s">
        <v>80</v>
      </c>
      <c r="D100" s="362">
        <f>$B$56/$B$116</f>
        <v>0.33333333333333331</v>
      </c>
      <c r="F100" s="301"/>
      <c r="G100" s="363"/>
      <c r="H100" s="285"/>
    </row>
    <row r="101" spans="1:10" ht="18.75" x14ac:dyDescent="0.3">
      <c r="C101" s="356" t="s">
        <v>81</v>
      </c>
      <c r="D101" s="357">
        <f>D100*$B$98</f>
        <v>33.333333333333329</v>
      </c>
      <c r="F101" s="301"/>
      <c r="G101" s="361"/>
      <c r="H101" s="285"/>
    </row>
    <row r="102" spans="1:10" ht="19.5" customHeight="1" x14ac:dyDescent="0.3">
      <c r="C102" s="364" t="s">
        <v>82</v>
      </c>
      <c r="D102" s="365">
        <f>D101/B34</f>
        <v>33.333333333333329</v>
      </c>
      <c r="F102" s="305"/>
      <c r="G102" s="361"/>
      <c r="H102" s="285"/>
      <c r="J102" s="366"/>
    </row>
    <row r="103" spans="1:10" ht="18.75" x14ac:dyDescent="0.3">
      <c r="C103" s="367" t="s">
        <v>117</v>
      </c>
      <c r="D103" s="368">
        <f>AVERAGE(E91:E94,G91:G94)</f>
        <v>272927338.2035833</v>
      </c>
      <c r="F103" s="305"/>
      <c r="G103" s="369"/>
      <c r="H103" s="285"/>
      <c r="J103" s="370"/>
    </row>
    <row r="104" spans="1:10" ht="18.75" x14ac:dyDescent="0.3">
      <c r="C104" s="334" t="s">
        <v>84</v>
      </c>
      <c r="D104" s="371">
        <f>STDEV(E91:E94,G91:G94)/D103</f>
        <v>1.4320633466249435E-3</v>
      </c>
      <c r="F104" s="305"/>
      <c r="G104" s="361"/>
      <c r="H104" s="285"/>
      <c r="J104" s="370"/>
    </row>
    <row r="105" spans="1:10" ht="19.5" customHeight="1" x14ac:dyDescent="0.3">
      <c r="C105" s="336" t="s">
        <v>20</v>
      </c>
      <c r="D105" s="372">
        <f>COUNT(E91:E94,G91:G94)</f>
        <v>6</v>
      </c>
      <c r="F105" s="305"/>
      <c r="G105" s="361"/>
      <c r="H105" s="285"/>
      <c r="J105" s="370"/>
    </row>
    <row r="106" spans="1:10" ht="19.5" customHeight="1" x14ac:dyDescent="0.3">
      <c r="A106" s="309"/>
      <c r="B106" s="309"/>
      <c r="C106" s="309"/>
      <c r="D106" s="309"/>
      <c r="E106" s="309"/>
    </row>
    <row r="107" spans="1:10" ht="26.25" customHeight="1" x14ac:dyDescent="0.4">
      <c r="A107" s="257" t="s">
        <v>118</v>
      </c>
      <c r="B107" s="258">
        <v>900</v>
      </c>
      <c r="C107" s="373" t="s">
        <v>119</v>
      </c>
      <c r="D107" s="374" t="s">
        <v>63</v>
      </c>
      <c r="E107" s="375" t="s">
        <v>120</v>
      </c>
      <c r="F107" s="376" t="s">
        <v>121</v>
      </c>
    </row>
    <row r="108" spans="1:10" ht="26.25" customHeight="1" x14ac:dyDescent="0.4">
      <c r="A108" s="259" t="s">
        <v>122</v>
      </c>
      <c r="B108" s="260">
        <v>1</v>
      </c>
      <c r="C108" s="377">
        <v>1</v>
      </c>
      <c r="D108" s="378">
        <v>285813678</v>
      </c>
      <c r="E108" s="409">
        <f t="shared" ref="E108:E113" si="1">IF(ISBLANK(D108),"-",D108/$D$103*$D$100*$B$116)</f>
        <v>314.16458301455066</v>
      </c>
      <c r="F108" s="379">
        <f t="shared" ref="F108:F113" si="2">IF(ISBLANK(D108), "-", E108/$B$56)</f>
        <v>1.0472152767151688</v>
      </c>
    </row>
    <row r="109" spans="1:10" ht="26.25" customHeight="1" x14ac:dyDescent="0.4">
      <c r="A109" s="259" t="s">
        <v>95</v>
      </c>
      <c r="B109" s="260">
        <v>1</v>
      </c>
      <c r="C109" s="377">
        <v>2</v>
      </c>
      <c r="D109" s="378">
        <v>279751394</v>
      </c>
      <c r="E109" s="410">
        <f t="shared" si="1"/>
        <v>307.50095887205674</v>
      </c>
      <c r="F109" s="380">
        <f t="shared" si="2"/>
        <v>1.0250031962401891</v>
      </c>
    </row>
    <row r="110" spans="1:10" ht="26.25" customHeight="1" x14ac:dyDescent="0.4">
      <c r="A110" s="259" t="s">
        <v>96</v>
      </c>
      <c r="B110" s="260">
        <v>1</v>
      </c>
      <c r="C110" s="377">
        <v>3</v>
      </c>
      <c r="D110" s="378">
        <v>288990893</v>
      </c>
      <c r="E110" s="410">
        <f t="shared" si="1"/>
        <v>317.65695760140505</v>
      </c>
      <c r="F110" s="380">
        <f t="shared" si="2"/>
        <v>1.0588565253380169</v>
      </c>
    </row>
    <row r="111" spans="1:10" ht="26.25" customHeight="1" x14ac:dyDescent="0.4">
      <c r="A111" s="259" t="s">
        <v>97</v>
      </c>
      <c r="B111" s="260">
        <v>1</v>
      </c>
      <c r="C111" s="377">
        <v>4</v>
      </c>
      <c r="D111" s="378">
        <v>271330070</v>
      </c>
      <c r="E111" s="410">
        <f t="shared" si="1"/>
        <v>298.24429291609636</v>
      </c>
      <c r="F111" s="380">
        <f t="shared" si="2"/>
        <v>0.99414764305365455</v>
      </c>
    </row>
    <row r="112" spans="1:10" ht="26.25" customHeight="1" x14ac:dyDescent="0.4">
      <c r="A112" s="259" t="s">
        <v>98</v>
      </c>
      <c r="B112" s="260">
        <v>1</v>
      </c>
      <c r="C112" s="377">
        <v>5</v>
      </c>
      <c r="D112" s="378">
        <v>285565474</v>
      </c>
      <c r="E112" s="410">
        <f t="shared" si="1"/>
        <v>313.89175875117672</v>
      </c>
      <c r="F112" s="380">
        <f t="shared" si="2"/>
        <v>1.0463058625039223</v>
      </c>
    </row>
    <row r="113" spans="1:10" ht="26.25" customHeight="1" x14ac:dyDescent="0.4">
      <c r="A113" s="259" t="s">
        <v>100</v>
      </c>
      <c r="B113" s="260">
        <v>1</v>
      </c>
      <c r="C113" s="381">
        <v>6</v>
      </c>
      <c r="D113" s="382">
        <v>278968042</v>
      </c>
      <c r="E113" s="411">
        <f t="shared" si="1"/>
        <v>306.63990331951737</v>
      </c>
      <c r="F113" s="383">
        <f t="shared" si="2"/>
        <v>1.0221330110650579</v>
      </c>
    </row>
    <row r="114" spans="1:10" ht="26.25" customHeight="1" x14ac:dyDescent="0.4">
      <c r="A114" s="259" t="s">
        <v>101</v>
      </c>
      <c r="B114" s="260">
        <v>1</v>
      </c>
      <c r="C114" s="377"/>
      <c r="D114" s="331"/>
      <c r="E114" s="233"/>
      <c r="F114" s="384"/>
    </row>
    <row r="115" spans="1:10" ht="26.25" customHeight="1" x14ac:dyDescent="0.4">
      <c r="A115" s="259" t="s">
        <v>102</v>
      </c>
      <c r="B115" s="260">
        <v>1</v>
      </c>
      <c r="C115" s="377"/>
      <c r="D115" s="385" t="s">
        <v>71</v>
      </c>
      <c r="E115" s="413">
        <f>AVERAGE(E108:E113)</f>
        <v>309.68307574580047</v>
      </c>
      <c r="F115" s="386">
        <f>AVERAGE(F108:F113)</f>
        <v>1.0322769191526684</v>
      </c>
    </row>
    <row r="116" spans="1:10" ht="27" customHeight="1" x14ac:dyDescent="0.4">
      <c r="A116" s="259" t="s">
        <v>103</v>
      </c>
      <c r="B116" s="291">
        <f>(B115/B114)*(B113/B112)*(B111/B110)*(B109/B108)*B107</f>
        <v>900</v>
      </c>
      <c r="C116" s="387"/>
      <c r="D116" s="350" t="s">
        <v>84</v>
      </c>
      <c r="E116" s="388">
        <f>STDEV(E108:E113)/E115</f>
        <v>2.2661250909426531E-2</v>
      </c>
      <c r="F116" s="388">
        <f>STDEV(F108:F113)/F115</f>
        <v>2.2661250909426507E-2</v>
      </c>
      <c r="I116" s="233"/>
    </row>
    <row r="117" spans="1:10" ht="27" customHeight="1" x14ac:dyDescent="0.4">
      <c r="A117" s="740" t="s">
        <v>78</v>
      </c>
      <c r="B117" s="741"/>
      <c r="C117" s="389"/>
      <c r="D117" s="390" t="s">
        <v>20</v>
      </c>
      <c r="E117" s="391">
        <f>COUNT(E108:E113)</f>
        <v>6</v>
      </c>
      <c r="F117" s="391">
        <f>COUNT(F108:F113)</f>
        <v>6</v>
      </c>
      <c r="I117" s="233"/>
      <c r="J117" s="370"/>
    </row>
    <row r="118" spans="1:10" ht="19.5" customHeight="1" x14ac:dyDescent="0.3">
      <c r="A118" s="742"/>
      <c r="B118" s="743"/>
      <c r="C118" s="233"/>
      <c r="D118" s="233"/>
      <c r="E118" s="233"/>
      <c r="F118" s="331"/>
      <c r="G118" s="233"/>
      <c r="H118" s="233"/>
      <c r="I118" s="233"/>
    </row>
    <row r="119" spans="1:10" ht="18.75" x14ac:dyDescent="0.3">
      <c r="A119" s="400"/>
      <c r="B119" s="255"/>
      <c r="C119" s="233"/>
      <c r="D119" s="233"/>
      <c r="E119" s="233"/>
      <c r="F119" s="331"/>
      <c r="G119" s="233"/>
      <c r="H119" s="233"/>
      <c r="I119" s="233"/>
    </row>
    <row r="120" spans="1:10" ht="26.25" customHeight="1" x14ac:dyDescent="0.4">
      <c r="A120" s="243" t="s">
        <v>106</v>
      </c>
      <c r="B120" s="338" t="s">
        <v>123</v>
      </c>
      <c r="C120" s="744" t="str">
        <f>B20</f>
        <v xml:space="preserve">Lamivudine 150mg + Zidovudine 300mg + Nevirapine 200mg </v>
      </c>
      <c r="D120" s="744"/>
      <c r="E120" s="339" t="s">
        <v>124</v>
      </c>
      <c r="F120" s="339"/>
      <c r="G120" s="340">
        <f>F115</f>
        <v>1.0322769191526684</v>
      </c>
      <c r="H120" s="233"/>
      <c r="I120" s="233"/>
    </row>
    <row r="121" spans="1:10" ht="19.5" customHeight="1" x14ac:dyDescent="0.3">
      <c r="A121" s="392"/>
      <c r="B121" s="392"/>
      <c r="C121" s="393"/>
      <c r="D121" s="393"/>
      <c r="E121" s="393"/>
      <c r="F121" s="393"/>
      <c r="G121" s="393"/>
      <c r="H121" s="393"/>
    </row>
    <row r="122" spans="1:10" ht="18.75" x14ac:dyDescent="0.3">
      <c r="B122" s="745" t="s">
        <v>26</v>
      </c>
      <c r="C122" s="745"/>
      <c r="E122" s="345" t="s">
        <v>27</v>
      </c>
      <c r="F122" s="394"/>
      <c r="G122" s="745" t="s">
        <v>28</v>
      </c>
      <c r="H122" s="745"/>
    </row>
    <row r="123" spans="1:10" ht="69.95" customHeight="1" x14ac:dyDescent="0.3">
      <c r="A123" s="395" t="s">
        <v>29</v>
      </c>
      <c r="B123" s="396"/>
      <c r="C123" s="396"/>
      <c r="E123" s="396"/>
      <c r="F123" s="233"/>
      <c r="G123" s="397"/>
      <c r="H123" s="397"/>
    </row>
    <row r="124" spans="1:10" ht="69.95" customHeight="1" x14ac:dyDescent="0.3">
      <c r="A124" s="395" t="s">
        <v>30</v>
      </c>
      <c r="B124" s="398"/>
      <c r="C124" s="398"/>
      <c r="E124" s="398"/>
      <c r="F124" s="233"/>
      <c r="G124" s="399"/>
      <c r="H124" s="399"/>
    </row>
    <row r="125" spans="1:10" ht="18.75" x14ac:dyDescent="0.3">
      <c r="A125" s="330"/>
      <c r="B125" s="330"/>
      <c r="C125" s="331"/>
      <c r="D125" s="331"/>
      <c r="E125" s="331"/>
      <c r="F125" s="335"/>
      <c r="G125" s="331"/>
      <c r="H125" s="331"/>
      <c r="I125" s="233"/>
    </row>
    <row r="126" spans="1:10" ht="18.75" x14ac:dyDescent="0.3">
      <c r="A126" s="330"/>
      <c r="B126" s="330"/>
      <c r="C126" s="331"/>
      <c r="D126" s="331"/>
      <c r="E126" s="331"/>
      <c r="F126" s="335"/>
      <c r="G126" s="331"/>
      <c r="H126" s="331"/>
      <c r="I126" s="233"/>
    </row>
    <row r="127" spans="1:10" ht="18.75" x14ac:dyDescent="0.3">
      <c r="A127" s="330"/>
      <c r="B127" s="330"/>
      <c r="C127" s="331"/>
      <c r="D127" s="331"/>
      <c r="E127" s="331"/>
      <c r="F127" s="335"/>
      <c r="G127" s="331"/>
      <c r="H127" s="331"/>
      <c r="I127" s="233"/>
    </row>
    <row r="128" spans="1:10" ht="18.75" x14ac:dyDescent="0.3">
      <c r="A128" s="330"/>
      <c r="B128" s="330"/>
      <c r="C128" s="331"/>
      <c r="D128" s="331"/>
      <c r="E128" s="331"/>
      <c r="F128" s="335"/>
      <c r="G128" s="331"/>
      <c r="H128" s="331"/>
      <c r="I128" s="233"/>
    </row>
    <row r="129" spans="1:9" ht="18.75" x14ac:dyDescent="0.3">
      <c r="A129" s="330"/>
      <c r="B129" s="330"/>
      <c r="C129" s="331"/>
      <c r="D129" s="331"/>
      <c r="E129" s="331"/>
      <c r="F129" s="335"/>
      <c r="G129" s="331"/>
      <c r="H129" s="331"/>
      <c r="I129" s="233"/>
    </row>
    <row r="130" spans="1:9" ht="18.75" x14ac:dyDescent="0.3">
      <c r="A130" s="330"/>
      <c r="B130" s="330"/>
      <c r="C130" s="331"/>
      <c r="D130" s="331"/>
      <c r="E130" s="331"/>
      <c r="F130" s="335"/>
      <c r="G130" s="331"/>
      <c r="H130" s="331"/>
      <c r="I130" s="233"/>
    </row>
    <row r="131" spans="1:9" ht="18.75" x14ac:dyDescent="0.3">
      <c r="A131" s="330"/>
      <c r="B131" s="330"/>
      <c r="C131" s="331"/>
      <c r="D131" s="331"/>
      <c r="E131" s="331"/>
      <c r="F131" s="335"/>
      <c r="G131" s="331"/>
      <c r="H131" s="331"/>
      <c r="I131" s="233"/>
    </row>
    <row r="132" spans="1:9" ht="18.75" x14ac:dyDescent="0.3">
      <c r="A132" s="330"/>
      <c r="B132" s="330"/>
      <c r="C132" s="331"/>
      <c r="D132" s="331"/>
      <c r="E132" s="331"/>
      <c r="F132" s="335"/>
      <c r="G132" s="331"/>
      <c r="H132" s="331"/>
      <c r="I132" s="233"/>
    </row>
    <row r="133" spans="1:9" ht="18.75" x14ac:dyDescent="0.3">
      <c r="A133" s="330"/>
      <c r="B133" s="330"/>
      <c r="C133" s="331"/>
      <c r="D133" s="331"/>
      <c r="E133" s="331"/>
      <c r="F133" s="335"/>
      <c r="G133" s="331"/>
      <c r="H133" s="331"/>
      <c r="I133" s="233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76" zoomScale="40" zoomScaleNormal="40" zoomScaleSheetLayoutView="40" zoomScalePageLayoutView="50" workbookViewId="0">
      <selection activeCell="E119" sqref="E11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738" t="s">
        <v>45</v>
      </c>
      <c r="B1" s="738"/>
      <c r="C1" s="738"/>
      <c r="D1" s="738"/>
      <c r="E1" s="738"/>
      <c r="F1" s="738"/>
      <c r="G1" s="738"/>
      <c r="H1" s="738"/>
      <c r="I1" s="738"/>
    </row>
    <row r="2" spans="1:9" ht="18.75" customHeight="1" x14ac:dyDescent="0.25">
      <c r="A2" s="738"/>
      <c r="B2" s="738"/>
      <c r="C2" s="738"/>
      <c r="D2" s="738"/>
      <c r="E2" s="738"/>
      <c r="F2" s="738"/>
      <c r="G2" s="738"/>
      <c r="H2" s="738"/>
      <c r="I2" s="738"/>
    </row>
    <row r="3" spans="1:9" ht="18.75" customHeight="1" x14ac:dyDescent="0.25">
      <c r="A3" s="738"/>
      <c r="B3" s="738"/>
      <c r="C3" s="738"/>
      <c r="D3" s="738"/>
      <c r="E3" s="738"/>
      <c r="F3" s="738"/>
      <c r="G3" s="738"/>
      <c r="H3" s="738"/>
      <c r="I3" s="738"/>
    </row>
    <row r="4" spans="1:9" ht="18.75" customHeight="1" x14ac:dyDescent="0.25">
      <c r="A4" s="738"/>
      <c r="B4" s="738"/>
      <c r="C4" s="738"/>
      <c r="D4" s="738"/>
      <c r="E4" s="738"/>
      <c r="F4" s="738"/>
      <c r="G4" s="738"/>
      <c r="H4" s="738"/>
      <c r="I4" s="738"/>
    </row>
    <row r="5" spans="1:9" ht="18.75" customHeight="1" x14ac:dyDescent="0.25">
      <c r="A5" s="738"/>
      <c r="B5" s="738"/>
      <c r="C5" s="738"/>
      <c r="D5" s="738"/>
      <c r="E5" s="738"/>
      <c r="F5" s="738"/>
      <c r="G5" s="738"/>
      <c r="H5" s="738"/>
      <c r="I5" s="738"/>
    </row>
    <row r="6" spans="1:9" ht="18.75" customHeight="1" x14ac:dyDescent="0.25">
      <c r="A6" s="738"/>
      <c r="B6" s="738"/>
      <c r="C6" s="738"/>
      <c r="D6" s="738"/>
      <c r="E6" s="738"/>
      <c r="F6" s="738"/>
      <c r="G6" s="738"/>
      <c r="H6" s="738"/>
      <c r="I6" s="738"/>
    </row>
    <row r="7" spans="1:9" ht="18.75" customHeight="1" x14ac:dyDescent="0.25">
      <c r="A7" s="738"/>
      <c r="B7" s="738"/>
      <c r="C7" s="738"/>
      <c r="D7" s="738"/>
      <c r="E7" s="738"/>
      <c r="F7" s="738"/>
      <c r="G7" s="738"/>
      <c r="H7" s="738"/>
      <c r="I7" s="738"/>
    </row>
    <row r="8" spans="1:9" x14ac:dyDescent="0.25">
      <c r="A8" s="739" t="s">
        <v>46</v>
      </c>
      <c r="B8" s="739"/>
      <c r="C8" s="739"/>
      <c r="D8" s="739"/>
      <c r="E8" s="739"/>
      <c r="F8" s="739"/>
      <c r="G8" s="739"/>
      <c r="H8" s="739"/>
      <c r="I8" s="739"/>
    </row>
    <row r="9" spans="1:9" x14ac:dyDescent="0.25">
      <c r="A9" s="739"/>
      <c r="B9" s="739"/>
      <c r="C9" s="739"/>
      <c r="D9" s="739"/>
      <c r="E9" s="739"/>
      <c r="F9" s="739"/>
      <c r="G9" s="739"/>
      <c r="H9" s="739"/>
      <c r="I9" s="739"/>
    </row>
    <row r="10" spans="1:9" x14ac:dyDescent="0.25">
      <c r="A10" s="739"/>
      <c r="B10" s="739"/>
      <c r="C10" s="739"/>
      <c r="D10" s="739"/>
      <c r="E10" s="739"/>
      <c r="F10" s="739"/>
      <c r="G10" s="739"/>
      <c r="H10" s="739"/>
      <c r="I10" s="739"/>
    </row>
    <row r="11" spans="1:9" x14ac:dyDescent="0.25">
      <c r="A11" s="739"/>
      <c r="B11" s="739"/>
      <c r="C11" s="739"/>
      <c r="D11" s="739"/>
      <c r="E11" s="739"/>
      <c r="F11" s="739"/>
      <c r="G11" s="739"/>
      <c r="H11" s="739"/>
      <c r="I11" s="739"/>
    </row>
    <row r="12" spans="1:9" x14ac:dyDescent="0.25">
      <c r="A12" s="739"/>
      <c r="B12" s="739"/>
      <c r="C12" s="739"/>
      <c r="D12" s="739"/>
      <c r="E12" s="739"/>
      <c r="F12" s="739"/>
      <c r="G12" s="739"/>
      <c r="H12" s="739"/>
      <c r="I12" s="739"/>
    </row>
    <row r="13" spans="1:9" x14ac:dyDescent="0.25">
      <c r="A13" s="739"/>
      <c r="B13" s="739"/>
      <c r="C13" s="739"/>
      <c r="D13" s="739"/>
      <c r="E13" s="739"/>
      <c r="F13" s="739"/>
      <c r="G13" s="739"/>
      <c r="H13" s="739"/>
      <c r="I13" s="739"/>
    </row>
    <row r="14" spans="1:9" x14ac:dyDescent="0.25">
      <c r="A14" s="739"/>
      <c r="B14" s="739"/>
      <c r="C14" s="739"/>
      <c r="D14" s="739"/>
      <c r="E14" s="739"/>
      <c r="F14" s="739"/>
      <c r="G14" s="739"/>
      <c r="H14" s="739"/>
      <c r="I14" s="739"/>
    </row>
    <row r="15" spans="1:9" ht="19.5" customHeight="1" x14ac:dyDescent="0.3">
      <c r="A15" s="415"/>
    </row>
    <row r="16" spans="1:9" ht="19.5" customHeight="1" x14ac:dyDescent="0.3">
      <c r="A16" s="772" t="s">
        <v>31</v>
      </c>
      <c r="B16" s="773"/>
      <c r="C16" s="773"/>
      <c r="D16" s="773"/>
      <c r="E16" s="773"/>
      <c r="F16" s="773"/>
      <c r="G16" s="773"/>
      <c r="H16" s="774"/>
    </row>
    <row r="17" spans="1:14" ht="20.25" customHeight="1" x14ac:dyDescent="0.25">
      <c r="A17" s="775" t="s">
        <v>47</v>
      </c>
      <c r="B17" s="775"/>
      <c r="C17" s="775"/>
      <c r="D17" s="775"/>
      <c r="E17" s="775"/>
      <c r="F17" s="775"/>
      <c r="G17" s="775"/>
      <c r="H17" s="775"/>
    </row>
    <row r="18" spans="1:14" ht="26.25" customHeight="1" x14ac:dyDescent="0.4">
      <c r="A18" s="417" t="s">
        <v>33</v>
      </c>
      <c r="B18" s="771" t="s">
        <v>5</v>
      </c>
      <c r="C18" s="771"/>
      <c r="D18" s="584"/>
      <c r="E18" s="418"/>
      <c r="F18" s="419"/>
      <c r="G18" s="419"/>
      <c r="H18" s="419"/>
    </row>
    <row r="19" spans="1:14" ht="26.25" customHeight="1" x14ac:dyDescent="0.4">
      <c r="A19" s="417" t="s">
        <v>34</v>
      </c>
      <c r="B19" s="420" t="s">
        <v>7</v>
      </c>
      <c r="C19" s="597">
        <v>29</v>
      </c>
      <c r="D19" s="419"/>
      <c r="E19" s="419"/>
      <c r="F19" s="419"/>
      <c r="G19" s="419"/>
      <c r="H19" s="419"/>
    </row>
    <row r="20" spans="1:14" ht="26.25" customHeight="1" x14ac:dyDescent="0.4">
      <c r="A20" s="417" t="s">
        <v>35</v>
      </c>
      <c r="B20" s="776" t="s">
        <v>9</v>
      </c>
      <c r="C20" s="776"/>
      <c r="D20" s="419"/>
      <c r="E20" s="419"/>
      <c r="F20" s="419"/>
      <c r="G20" s="419"/>
      <c r="H20" s="419"/>
    </row>
    <row r="21" spans="1:14" ht="26.25" customHeight="1" x14ac:dyDescent="0.4">
      <c r="A21" s="417" t="s">
        <v>36</v>
      </c>
      <c r="B21" s="776" t="s">
        <v>11</v>
      </c>
      <c r="C21" s="776"/>
      <c r="D21" s="776"/>
      <c r="E21" s="776"/>
      <c r="F21" s="776"/>
      <c r="G21" s="776"/>
      <c r="H21" s="776"/>
      <c r="I21" s="421"/>
    </row>
    <row r="22" spans="1:14" ht="26.25" customHeight="1" x14ac:dyDescent="0.4">
      <c r="A22" s="417" t="s">
        <v>37</v>
      </c>
      <c r="B22" s="422" t="s">
        <v>12</v>
      </c>
      <c r="C22" s="419"/>
      <c r="D22" s="419"/>
      <c r="E22" s="419"/>
      <c r="F22" s="419"/>
      <c r="G22" s="419"/>
      <c r="H22" s="419"/>
    </row>
    <row r="23" spans="1:14" ht="26.25" customHeight="1" x14ac:dyDescent="0.4">
      <c r="A23" s="417" t="s">
        <v>38</v>
      </c>
      <c r="B23" s="422"/>
      <c r="C23" s="419"/>
      <c r="D23" s="419"/>
      <c r="E23" s="419"/>
      <c r="F23" s="419"/>
      <c r="G23" s="419"/>
      <c r="H23" s="419"/>
    </row>
    <row r="24" spans="1:14" ht="18.75" x14ac:dyDescent="0.3">
      <c r="A24" s="417"/>
      <c r="B24" s="423"/>
    </row>
    <row r="25" spans="1:14" ht="18.75" x14ac:dyDescent="0.3">
      <c r="A25" s="424" t="s">
        <v>1</v>
      </c>
      <c r="B25" s="423"/>
    </row>
    <row r="26" spans="1:14" ht="26.25" customHeight="1" x14ac:dyDescent="0.4">
      <c r="A26" s="425" t="s">
        <v>4</v>
      </c>
      <c r="B26" s="771" t="s">
        <v>127</v>
      </c>
      <c r="C26" s="771"/>
    </row>
    <row r="27" spans="1:14" ht="26.25" customHeight="1" x14ac:dyDescent="0.4">
      <c r="A27" s="426" t="s">
        <v>48</v>
      </c>
      <c r="B27" s="769"/>
      <c r="C27" s="769"/>
    </row>
    <row r="28" spans="1:14" ht="27" customHeight="1" x14ac:dyDescent="0.4">
      <c r="A28" s="426" t="s">
        <v>6</v>
      </c>
      <c r="B28" s="427">
        <v>99.15</v>
      </c>
    </row>
    <row r="29" spans="1:14" s="3" customFormat="1" ht="27" customHeight="1" x14ac:dyDescent="0.4">
      <c r="A29" s="426" t="s">
        <v>49</v>
      </c>
      <c r="B29" s="428"/>
      <c r="C29" s="746" t="s">
        <v>50</v>
      </c>
      <c r="D29" s="747"/>
      <c r="E29" s="747"/>
      <c r="F29" s="747"/>
      <c r="G29" s="748"/>
      <c r="I29" s="429"/>
      <c r="J29" s="429"/>
      <c r="K29" s="429"/>
      <c r="L29" s="429"/>
    </row>
    <row r="30" spans="1:14" s="3" customFormat="1" ht="19.5" customHeight="1" x14ac:dyDescent="0.3">
      <c r="A30" s="426" t="s">
        <v>51</v>
      </c>
      <c r="B30" s="430">
        <f>B28-B29</f>
        <v>99.15</v>
      </c>
      <c r="C30" s="431"/>
      <c r="D30" s="431"/>
      <c r="E30" s="431"/>
      <c r="F30" s="431"/>
      <c r="G30" s="432"/>
      <c r="I30" s="429"/>
      <c r="J30" s="429"/>
      <c r="K30" s="429"/>
      <c r="L30" s="429"/>
    </row>
    <row r="31" spans="1:14" s="3" customFormat="1" ht="27" customHeight="1" x14ac:dyDescent="0.4">
      <c r="A31" s="426" t="s">
        <v>52</v>
      </c>
      <c r="B31" s="433">
        <v>1</v>
      </c>
      <c r="C31" s="749" t="s">
        <v>53</v>
      </c>
      <c r="D31" s="750"/>
      <c r="E31" s="750"/>
      <c r="F31" s="750"/>
      <c r="G31" s="750"/>
      <c r="H31" s="751"/>
      <c r="I31" s="429"/>
      <c r="J31" s="429"/>
      <c r="K31" s="429"/>
      <c r="L31" s="429"/>
    </row>
    <row r="32" spans="1:14" s="3" customFormat="1" ht="27" customHeight="1" x14ac:dyDescent="0.4">
      <c r="A32" s="426" t="s">
        <v>54</v>
      </c>
      <c r="B32" s="433">
        <v>1</v>
      </c>
      <c r="C32" s="749" t="s">
        <v>55</v>
      </c>
      <c r="D32" s="750"/>
      <c r="E32" s="750"/>
      <c r="F32" s="750"/>
      <c r="G32" s="750"/>
      <c r="H32" s="751"/>
      <c r="I32" s="429"/>
      <c r="J32" s="429"/>
      <c r="K32" s="429"/>
      <c r="L32" s="434"/>
      <c r="M32" s="434"/>
      <c r="N32" s="435"/>
    </row>
    <row r="33" spans="1:14" s="3" customFormat="1" ht="17.25" customHeight="1" x14ac:dyDescent="0.3">
      <c r="A33" s="426"/>
      <c r="B33" s="436"/>
      <c r="C33" s="437"/>
      <c r="D33" s="437"/>
      <c r="E33" s="437"/>
      <c r="F33" s="437"/>
      <c r="G33" s="437"/>
      <c r="H33" s="437"/>
      <c r="I33" s="429"/>
      <c r="J33" s="429"/>
      <c r="K33" s="429"/>
      <c r="L33" s="434"/>
      <c r="M33" s="434"/>
      <c r="N33" s="435"/>
    </row>
    <row r="34" spans="1:14" s="3" customFormat="1" ht="18.75" x14ac:dyDescent="0.3">
      <c r="A34" s="426" t="s">
        <v>56</v>
      </c>
      <c r="B34" s="438">
        <f>B31/B32</f>
        <v>1</v>
      </c>
      <c r="C34" s="416" t="s">
        <v>57</v>
      </c>
      <c r="D34" s="416"/>
      <c r="E34" s="416"/>
      <c r="F34" s="416"/>
      <c r="G34" s="416"/>
      <c r="I34" s="429"/>
      <c r="J34" s="429"/>
      <c r="K34" s="429"/>
      <c r="L34" s="434"/>
      <c r="M34" s="434"/>
      <c r="N34" s="435"/>
    </row>
    <row r="35" spans="1:14" s="3" customFormat="1" ht="19.5" customHeight="1" x14ac:dyDescent="0.3">
      <c r="A35" s="426"/>
      <c r="B35" s="430"/>
      <c r="G35" s="416"/>
      <c r="I35" s="429"/>
      <c r="J35" s="429"/>
      <c r="K35" s="429"/>
      <c r="L35" s="434"/>
      <c r="M35" s="434"/>
      <c r="N35" s="435"/>
    </row>
    <row r="36" spans="1:14" s="3" customFormat="1" ht="27" customHeight="1" x14ac:dyDescent="0.4">
      <c r="A36" s="439" t="s">
        <v>58</v>
      </c>
      <c r="B36" s="440">
        <v>10</v>
      </c>
      <c r="C36" s="416"/>
      <c r="D36" s="752" t="s">
        <v>59</v>
      </c>
      <c r="E36" s="770"/>
      <c r="F36" s="752" t="s">
        <v>60</v>
      </c>
      <c r="G36" s="753"/>
      <c r="J36" s="429"/>
      <c r="K36" s="429"/>
      <c r="L36" s="434"/>
      <c r="M36" s="434"/>
      <c r="N36" s="435"/>
    </row>
    <row r="37" spans="1:14" s="3" customFormat="1" ht="27" customHeight="1" x14ac:dyDescent="0.4">
      <c r="A37" s="441" t="s">
        <v>61</v>
      </c>
      <c r="B37" s="442">
        <v>4</v>
      </c>
      <c r="C37" s="443" t="s">
        <v>62</v>
      </c>
      <c r="D37" s="444" t="s">
        <v>63</v>
      </c>
      <c r="E37" s="445" t="s">
        <v>64</v>
      </c>
      <c r="F37" s="444" t="s">
        <v>63</v>
      </c>
      <c r="G37" s="446" t="s">
        <v>64</v>
      </c>
      <c r="I37" s="447" t="s">
        <v>65</v>
      </c>
      <c r="J37" s="429"/>
      <c r="K37" s="429"/>
      <c r="L37" s="434"/>
      <c r="M37" s="434"/>
      <c r="N37" s="435"/>
    </row>
    <row r="38" spans="1:14" s="3" customFormat="1" ht="26.25" customHeight="1" x14ac:dyDescent="0.4">
      <c r="A38" s="441" t="s">
        <v>66</v>
      </c>
      <c r="B38" s="442">
        <v>20</v>
      </c>
      <c r="C38" s="448">
        <v>1</v>
      </c>
      <c r="D38" s="449">
        <v>126466947</v>
      </c>
      <c r="E38" s="450">
        <f>IF(ISBLANK(D38),"-",$D$48/$D$45*D38)</f>
        <v>123715937.55456784</v>
      </c>
      <c r="F38" s="449">
        <v>120946837</v>
      </c>
      <c r="G38" s="451">
        <f>IF(ISBLANK(F38),"-",$D$48/$F$45*F38)</f>
        <v>126016217.39329757</v>
      </c>
      <c r="I38" s="452"/>
      <c r="J38" s="429"/>
      <c r="K38" s="429"/>
      <c r="L38" s="434"/>
      <c r="M38" s="434"/>
      <c r="N38" s="435"/>
    </row>
    <row r="39" spans="1:14" s="3" customFormat="1" ht="26.25" customHeight="1" x14ac:dyDescent="0.4">
      <c r="A39" s="441" t="s">
        <v>67</v>
      </c>
      <c r="B39" s="442">
        <v>1</v>
      </c>
      <c r="C39" s="453">
        <v>2</v>
      </c>
      <c r="D39" s="454">
        <v>126987625</v>
      </c>
      <c r="E39" s="455">
        <f>IF(ISBLANK(D39),"-",$D$48/$D$45*D39)</f>
        <v>124225289.35329543</v>
      </c>
      <c r="F39" s="454">
        <v>121984479</v>
      </c>
      <c r="G39" s="456">
        <f>IF(ISBLANK(F39),"-",$D$48/$F$45*F39)</f>
        <v>127097351.2459209</v>
      </c>
      <c r="I39" s="754">
        <f>ABS((F43/D43*D42)-F42)/D42</f>
        <v>1.8763977742885549E-2</v>
      </c>
      <c r="J39" s="429"/>
      <c r="K39" s="429"/>
      <c r="L39" s="434"/>
      <c r="M39" s="434"/>
      <c r="N39" s="435"/>
    </row>
    <row r="40" spans="1:14" ht="26.25" customHeight="1" x14ac:dyDescent="0.4">
      <c r="A40" s="441" t="s">
        <v>68</v>
      </c>
      <c r="B40" s="442">
        <v>1</v>
      </c>
      <c r="C40" s="453">
        <v>3</v>
      </c>
      <c r="D40" s="454">
        <v>126855263</v>
      </c>
      <c r="E40" s="455">
        <f>IF(ISBLANK(D40),"-",$D$48/$D$45*D40)</f>
        <v>124095806.59661438</v>
      </c>
      <c r="F40" s="454">
        <v>121275537</v>
      </c>
      <c r="G40" s="456">
        <f>IF(ISBLANK(F40),"-",$D$48/$F$45*F40)</f>
        <v>126358694.56495917</v>
      </c>
      <c r="I40" s="754"/>
      <c r="L40" s="434"/>
      <c r="M40" s="434"/>
      <c r="N40" s="457"/>
    </row>
    <row r="41" spans="1:14" ht="27" customHeight="1" x14ac:dyDescent="0.4">
      <c r="A41" s="441" t="s">
        <v>69</v>
      </c>
      <c r="B41" s="442">
        <v>1</v>
      </c>
      <c r="C41" s="458">
        <v>4</v>
      </c>
      <c r="D41" s="459"/>
      <c r="E41" s="460" t="str">
        <f>IF(ISBLANK(D41),"-",$D$48/$D$45*D41)</f>
        <v>-</v>
      </c>
      <c r="F41" s="459"/>
      <c r="G41" s="461" t="str">
        <f>IF(ISBLANK(F41),"-",$D$48/$F$45*F41)</f>
        <v>-</v>
      </c>
      <c r="I41" s="462"/>
      <c r="L41" s="434"/>
      <c r="M41" s="434"/>
      <c r="N41" s="457"/>
    </row>
    <row r="42" spans="1:14" ht="27" customHeight="1" x14ac:dyDescent="0.4">
      <c r="A42" s="441" t="s">
        <v>70</v>
      </c>
      <c r="B42" s="442">
        <v>1</v>
      </c>
      <c r="C42" s="463" t="s">
        <v>71</v>
      </c>
      <c r="D42" s="464">
        <f>AVERAGE(D38:D41)</f>
        <v>126769945</v>
      </c>
      <c r="E42" s="465">
        <f>AVERAGE(E38:E41)</f>
        <v>124012344.50149255</v>
      </c>
      <c r="F42" s="464">
        <f>AVERAGE(F38:F41)</f>
        <v>121402284.33333333</v>
      </c>
      <c r="G42" s="466">
        <f>AVERAGE(G38:G41)</f>
        <v>126490754.40139253</v>
      </c>
      <c r="H42" s="467"/>
    </row>
    <row r="43" spans="1:14" ht="26.25" customHeight="1" x14ac:dyDescent="0.4">
      <c r="A43" s="441" t="s">
        <v>72</v>
      </c>
      <c r="B43" s="442">
        <v>1</v>
      </c>
      <c r="C43" s="468" t="s">
        <v>73</v>
      </c>
      <c r="D43" s="469">
        <v>10.31</v>
      </c>
      <c r="E43" s="457"/>
      <c r="F43" s="469">
        <v>9.68</v>
      </c>
      <c r="H43" s="467"/>
    </row>
    <row r="44" spans="1:14" ht="26.25" customHeight="1" x14ac:dyDescent="0.4">
      <c r="A44" s="441" t="s">
        <v>74</v>
      </c>
      <c r="B44" s="442">
        <v>1</v>
      </c>
      <c r="C44" s="470" t="s">
        <v>75</v>
      </c>
      <c r="D44" s="471">
        <f>D43*$B$34</f>
        <v>10.31</v>
      </c>
      <c r="E44" s="472"/>
      <c r="F44" s="471">
        <f>F43*$B$34</f>
        <v>9.68</v>
      </c>
      <c r="H44" s="467"/>
    </row>
    <row r="45" spans="1:14" ht="19.5" customHeight="1" x14ac:dyDescent="0.3">
      <c r="A45" s="441" t="s">
        <v>76</v>
      </c>
      <c r="B45" s="473">
        <f>(B44/B43)*(B42/B41)*(B40/B39)*(B38/B37)*B36</f>
        <v>50</v>
      </c>
      <c r="C45" s="470" t="s">
        <v>77</v>
      </c>
      <c r="D45" s="474">
        <f>D44*$B$30/100</f>
        <v>10.222365000000002</v>
      </c>
      <c r="E45" s="475"/>
      <c r="F45" s="474">
        <f>F44*$B$30/100</f>
        <v>9.5977200000000007</v>
      </c>
      <c r="H45" s="467"/>
    </row>
    <row r="46" spans="1:14" ht="19.5" customHeight="1" x14ac:dyDescent="0.3">
      <c r="A46" s="740" t="s">
        <v>78</v>
      </c>
      <c r="B46" s="741"/>
      <c r="C46" s="470" t="s">
        <v>79</v>
      </c>
      <c r="D46" s="476">
        <f>D45/$B$45</f>
        <v>0.20444730000000003</v>
      </c>
      <c r="E46" s="477"/>
      <c r="F46" s="478">
        <f>F45/$B$45</f>
        <v>0.19195440000000003</v>
      </c>
      <c r="H46" s="467"/>
    </row>
    <row r="47" spans="1:14" ht="27" customHeight="1" x14ac:dyDescent="0.4">
      <c r="A47" s="742"/>
      <c r="B47" s="743"/>
      <c r="C47" s="479" t="s">
        <v>80</v>
      </c>
      <c r="D47" s="480">
        <v>0.2</v>
      </c>
      <c r="E47" s="481"/>
      <c r="F47" s="477"/>
      <c r="H47" s="467"/>
    </row>
    <row r="48" spans="1:14" ht="18.75" x14ac:dyDescent="0.3">
      <c r="C48" s="482" t="s">
        <v>81</v>
      </c>
      <c r="D48" s="474">
        <f>D47*$B$45</f>
        <v>10</v>
      </c>
      <c r="F48" s="483"/>
      <c r="H48" s="467"/>
    </row>
    <row r="49" spans="1:12" ht="19.5" customHeight="1" x14ac:dyDescent="0.3">
      <c r="C49" s="484" t="s">
        <v>82</v>
      </c>
      <c r="D49" s="485">
        <f>D48/B34</f>
        <v>10</v>
      </c>
      <c r="F49" s="483"/>
      <c r="H49" s="467"/>
    </row>
    <row r="50" spans="1:12" ht="18.75" x14ac:dyDescent="0.3">
      <c r="C50" s="439" t="s">
        <v>83</v>
      </c>
      <c r="D50" s="486">
        <f>AVERAGE(E38:E41,G38:G41)</f>
        <v>125251549.45144254</v>
      </c>
      <c r="F50" s="487"/>
      <c r="H50" s="467"/>
    </row>
    <row r="51" spans="1:12" ht="18.75" x14ac:dyDescent="0.3">
      <c r="C51" s="441" t="s">
        <v>84</v>
      </c>
      <c r="D51" s="488">
        <f>STDEV(E38:E41,G38:G41)/D50</f>
        <v>1.1270942439180854E-2</v>
      </c>
      <c r="F51" s="487"/>
      <c r="H51" s="467"/>
    </row>
    <row r="52" spans="1:12" ht="19.5" customHeight="1" x14ac:dyDescent="0.3">
      <c r="C52" s="489" t="s">
        <v>20</v>
      </c>
      <c r="D52" s="490">
        <f>COUNT(E38:E41,G38:G41)</f>
        <v>6</v>
      </c>
      <c r="F52" s="487"/>
    </row>
    <row r="54" spans="1:12" ht="18.75" x14ac:dyDescent="0.3">
      <c r="A54" s="491" t="s">
        <v>1</v>
      </c>
      <c r="B54" s="492" t="s">
        <v>85</v>
      </c>
    </row>
    <row r="55" spans="1:12" ht="18.75" x14ac:dyDescent="0.3">
      <c r="A55" s="416" t="s">
        <v>86</v>
      </c>
      <c r="B55" s="493" t="str">
        <f>B21</f>
        <v xml:space="preserve">Each tablet contains: Lamivudine 150mg ,  Nevirapine 200mg ,
Zidovudine 300mg </v>
      </c>
    </row>
    <row r="56" spans="1:12" ht="26.25" customHeight="1" x14ac:dyDescent="0.4">
      <c r="A56" s="494" t="s">
        <v>87</v>
      </c>
      <c r="B56" s="495">
        <v>200</v>
      </c>
      <c r="C56" s="416" t="str">
        <f>B20</f>
        <v xml:space="preserve">Lamivudine 150mg + Zidovudine 300mg + Nevirapine 200mg </v>
      </c>
      <c r="H56" s="496"/>
    </row>
    <row r="57" spans="1:12" ht="18.75" x14ac:dyDescent="0.3">
      <c r="A57" s="493" t="s">
        <v>88</v>
      </c>
      <c r="B57" s="585">
        <f>Uniformity!C46</f>
        <v>1236.779</v>
      </c>
      <c r="H57" s="496"/>
    </row>
    <row r="58" spans="1:12" ht="19.5" customHeight="1" x14ac:dyDescent="0.3">
      <c r="H58" s="496"/>
    </row>
    <row r="59" spans="1:12" s="3" customFormat="1" ht="27" customHeight="1" x14ac:dyDescent="0.4">
      <c r="A59" s="439" t="s">
        <v>89</v>
      </c>
      <c r="B59" s="440">
        <v>100</v>
      </c>
      <c r="C59" s="416"/>
      <c r="D59" s="497" t="s">
        <v>90</v>
      </c>
      <c r="E59" s="498" t="s">
        <v>62</v>
      </c>
      <c r="F59" s="498" t="s">
        <v>63</v>
      </c>
      <c r="G59" s="498" t="s">
        <v>91</v>
      </c>
      <c r="H59" s="443" t="s">
        <v>92</v>
      </c>
      <c r="L59" s="429"/>
    </row>
    <row r="60" spans="1:12" s="3" customFormat="1" ht="26.25" customHeight="1" x14ac:dyDescent="0.4">
      <c r="A60" s="441" t="s">
        <v>93</v>
      </c>
      <c r="B60" s="442">
        <v>5</v>
      </c>
      <c r="C60" s="757" t="s">
        <v>94</v>
      </c>
      <c r="D60" s="760">
        <v>1226.81</v>
      </c>
      <c r="E60" s="499">
        <v>1</v>
      </c>
      <c r="F60" s="500">
        <v>126058281</v>
      </c>
      <c r="G60" s="586">
        <f>IF(ISBLANK(F60),"-",(F60/$D$50*$D$47*$B$68)*($B$57/$D$60))</f>
        <v>202.92383636314244</v>
      </c>
      <c r="H60" s="501">
        <f t="shared" ref="H60:H71" si="0">IF(ISBLANK(F60),"-",G60/$B$56)</f>
        <v>1.0146191818157122</v>
      </c>
      <c r="L60" s="429"/>
    </row>
    <row r="61" spans="1:12" s="3" customFormat="1" ht="26.25" customHeight="1" x14ac:dyDescent="0.4">
      <c r="A61" s="441" t="s">
        <v>95</v>
      </c>
      <c r="B61" s="442">
        <v>50</v>
      </c>
      <c r="C61" s="758"/>
      <c r="D61" s="761"/>
      <c r="E61" s="502">
        <v>2</v>
      </c>
      <c r="F61" s="454">
        <v>127607389</v>
      </c>
      <c r="G61" s="587">
        <f>IF(ISBLANK(F61),"-",(F61/$D$50*$D$47*$B$68)*($B$57/$D$60))</f>
        <v>205.41753162700877</v>
      </c>
      <c r="H61" s="503">
        <f t="shared" si="0"/>
        <v>1.0270876581350439</v>
      </c>
      <c r="L61" s="429"/>
    </row>
    <row r="62" spans="1:12" s="3" customFormat="1" ht="26.25" customHeight="1" x14ac:dyDescent="0.4">
      <c r="A62" s="441" t="s">
        <v>96</v>
      </c>
      <c r="B62" s="442">
        <v>1</v>
      </c>
      <c r="C62" s="758"/>
      <c r="D62" s="761"/>
      <c r="E62" s="502">
        <v>3</v>
      </c>
      <c r="F62" s="504">
        <v>129098447</v>
      </c>
      <c r="G62" s="587">
        <f>IF(ISBLANK(F62),"-",(F62/$D$50*$D$47*$B$68)*($B$57/$D$60))</f>
        <v>207.81778020409317</v>
      </c>
      <c r="H62" s="503">
        <f t="shared" si="0"/>
        <v>1.0390889010204658</v>
      </c>
      <c r="L62" s="429"/>
    </row>
    <row r="63" spans="1:12" ht="27" customHeight="1" x14ac:dyDescent="0.4">
      <c r="A63" s="441" t="s">
        <v>97</v>
      </c>
      <c r="B63" s="442">
        <v>1</v>
      </c>
      <c r="C63" s="768"/>
      <c r="D63" s="762"/>
      <c r="E63" s="505">
        <v>4</v>
      </c>
      <c r="F63" s="506"/>
      <c r="G63" s="587" t="str">
        <f>IF(ISBLANK(F63),"-",(F63/$D$50*$D$47*$B$68)*($B$57/$D$60))</f>
        <v>-</v>
      </c>
      <c r="H63" s="503" t="str">
        <f t="shared" si="0"/>
        <v>-</v>
      </c>
    </row>
    <row r="64" spans="1:12" ht="26.25" customHeight="1" x14ac:dyDescent="0.4">
      <c r="A64" s="441" t="s">
        <v>98</v>
      </c>
      <c r="B64" s="442">
        <v>1</v>
      </c>
      <c r="C64" s="757" t="s">
        <v>99</v>
      </c>
      <c r="D64" s="760">
        <v>1234.8900000000001</v>
      </c>
      <c r="E64" s="499">
        <v>1</v>
      </c>
      <c r="F64" s="500">
        <v>128827313</v>
      </c>
      <c r="G64" s="588">
        <f>IF(ISBLANK(F64),"-",(F64/$D$50*$D$47*$B$68)*($B$57/$D$64))</f>
        <v>206.02440374417401</v>
      </c>
      <c r="H64" s="507">
        <f t="shared" si="0"/>
        <v>1.0301220187208699</v>
      </c>
    </row>
    <row r="65" spans="1:8" ht="26.25" customHeight="1" x14ac:dyDescent="0.4">
      <c r="A65" s="441" t="s">
        <v>100</v>
      </c>
      <c r="B65" s="442">
        <v>1</v>
      </c>
      <c r="C65" s="758"/>
      <c r="D65" s="761"/>
      <c r="E65" s="502">
        <v>2</v>
      </c>
      <c r="F65" s="454">
        <v>126970695</v>
      </c>
      <c r="G65" s="589">
        <f>IF(ISBLANK(F65),"-",(F65/$D$50*$D$47*$B$68)*($B$57/$D$64))</f>
        <v>203.05524598155966</v>
      </c>
      <c r="H65" s="508">
        <f t="shared" si="0"/>
        <v>1.0152762299077984</v>
      </c>
    </row>
    <row r="66" spans="1:8" ht="26.25" customHeight="1" x14ac:dyDescent="0.4">
      <c r="A66" s="441" t="s">
        <v>101</v>
      </c>
      <c r="B66" s="442">
        <v>1</v>
      </c>
      <c r="C66" s="758"/>
      <c r="D66" s="761"/>
      <c r="E66" s="502">
        <v>3</v>
      </c>
      <c r="F66" s="454">
        <v>128353785</v>
      </c>
      <c r="G66" s="589">
        <f>IF(ISBLANK(F66),"-",(F66/$D$50*$D$47*$B$68)*($B$57/$D$64))</f>
        <v>205.26712392839326</v>
      </c>
      <c r="H66" s="508">
        <f t="shared" si="0"/>
        <v>1.0263356196419664</v>
      </c>
    </row>
    <row r="67" spans="1:8" ht="27" customHeight="1" x14ac:dyDescent="0.4">
      <c r="A67" s="441" t="s">
        <v>102</v>
      </c>
      <c r="B67" s="442">
        <v>1</v>
      </c>
      <c r="C67" s="768"/>
      <c r="D67" s="762"/>
      <c r="E67" s="505">
        <v>4</v>
      </c>
      <c r="F67" s="506"/>
      <c r="G67" s="590" t="str">
        <f>IF(ISBLANK(F67),"-",(F67/$D$50*$D$47*$B$68)*($B$57/$D$64))</f>
        <v>-</v>
      </c>
      <c r="H67" s="509" t="str">
        <f t="shared" si="0"/>
        <v>-</v>
      </c>
    </row>
    <row r="68" spans="1:8" ht="26.25" customHeight="1" x14ac:dyDescent="0.4">
      <c r="A68" s="441" t="s">
        <v>103</v>
      </c>
      <c r="B68" s="510">
        <f>(B67/B66)*(B65/B64)*(B63/B62)*(B61/B60)*B59</f>
        <v>1000</v>
      </c>
      <c r="C68" s="757" t="s">
        <v>104</v>
      </c>
      <c r="D68" s="760">
        <v>1225.3499999999999</v>
      </c>
      <c r="E68" s="499">
        <v>1</v>
      </c>
      <c r="F68" s="500">
        <v>133747478</v>
      </c>
      <c r="G68" s="588">
        <f>IF(ISBLANK(F68),"-",(F68/$D$50*$D$47*$B$68)*($B$57/$D$68))</f>
        <v>215.55814493734812</v>
      </c>
      <c r="H68" s="503">
        <f t="shared" si="0"/>
        <v>1.0777907246867406</v>
      </c>
    </row>
    <row r="69" spans="1:8" ht="27" customHeight="1" x14ac:dyDescent="0.4">
      <c r="A69" s="489" t="s">
        <v>105</v>
      </c>
      <c r="B69" s="511">
        <f>(D47*B68)/B56*B57</f>
        <v>1236.779</v>
      </c>
      <c r="C69" s="758"/>
      <c r="D69" s="761"/>
      <c r="E69" s="502">
        <v>2</v>
      </c>
      <c r="F69" s="454">
        <v>128304933</v>
      </c>
      <c r="G69" s="589">
        <f>IF(ISBLANK(F69),"-",(F69/$D$50*$D$47*$B$68)*($B$57/$D$68))</f>
        <v>206.78650362132987</v>
      </c>
      <c r="H69" s="503">
        <f t="shared" si="0"/>
        <v>1.0339325181066494</v>
      </c>
    </row>
    <row r="70" spans="1:8" ht="26.25" customHeight="1" x14ac:dyDescent="0.4">
      <c r="A70" s="763" t="s">
        <v>78</v>
      </c>
      <c r="B70" s="764"/>
      <c r="C70" s="758"/>
      <c r="D70" s="761"/>
      <c r="E70" s="502">
        <v>3</v>
      </c>
      <c r="F70" s="454">
        <v>130232580</v>
      </c>
      <c r="G70" s="589">
        <f>IF(ISBLANK(F70),"-",(F70/$D$50*$D$47*$B$68)*($B$57/$D$68))</f>
        <v>209.89325387656868</v>
      </c>
      <c r="H70" s="503">
        <f t="shared" si="0"/>
        <v>1.0494662693828434</v>
      </c>
    </row>
    <row r="71" spans="1:8" ht="27" customHeight="1" x14ac:dyDescent="0.4">
      <c r="A71" s="765"/>
      <c r="B71" s="766"/>
      <c r="C71" s="759"/>
      <c r="D71" s="762"/>
      <c r="E71" s="505">
        <v>4</v>
      </c>
      <c r="F71" s="506"/>
      <c r="G71" s="590" t="str">
        <f>IF(ISBLANK(F71),"-",(F71/$D$50*$D$47*$B$68)*($B$57/$D$68))</f>
        <v>-</v>
      </c>
      <c r="H71" s="512" t="str">
        <f t="shared" si="0"/>
        <v>-</v>
      </c>
    </row>
    <row r="72" spans="1:8" ht="26.25" customHeight="1" x14ac:dyDescent="0.4">
      <c r="A72" s="513"/>
      <c r="B72" s="513"/>
      <c r="C72" s="513"/>
      <c r="D72" s="513"/>
      <c r="E72" s="513"/>
      <c r="F72" s="515" t="s">
        <v>71</v>
      </c>
      <c r="G72" s="595">
        <f>AVERAGE(G60:G71)</f>
        <v>206.97153603151307</v>
      </c>
      <c r="H72" s="516">
        <f>AVERAGE(H60:H71)</f>
        <v>1.0348576801575655</v>
      </c>
    </row>
    <row r="73" spans="1:8" ht="26.25" customHeight="1" x14ac:dyDescent="0.4">
      <c r="C73" s="513"/>
      <c r="D73" s="513"/>
      <c r="E73" s="513"/>
      <c r="F73" s="517" t="s">
        <v>84</v>
      </c>
      <c r="G73" s="591">
        <f>STDEV(G60:G71)/G72</f>
        <v>1.8786940185083128E-2</v>
      </c>
      <c r="H73" s="591">
        <f>STDEV(H60:H71)/H72</f>
        <v>1.8786940185083121E-2</v>
      </c>
    </row>
    <row r="74" spans="1:8" ht="27" customHeight="1" x14ac:dyDescent="0.4">
      <c r="A74" s="513"/>
      <c r="B74" s="513"/>
      <c r="C74" s="514"/>
      <c r="D74" s="514"/>
      <c r="E74" s="518"/>
      <c r="F74" s="519" t="s">
        <v>20</v>
      </c>
      <c r="G74" s="520">
        <f>COUNT(G60:G71)</f>
        <v>9</v>
      </c>
      <c r="H74" s="520">
        <f>COUNT(H60:H71)</f>
        <v>9</v>
      </c>
    </row>
    <row r="76" spans="1:8" ht="26.25" customHeight="1" x14ac:dyDescent="0.4">
      <c r="A76" s="425" t="s">
        <v>106</v>
      </c>
      <c r="B76" s="521" t="s">
        <v>107</v>
      </c>
      <c r="C76" s="744" t="str">
        <f>B20</f>
        <v xml:space="preserve">Lamivudine 150mg + Zidovudine 300mg + Nevirapine 200mg </v>
      </c>
      <c r="D76" s="744"/>
      <c r="E76" s="522" t="s">
        <v>108</v>
      </c>
      <c r="F76" s="522"/>
      <c r="G76" s="523">
        <f>H72</f>
        <v>1.0348576801575655</v>
      </c>
      <c r="H76" s="524"/>
    </row>
    <row r="77" spans="1:8" ht="18.75" x14ac:dyDescent="0.3">
      <c r="A77" s="424" t="s">
        <v>109</v>
      </c>
      <c r="B77" s="424" t="s">
        <v>110</v>
      </c>
    </row>
    <row r="78" spans="1:8" ht="18.75" x14ac:dyDescent="0.3">
      <c r="A78" s="424"/>
      <c r="B78" s="424"/>
    </row>
    <row r="79" spans="1:8" ht="26.25" customHeight="1" x14ac:dyDescent="0.4">
      <c r="A79" s="425" t="s">
        <v>4</v>
      </c>
      <c r="B79" s="767" t="str">
        <f>B26</f>
        <v>Nevirapine</v>
      </c>
      <c r="C79" s="767"/>
    </row>
    <row r="80" spans="1:8" ht="26.25" customHeight="1" x14ac:dyDescent="0.4">
      <c r="A80" s="426" t="s">
        <v>48</v>
      </c>
      <c r="B80" s="767">
        <f>B27</f>
        <v>0</v>
      </c>
      <c r="C80" s="767"/>
    </row>
    <row r="81" spans="1:12" ht="27" customHeight="1" x14ac:dyDescent="0.4">
      <c r="A81" s="426" t="s">
        <v>6</v>
      </c>
      <c r="B81" s="525">
        <f>B28</f>
        <v>99.15</v>
      </c>
    </row>
    <row r="82" spans="1:12" s="3" customFormat="1" ht="27" customHeight="1" x14ac:dyDescent="0.4">
      <c r="A82" s="426" t="s">
        <v>49</v>
      </c>
      <c r="B82" s="428">
        <v>0</v>
      </c>
      <c r="C82" s="746" t="s">
        <v>50</v>
      </c>
      <c r="D82" s="747"/>
      <c r="E82" s="747"/>
      <c r="F82" s="747"/>
      <c r="G82" s="748"/>
      <c r="I82" s="429"/>
      <c r="J82" s="429"/>
      <c r="K82" s="429"/>
      <c r="L82" s="429"/>
    </row>
    <row r="83" spans="1:12" s="3" customFormat="1" ht="19.5" customHeight="1" x14ac:dyDescent="0.3">
      <c r="A83" s="426" t="s">
        <v>51</v>
      </c>
      <c r="B83" s="430">
        <f>B81-B82</f>
        <v>99.15</v>
      </c>
      <c r="C83" s="431"/>
      <c r="D83" s="431"/>
      <c r="E83" s="431"/>
      <c r="F83" s="431"/>
      <c r="G83" s="432"/>
      <c r="I83" s="429"/>
      <c r="J83" s="429"/>
      <c r="K83" s="429"/>
      <c r="L83" s="429"/>
    </row>
    <row r="84" spans="1:12" s="3" customFormat="1" ht="27" customHeight="1" x14ac:dyDescent="0.4">
      <c r="A84" s="426" t="s">
        <v>52</v>
      </c>
      <c r="B84" s="433">
        <v>1</v>
      </c>
      <c r="C84" s="749" t="s">
        <v>111</v>
      </c>
      <c r="D84" s="750"/>
      <c r="E84" s="750"/>
      <c r="F84" s="750"/>
      <c r="G84" s="750"/>
      <c r="H84" s="751"/>
      <c r="I84" s="429"/>
      <c r="J84" s="429"/>
      <c r="K84" s="429"/>
      <c r="L84" s="429"/>
    </row>
    <row r="85" spans="1:12" s="3" customFormat="1" ht="27" customHeight="1" x14ac:dyDescent="0.4">
      <c r="A85" s="426" t="s">
        <v>54</v>
      </c>
      <c r="B85" s="433">
        <v>1</v>
      </c>
      <c r="C85" s="749" t="s">
        <v>112</v>
      </c>
      <c r="D85" s="750"/>
      <c r="E85" s="750"/>
      <c r="F85" s="750"/>
      <c r="G85" s="750"/>
      <c r="H85" s="751"/>
      <c r="I85" s="429"/>
      <c r="J85" s="429"/>
      <c r="K85" s="429"/>
      <c r="L85" s="429"/>
    </row>
    <row r="86" spans="1:12" s="3" customFormat="1" ht="18.75" x14ac:dyDescent="0.3">
      <c r="A86" s="426"/>
      <c r="B86" s="436"/>
      <c r="C86" s="437"/>
      <c r="D86" s="437"/>
      <c r="E86" s="437"/>
      <c r="F86" s="437"/>
      <c r="G86" s="437"/>
      <c r="H86" s="437"/>
      <c r="I86" s="429"/>
      <c r="J86" s="429"/>
      <c r="K86" s="429"/>
      <c r="L86" s="429"/>
    </row>
    <row r="87" spans="1:12" s="3" customFormat="1" ht="18.75" x14ac:dyDescent="0.3">
      <c r="A87" s="426" t="s">
        <v>56</v>
      </c>
      <c r="B87" s="438">
        <f>B84/B85</f>
        <v>1</v>
      </c>
      <c r="C87" s="416" t="s">
        <v>57</v>
      </c>
      <c r="D87" s="416"/>
      <c r="E87" s="416"/>
      <c r="F87" s="416"/>
      <c r="G87" s="416"/>
      <c r="I87" s="429"/>
      <c r="J87" s="429"/>
      <c r="K87" s="429"/>
      <c r="L87" s="429"/>
    </row>
    <row r="88" spans="1:12" ht="19.5" customHeight="1" x14ac:dyDescent="0.3">
      <c r="A88" s="424"/>
      <c r="B88" s="424"/>
    </row>
    <row r="89" spans="1:12" ht="27" customHeight="1" x14ac:dyDescent="0.4">
      <c r="A89" s="439" t="s">
        <v>58</v>
      </c>
      <c r="B89" s="440">
        <v>10</v>
      </c>
      <c r="D89" s="526" t="s">
        <v>59</v>
      </c>
      <c r="E89" s="527"/>
      <c r="F89" s="752" t="s">
        <v>60</v>
      </c>
      <c r="G89" s="753"/>
    </row>
    <row r="90" spans="1:12" ht="27" customHeight="1" x14ac:dyDescent="0.4">
      <c r="A90" s="441" t="s">
        <v>61</v>
      </c>
      <c r="B90" s="442">
        <v>4</v>
      </c>
      <c r="C90" s="528" t="s">
        <v>62</v>
      </c>
      <c r="D90" s="444" t="s">
        <v>63</v>
      </c>
      <c r="E90" s="445" t="s">
        <v>64</v>
      </c>
      <c r="F90" s="444" t="s">
        <v>63</v>
      </c>
      <c r="G90" s="529" t="s">
        <v>64</v>
      </c>
      <c r="I90" s="447" t="s">
        <v>65</v>
      </c>
    </row>
    <row r="91" spans="1:12" ht="26.25" customHeight="1" x14ac:dyDescent="0.4">
      <c r="A91" s="441" t="s">
        <v>66</v>
      </c>
      <c r="B91" s="442">
        <v>20</v>
      </c>
      <c r="C91" s="530">
        <v>1</v>
      </c>
      <c r="D91" s="449">
        <v>126466947</v>
      </c>
      <c r="E91" s="450">
        <f>IF(ISBLANK(D91),"-",$D$101/$D$98*D91)</f>
        <v>137462152.83840868</v>
      </c>
      <c r="F91" s="449">
        <v>120946837</v>
      </c>
      <c r="G91" s="451">
        <f>IF(ISBLANK(F91),"-",$D$101/$F$98*F91)</f>
        <v>140018019.32588619</v>
      </c>
      <c r="I91" s="452"/>
    </row>
    <row r="92" spans="1:12" ht="26.25" customHeight="1" x14ac:dyDescent="0.4">
      <c r="A92" s="441" t="s">
        <v>67</v>
      </c>
      <c r="B92" s="442">
        <v>1</v>
      </c>
      <c r="C92" s="514">
        <v>2</v>
      </c>
      <c r="D92" s="454">
        <v>126987625</v>
      </c>
      <c r="E92" s="455">
        <f>IF(ISBLANK(D92),"-",$D$101/$D$98*D92)</f>
        <v>138028099.28143936</v>
      </c>
      <c r="F92" s="454">
        <v>121984479</v>
      </c>
      <c r="G92" s="456">
        <f>IF(ISBLANK(F92),"-",$D$101/$F$98*F92)</f>
        <v>141219279.16213432</v>
      </c>
      <c r="I92" s="754">
        <f>ABS((F96/D96*D95)-F95)/D95</f>
        <v>1.8763977742885549E-2</v>
      </c>
    </row>
    <row r="93" spans="1:12" ht="26.25" customHeight="1" x14ac:dyDescent="0.4">
      <c r="A93" s="441" t="s">
        <v>68</v>
      </c>
      <c r="B93" s="442">
        <v>1</v>
      </c>
      <c r="C93" s="514">
        <v>3</v>
      </c>
      <c r="D93" s="454">
        <v>126855263</v>
      </c>
      <c r="E93" s="455">
        <f>IF(ISBLANK(D93),"-",$D$101/$D$98*D93)</f>
        <v>137884229.55179372</v>
      </c>
      <c r="F93" s="454">
        <v>121275537</v>
      </c>
      <c r="G93" s="456">
        <f>IF(ISBLANK(F93),"-",$D$101/$F$98*F93)</f>
        <v>140398549.51662129</v>
      </c>
      <c r="I93" s="754"/>
    </row>
    <row r="94" spans="1:12" ht="27" customHeight="1" x14ac:dyDescent="0.4">
      <c r="A94" s="441" t="s">
        <v>69</v>
      </c>
      <c r="B94" s="442">
        <v>1</v>
      </c>
      <c r="C94" s="531">
        <v>4</v>
      </c>
      <c r="D94" s="459"/>
      <c r="E94" s="460" t="str">
        <f>IF(ISBLANK(D94),"-",$D$101/$D$98*D94)</f>
        <v>-</v>
      </c>
      <c r="F94" s="532"/>
      <c r="G94" s="461" t="str">
        <f>IF(ISBLANK(F94),"-",$D$101/$F$98*F94)</f>
        <v>-</v>
      </c>
      <c r="I94" s="462"/>
    </row>
    <row r="95" spans="1:12" ht="27" customHeight="1" x14ac:dyDescent="0.4">
      <c r="A95" s="441" t="s">
        <v>70</v>
      </c>
      <c r="B95" s="442">
        <v>1</v>
      </c>
      <c r="C95" s="533" t="s">
        <v>71</v>
      </c>
      <c r="D95" s="534">
        <f>AVERAGE(D91:D94)</f>
        <v>126769945</v>
      </c>
      <c r="E95" s="465">
        <f>AVERAGE(E91:E94)</f>
        <v>137791493.89054725</v>
      </c>
      <c r="F95" s="535">
        <f>AVERAGE(F91:F94)</f>
        <v>121402284.33333333</v>
      </c>
      <c r="G95" s="536">
        <f>AVERAGE(G91:G94)</f>
        <v>140545282.66821393</v>
      </c>
    </row>
    <row r="96" spans="1:12" ht="26.25" customHeight="1" x14ac:dyDescent="0.4">
      <c r="A96" s="441" t="s">
        <v>72</v>
      </c>
      <c r="B96" s="427">
        <v>1</v>
      </c>
      <c r="C96" s="537" t="s">
        <v>113</v>
      </c>
      <c r="D96" s="538">
        <v>10.31</v>
      </c>
      <c r="E96" s="457"/>
      <c r="F96" s="469">
        <v>9.68</v>
      </c>
    </row>
    <row r="97" spans="1:10" ht="26.25" customHeight="1" x14ac:dyDescent="0.4">
      <c r="A97" s="441" t="s">
        <v>74</v>
      </c>
      <c r="B97" s="427">
        <v>1</v>
      </c>
      <c r="C97" s="539" t="s">
        <v>114</v>
      </c>
      <c r="D97" s="540">
        <f>D96*$B$87</f>
        <v>10.31</v>
      </c>
      <c r="E97" s="472"/>
      <c r="F97" s="471">
        <f>F96*$B$87</f>
        <v>9.68</v>
      </c>
    </row>
    <row r="98" spans="1:10" ht="19.5" customHeight="1" x14ac:dyDescent="0.3">
      <c r="A98" s="441" t="s">
        <v>76</v>
      </c>
      <c r="B98" s="541">
        <f>(B97/B96)*(B95/B94)*(B93/B92)*(B91/B90)*B89</f>
        <v>50</v>
      </c>
      <c r="C98" s="539" t="s">
        <v>115</v>
      </c>
      <c r="D98" s="542">
        <f>D97*$B$83/100</f>
        <v>10.222365000000002</v>
      </c>
      <c r="E98" s="475"/>
      <c r="F98" s="474">
        <f>F97*$B$83/100</f>
        <v>9.5977200000000007</v>
      </c>
    </row>
    <row r="99" spans="1:10" ht="19.5" customHeight="1" x14ac:dyDescent="0.3">
      <c r="A99" s="740" t="s">
        <v>78</v>
      </c>
      <c r="B99" s="755"/>
      <c r="C99" s="539" t="s">
        <v>116</v>
      </c>
      <c r="D99" s="543">
        <f>D98/$B$98</f>
        <v>0.20444730000000003</v>
      </c>
      <c r="E99" s="475"/>
      <c r="F99" s="478">
        <f>F98/$B$98</f>
        <v>0.19195440000000003</v>
      </c>
      <c r="G99" s="544"/>
      <c r="H99" s="467"/>
    </row>
    <row r="100" spans="1:10" ht="19.5" customHeight="1" x14ac:dyDescent="0.3">
      <c r="A100" s="742"/>
      <c r="B100" s="756"/>
      <c r="C100" s="539" t="s">
        <v>80</v>
      </c>
      <c r="D100" s="545">
        <f>$B$56/$B$116</f>
        <v>0.22222222222222221</v>
      </c>
      <c r="F100" s="483"/>
      <c r="G100" s="546"/>
      <c r="H100" s="467"/>
    </row>
    <row r="101" spans="1:10" ht="18.75" x14ac:dyDescent="0.3">
      <c r="C101" s="539" t="s">
        <v>81</v>
      </c>
      <c r="D101" s="540">
        <f>D100*$B$98</f>
        <v>11.111111111111111</v>
      </c>
      <c r="F101" s="483"/>
      <c r="G101" s="544"/>
      <c r="H101" s="467"/>
    </row>
    <row r="102" spans="1:10" ht="19.5" customHeight="1" x14ac:dyDescent="0.3">
      <c r="C102" s="547" t="s">
        <v>82</v>
      </c>
      <c r="D102" s="548">
        <f>D101/B34</f>
        <v>11.111111111111111</v>
      </c>
      <c r="F102" s="487"/>
      <c r="G102" s="544"/>
      <c r="H102" s="467"/>
      <c r="J102" s="549"/>
    </row>
    <row r="103" spans="1:10" ht="18.75" x14ac:dyDescent="0.3">
      <c r="C103" s="550" t="s">
        <v>117</v>
      </c>
      <c r="D103" s="551">
        <f>AVERAGE(E91:E94,G91:G94)</f>
        <v>139168388.27938056</v>
      </c>
      <c r="F103" s="487"/>
      <c r="G103" s="552"/>
      <c r="H103" s="467"/>
      <c r="J103" s="553"/>
    </row>
    <row r="104" spans="1:10" ht="18.75" x14ac:dyDescent="0.3">
      <c r="C104" s="517" t="s">
        <v>84</v>
      </c>
      <c r="D104" s="554">
        <f>STDEV(E91:E94,G91:G94)/D103</f>
        <v>1.1270942439180925E-2</v>
      </c>
      <c r="F104" s="487"/>
      <c r="G104" s="544"/>
      <c r="H104" s="467"/>
      <c r="J104" s="553"/>
    </row>
    <row r="105" spans="1:10" ht="19.5" customHeight="1" x14ac:dyDescent="0.3">
      <c r="C105" s="519" t="s">
        <v>20</v>
      </c>
      <c r="D105" s="555">
        <f>COUNT(E91:E94,G91:G94)</f>
        <v>6</v>
      </c>
      <c r="F105" s="487"/>
      <c r="G105" s="544"/>
      <c r="H105" s="467"/>
      <c r="J105" s="553"/>
    </row>
    <row r="106" spans="1:10" ht="19.5" customHeight="1" x14ac:dyDescent="0.3">
      <c r="A106" s="491"/>
      <c r="B106" s="491"/>
      <c r="C106" s="491"/>
      <c r="D106" s="491"/>
      <c r="E106" s="491"/>
    </row>
    <row r="107" spans="1:10" ht="26.25" customHeight="1" x14ac:dyDescent="0.4">
      <c r="A107" s="439" t="s">
        <v>118</v>
      </c>
      <c r="B107" s="440">
        <v>900</v>
      </c>
      <c r="C107" s="556" t="s">
        <v>119</v>
      </c>
      <c r="D107" s="557" t="s">
        <v>63</v>
      </c>
      <c r="E107" s="558" t="s">
        <v>120</v>
      </c>
      <c r="F107" s="559" t="s">
        <v>121</v>
      </c>
    </row>
    <row r="108" spans="1:10" ht="26.25" customHeight="1" x14ac:dyDescent="0.4">
      <c r="A108" s="441" t="s">
        <v>122</v>
      </c>
      <c r="B108" s="442">
        <v>1</v>
      </c>
      <c r="C108" s="560">
        <v>1</v>
      </c>
      <c r="D108" s="561">
        <v>147553997</v>
      </c>
      <c r="E108" s="592">
        <f t="shared" ref="E108:E113" si="1">IF(ISBLANK(D108),"-",D108/$D$103*$D$100*$B$116)</f>
        <v>212.05102512761064</v>
      </c>
      <c r="F108" s="562">
        <f t="shared" ref="F108:F113" si="2">IF(ISBLANK(D108), "-", E108/$B$56)</f>
        <v>1.0602551256380532</v>
      </c>
    </row>
    <row r="109" spans="1:10" ht="26.25" customHeight="1" x14ac:dyDescent="0.4">
      <c r="A109" s="441" t="s">
        <v>95</v>
      </c>
      <c r="B109" s="442">
        <v>1</v>
      </c>
      <c r="C109" s="560">
        <v>2</v>
      </c>
      <c r="D109" s="561">
        <v>144399450</v>
      </c>
      <c r="E109" s="593">
        <f t="shared" si="1"/>
        <v>207.51760049145366</v>
      </c>
      <c r="F109" s="563">
        <f t="shared" si="2"/>
        <v>1.0375880024572683</v>
      </c>
    </row>
    <row r="110" spans="1:10" ht="26.25" customHeight="1" x14ac:dyDescent="0.4">
      <c r="A110" s="441" t="s">
        <v>96</v>
      </c>
      <c r="B110" s="442">
        <v>1</v>
      </c>
      <c r="C110" s="560">
        <v>3</v>
      </c>
      <c r="D110" s="561">
        <v>145537209</v>
      </c>
      <c r="E110" s="593">
        <f t="shared" si="1"/>
        <v>209.15268301855161</v>
      </c>
      <c r="F110" s="563">
        <f t="shared" si="2"/>
        <v>1.0457634150927582</v>
      </c>
    </row>
    <row r="111" spans="1:10" ht="26.25" customHeight="1" x14ac:dyDescent="0.4">
      <c r="A111" s="441" t="s">
        <v>97</v>
      </c>
      <c r="B111" s="442">
        <v>1</v>
      </c>
      <c r="C111" s="560">
        <v>4</v>
      </c>
      <c r="D111" s="561">
        <v>142655414</v>
      </c>
      <c r="E111" s="593">
        <f t="shared" si="1"/>
        <v>205.01123245549016</v>
      </c>
      <c r="F111" s="563">
        <f t="shared" si="2"/>
        <v>1.0250561622774508</v>
      </c>
    </row>
    <row r="112" spans="1:10" ht="26.25" customHeight="1" x14ac:dyDescent="0.4">
      <c r="A112" s="441" t="s">
        <v>98</v>
      </c>
      <c r="B112" s="442">
        <v>1</v>
      </c>
      <c r="C112" s="560">
        <v>5</v>
      </c>
      <c r="D112" s="561">
        <v>142889260</v>
      </c>
      <c r="E112" s="593">
        <f t="shared" si="1"/>
        <v>205.34729440589595</v>
      </c>
      <c r="F112" s="563">
        <f t="shared" si="2"/>
        <v>1.0267364720294798</v>
      </c>
    </row>
    <row r="113" spans="1:10" ht="26.25" customHeight="1" x14ac:dyDescent="0.4">
      <c r="A113" s="441" t="s">
        <v>100</v>
      </c>
      <c r="B113" s="442">
        <v>1</v>
      </c>
      <c r="C113" s="564">
        <v>6</v>
      </c>
      <c r="D113" s="565">
        <v>142369300</v>
      </c>
      <c r="E113" s="594">
        <f t="shared" si="1"/>
        <v>204.60005574569649</v>
      </c>
      <c r="F113" s="566">
        <f t="shared" si="2"/>
        <v>1.0230002787284824</v>
      </c>
    </row>
    <row r="114" spans="1:10" ht="26.25" customHeight="1" x14ac:dyDescent="0.4">
      <c r="A114" s="441" t="s">
        <v>101</v>
      </c>
      <c r="B114" s="442">
        <v>1</v>
      </c>
      <c r="C114" s="560"/>
      <c r="D114" s="514"/>
      <c r="E114" s="415"/>
      <c r="F114" s="567"/>
    </row>
    <row r="115" spans="1:10" ht="26.25" customHeight="1" x14ac:dyDescent="0.4">
      <c r="A115" s="441" t="s">
        <v>102</v>
      </c>
      <c r="B115" s="442">
        <v>1</v>
      </c>
      <c r="C115" s="560"/>
      <c r="D115" s="568" t="s">
        <v>71</v>
      </c>
      <c r="E115" s="596">
        <f>AVERAGE(E108:E113)</f>
        <v>207.2799818741164</v>
      </c>
      <c r="F115" s="569">
        <f>AVERAGE(F108:F113)</f>
        <v>1.0363999093705822</v>
      </c>
    </row>
    <row r="116" spans="1:10" ht="27" customHeight="1" x14ac:dyDescent="0.4">
      <c r="A116" s="441" t="s">
        <v>103</v>
      </c>
      <c r="B116" s="473">
        <f>(B115/B114)*(B113/B112)*(B111/B110)*(B109/B108)*B107</f>
        <v>900</v>
      </c>
      <c r="C116" s="570"/>
      <c r="D116" s="533" t="s">
        <v>84</v>
      </c>
      <c r="E116" s="571">
        <f>STDEV(E108:E113)/E115</f>
        <v>1.4047324666876825E-2</v>
      </c>
      <c r="F116" s="571">
        <f>STDEV(F108:F113)/F115</f>
        <v>1.4047324666876845E-2</v>
      </c>
      <c r="I116" s="415"/>
    </row>
    <row r="117" spans="1:10" ht="27" customHeight="1" x14ac:dyDescent="0.4">
      <c r="A117" s="740" t="s">
        <v>78</v>
      </c>
      <c r="B117" s="741"/>
      <c r="C117" s="572"/>
      <c r="D117" s="573" t="s">
        <v>20</v>
      </c>
      <c r="E117" s="574">
        <f>COUNT(E108:E113)</f>
        <v>6</v>
      </c>
      <c r="F117" s="574">
        <f>COUNT(F108:F113)</f>
        <v>6</v>
      </c>
      <c r="I117" s="415"/>
      <c r="J117" s="553"/>
    </row>
    <row r="118" spans="1:10" ht="19.5" customHeight="1" x14ac:dyDescent="0.3">
      <c r="A118" s="742"/>
      <c r="B118" s="743"/>
      <c r="C118" s="415"/>
      <c r="D118" s="415"/>
      <c r="E118" s="415"/>
      <c r="F118" s="514"/>
      <c r="G118" s="415"/>
      <c r="H118" s="415"/>
      <c r="I118" s="415"/>
    </row>
    <row r="119" spans="1:10" ht="18.75" x14ac:dyDescent="0.3">
      <c r="A119" s="583"/>
      <c r="B119" s="437"/>
      <c r="C119" s="415"/>
      <c r="D119" s="415"/>
      <c r="E119" s="415"/>
      <c r="F119" s="514"/>
      <c r="G119" s="415"/>
      <c r="H119" s="415"/>
      <c r="I119" s="415"/>
    </row>
    <row r="120" spans="1:10" ht="26.25" customHeight="1" x14ac:dyDescent="0.4">
      <c r="A120" s="425" t="s">
        <v>106</v>
      </c>
      <c r="B120" s="521" t="s">
        <v>123</v>
      </c>
      <c r="C120" s="744" t="str">
        <f>B20</f>
        <v xml:space="preserve">Lamivudine 150mg + Zidovudine 300mg + Nevirapine 200mg </v>
      </c>
      <c r="D120" s="744"/>
      <c r="E120" s="522" t="s">
        <v>124</v>
      </c>
      <c r="F120" s="522"/>
      <c r="G120" s="523">
        <f>F115</f>
        <v>1.0363999093705822</v>
      </c>
      <c r="H120" s="415"/>
      <c r="I120" s="415"/>
    </row>
    <row r="121" spans="1:10" ht="19.5" customHeight="1" x14ac:dyDescent="0.3">
      <c r="A121" s="575"/>
      <c r="B121" s="575"/>
      <c r="C121" s="576"/>
      <c r="D121" s="576"/>
      <c r="E121" s="576"/>
      <c r="F121" s="576"/>
      <c r="G121" s="576"/>
      <c r="H121" s="576"/>
    </row>
    <row r="122" spans="1:10" ht="18.75" x14ac:dyDescent="0.3">
      <c r="B122" s="745" t="s">
        <v>26</v>
      </c>
      <c r="C122" s="745"/>
      <c r="E122" s="528" t="s">
        <v>27</v>
      </c>
      <c r="F122" s="577"/>
      <c r="G122" s="745" t="s">
        <v>28</v>
      </c>
      <c r="H122" s="745"/>
    </row>
    <row r="123" spans="1:10" ht="69.95" customHeight="1" x14ac:dyDescent="0.3">
      <c r="A123" s="578" t="s">
        <v>29</v>
      </c>
      <c r="B123" s="579"/>
      <c r="C123" s="579"/>
      <c r="E123" s="579"/>
      <c r="F123" s="415"/>
      <c r="G123" s="580"/>
      <c r="H123" s="580"/>
    </row>
    <row r="124" spans="1:10" ht="69.95" customHeight="1" x14ac:dyDescent="0.3">
      <c r="A124" s="578" t="s">
        <v>30</v>
      </c>
      <c r="B124" s="581"/>
      <c r="C124" s="581"/>
      <c r="E124" s="581"/>
      <c r="F124" s="415"/>
      <c r="G124" s="582"/>
      <c r="H124" s="582"/>
    </row>
    <row r="125" spans="1:10" ht="18.75" x14ac:dyDescent="0.3">
      <c r="A125" s="513"/>
      <c r="B125" s="513"/>
      <c r="C125" s="514"/>
      <c r="D125" s="514"/>
      <c r="E125" s="514"/>
      <c r="F125" s="518"/>
      <c r="G125" s="514"/>
      <c r="H125" s="514"/>
      <c r="I125" s="415"/>
    </row>
    <row r="126" spans="1:10" ht="18.75" x14ac:dyDescent="0.3">
      <c r="A126" s="513"/>
      <c r="B126" s="513"/>
      <c r="C126" s="514"/>
      <c r="D126" s="514"/>
      <c r="E126" s="514"/>
      <c r="F126" s="518"/>
      <c r="G126" s="514"/>
      <c r="H126" s="514"/>
      <c r="I126" s="415"/>
    </row>
    <row r="127" spans="1:10" ht="18.75" x14ac:dyDescent="0.3">
      <c r="A127" s="513"/>
      <c r="B127" s="513"/>
      <c r="C127" s="514"/>
      <c r="D127" s="514"/>
      <c r="E127" s="514"/>
      <c r="F127" s="518"/>
      <c r="G127" s="514"/>
      <c r="H127" s="514"/>
      <c r="I127" s="415"/>
    </row>
    <row r="128" spans="1:10" ht="18.75" x14ac:dyDescent="0.3">
      <c r="A128" s="513"/>
      <c r="B128" s="513"/>
      <c r="C128" s="514"/>
      <c r="D128" s="514"/>
      <c r="E128" s="514"/>
      <c r="F128" s="518"/>
      <c r="G128" s="514"/>
      <c r="H128" s="514"/>
      <c r="I128" s="415"/>
    </row>
    <row r="129" spans="1:9" ht="18.75" x14ac:dyDescent="0.3">
      <c r="A129" s="513"/>
      <c r="B129" s="513"/>
      <c r="C129" s="514"/>
      <c r="D129" s="514"/>
      <c r="E129" s="514"/>
      <c r="F129" s="518"/>
      <c r="G129" s="514"/>
      <c r="H129" s="514"/>
      <c r="I129" s="415"/>
    </row>
    <row r="130" spans="1:9" ht="18.75" x14ac:dyDescent="0.3">
      <c r="A130" s="513"/>
      <c r="B130" s="513"/>
      <c r="C130" s="514"/>
      <c r="D130" s="514"/>
      <c r="E130" s="514"/>
      <c r="F130" s="518"/>
      <c r="G130" s="514"/>
      <c r="H130" s="514"/>
      <c r="I130" s="415"/>
    </row>
    <row r="131" spans="1:9" ht="18.75" x14ac:dyDescent="0.3">
      <c r="A131" s="513"/>
      <c r="B131" s="513"/>
      <c r="C131" s="514"/>
      <c r="D131" s="514"/>
      <c r="E131" s="514"/>
      <c r="F131" s="518"/>
      <c r="G131" s="514"/>
      <c r="H131" s="514"/>
      <c r="I131" s="415"/>
    </row>
    <row r="132" spans="1:9" ht="18.75" x14ac:dyDescent="0.3">
      <c r="A132" s="513"/>
      <c r="B132" s="513"/>
      <c r="C132" s="514"/>
      <c r="D132" s="514"/>
      <c r="E132" s="514"/>
      <c r="F132" s="518"/>
      <c r="G132" s="514"/>
      <c r="H132" s="514"/>
      <c r="I132" s="415"/>
    </row>
    <row r="133" spans="1:9" ht="18.75" x14ac:dyDescent="0.3">
      <c r="A133" s="513"/>
      <c r="B133" s="513"/>
      <c r="C133" s="514"/>
      <c r="D133" s="514"/>
      <c r="E133" s="514"/>
      <c r="F133" s="518"/>
      <c r="G133" s="514"/>
      <c r="H133" s="514"/>
      <c r="I133" s="415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SST (NEV) </vt:lpstr>
      <vt:lpstr>SST (ZID)</vt:lpstr>
      <vt:lpstr>SST (lamivudine)</vt:lpstr>
      <vt:lpstr>Uniformity</vt:lpstr>
      <vt:lpstr>lamivudine</vt:lpstr>
      <vt:lpstr>zidovudine</vt:lpstr>
      <vt:lpstr>Nevirapine</vt:lpstr>
      <vt:lpstr>Nevirapine!Print_Area</vt:lpstr>
      <vt:lpstr>Uniformity!Print_Area</vt:lpstr>
      <vt:lpstr>zidovudine!Print_Area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User</cp:lastModifiedBy>
  <cp:lastPrinted>2016-03-14T07:01:49Z</cp:lastPrinted>
  <dcterms:created xsi:type="dcterms:W3CDTF">2005-07-05T10:19:27Z</dcterms:created>
  <dcterms:modified xsi:type="dcterms:W3CDTF">2016-03-14T09:17:53Z</dcterms:modified>
  <cp:category/>
</cp:coreProperties>
</file>