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5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21" i="6" l="1"/>
  <c r="B20" i="6"/>
  <c r="B21" i="8"/>
  <c r="B20" i="8"/>
  <c r="B20" i="7"/>
  <c r="D103" i="5" l="1"/>
  <c r="F95" i="3"/>
  <c r="D95" i="3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95" i="5" l="1"/>
  <c r="E95" i="5"/>
  <c r="F115" i="5"/>
  <c r="G72" i="5"/>
  <c r="G76" i="5"/>
  <c r="B69" i="4"/>
  <c r="C120" i="5"/>
  <c r="B116" i="5"/>
  <c r="D100" i="5"/>
  <c r="B98" i="5"/>
  <c r="F97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D44" i="5"/>
  <c r="F42" i="5"/>
  <c r="D42" i="5"/>
  <c r="I39" i="5" s="1"/>
  <c r="B34" i="5"/>
  <c r="F44" i="5" s="1"/>
  <c r="F45" i="5" s="1"/>
  <c r="F46" i="5" s="1"/>
  <c r="B30" i="5"/>
  <c r="C120" i="4"/>
  <c r="B116" i="4"/>
  <c r="D100" i="4" s="1"/>
  <c r="B98" i="4"/>
  <c r="F95" i="4"/>
  <c r="I92" i="4" s="1"/>
  <c r="D95" i="4"/>
  <c r="B87" i="4"/>
  <c r="D97" i="4" s="1"/>
  <c r="B83" i="4"/>
  <c r="B80" i="4"/>
  <c r="B79" i="4"/>
  <c r="C76" i="4"/>
  <c r="B68" i="4"/>
  <c r="C56" i="4"/>
  <c r="B55" i="4"/>
  <c r="B45" i="4"/>
  <c r="D48" i="4" s="1"/>
  <c r="D49" i="4" s="1"/>
  <c r="F42" i="4"/>
  <c r="D42" i="4"/>
  <c r="B34" i="4"/>
  <c r="B30" i="4"/>
  <c r="C120" i="3"/>
  <c r="B116" i="3"/>
  <c r="D100" i="3" s="1"/>
  <c r="B98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50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39" i="3" l="1"/>
  <c r="D101" i="5"/>
  <c r="D102" i="5" s="1"/>
  <c r="I92" i="5"/>
  <c r="D101" i="4"/>
  <c r="D102" i="4"/>
  <c r="F97" i="4"/>
  <c r="F98" i="4" s="1"/>
  <c r="D101" i="3"/>
  <c r="D102" i="3" s="1"/>
  <c r="F97" i="3"/>
  <c r="I92" i="3"/>
  <c r="D45" i="5"/>
  <c r="D46" i="5" s="1"/>
  <c r="D98" i="5"/>
  <c r="D99" i="5" s="1"/>
  <c r="F98" i="5"/>
  <c r="F99" i="5" s="1"/>
  <c r="I39" i="4"/>
  <c r="D44" i="4"/>
  <c r="D45" i="4" s="1"/>
  <c r="D46" i="4" s="1"/>
  <c r="F44" i="4"/>
  <c r="F45" i="4" s="1"/>
  <c r="F44" i="3"/>
  <c r="F45" i="3" s="1"/>
  <c r="F46" i="3" s="1"/>
  <c r="D45" i="3"/>
  <c r="D46" i="3" s="1"/>
  <c r="D98" i="3"/>
  <c r="E91" i="3" s="1"/>
  <c r="F98" i="3"/>
  <c r="F99" i="3" s="1"/>
  <c r="D49" i="3"/>
  <c r="G94" i="3"/>
  <c r="E94" i="3"/>
  <c r="D98" i="4"/>
  <c r="G94" i="5"/>
  <c r="G41" i="3"/>
  <c r="E41" i="3"/>
  <c r="E94" i="4"/>
  <c r="G41" i="5"/>
  <c r="E41" i="5"/>
  <c r="G39" i="5"/>
  <c r="G40" i="5"/>
  <c r="D49" i="5"/>
  <c r="G38" i="5"/>
  <c r="D49" i="2"/>
  <c r="B57" i="3"/>
  <c r="B69" i="3" s="1"/>
  <c r="B57" i="4"/>
  <c r="B57" i="5"/>
  <c r="B69" i="5" s="1"/>
  <c r="E93" i="4" l="1"/>
  <c r="G91" i="5"/>
  <c r="G93" i="5"/>
  <c r="G92" i="5"/>
  <c r="E91" i="4"/>
  <c r="E95" i="4" s="1"/>
  <c r="F99" i="4"/>
  <c r="G94" i="4"/>
  <c r="G93" i="4"/>
  <c r="G92" i="4"/>
  <c r="G91" i="4"/>
  <c r="G91" i="3"/>
  <c r="E93" i="3"/>
  <c r="G93" i="3"/>
  <c r="G92" i="3"/>
  <c r="E39" i="5"/>
  <c r="E40" i="5"/>
  <c r="E42" i="5" s="1"/>
  <c r="E38" i="5"/>
  <c r="E94" i="5"/>
  <c r="G42" i="5"/>
  <c r="E92" i="5"/>
  <c r="E91" i="5"/>
  <c r="E93" i="5"/>
  <c r="G38" i="4"/>
  <c r="G41" i="4"/>
  <c r="G39" i="4"/>
  <c r="F46" i="4"/>
  <c r="G40" i="4"/>
  <c r="E41" i="4"/>
  <c r="E39" i="4"/>
  <c r="E38" i="4"/>
  <c r="E40" i="4"/>
  <c r="E38" i="3"/>
  <c r="E39" i="3"/>
  <c r="E40" i="3"/>
  <c r="G40" i="3"/>
  <c r="G39" i="3"/>
  <c r="G38" i="3"/>
  <c r="D99" i="3"/>
  <c r="E92" i="3"/>
  <c r="E92" i="4"/>
  <c r="D99" i="4"/>
  <c r="G95" i="4" l="1"/>
  <c r="E108" i="5"/>
  <c r="D105" i="4"/>
  <c r="E95" i="3"/>
  <c r="D105" i="3"/>
  <c r="D103" i="3"/>
  <c r="E111" i="3" s="1"/>
  <c r="F111" i="3" s="1"/>
  <c r="G95" i="3"/>
  <c r="D52" i="5"/>
  <c r="D50" i="5"/>
  <c r="G71" i="5" s="1"/>
  <c r="H71" i="5" s="1"/>
  <c r="D105" i="5"/>
  <c r="D103" i="4"/>
  <c r="E111" i="4" s="1"/>
  <c r="F111" i="4" s="1"/>
  <c r="E42" i="4"/>
  <c r="D50" i="4"/>
  <c r="G71" i="4" s="1"/>
  <c r="G42" i="4"/>
  <c r="D52" i="4"/>
  <c r="E42" i="3"/>
  <c r="D52" i="3"/>
  <c r="D50" i="3"/>
  <c r="G69" i="3" s="1"/>
  <c r="H69" i="3" s="1"/>
  <c r="G42" i="3"/>
  <c r="E112" i="5" l="1"/>
  <c r="F112" i="5" s="1"/>
  <c r="E109" i="5"/>
  <c r="F109" i="5" s="1"/>
  <c r="E111" i="5"/>
  <c r="F111" i="5" s="1"/>
  <c r="E110" i="5"/>
  <c r="F110" i="5" s="1"/>
  <c r="E113" i="5"/>
  <c r="F113" i="5" s="1"/>
  <c r="D104" i="5"/>
  <c r="E112" i="4"/>
  <c r="F112" i="4" s="1"/>
  <c r="E113" i="4"/>
  <c r="F113" i="4" s="1"/>
  <c r="D104" i="4"/>
  <c r="D104" i="3"/>
  <c r="E110" i="3"/>
  <c r="F110" i="3" s="1"/>
  <c r="E113" i="3"/>
  <c r="F113" i="3" s="1"/>
  <c r="E112" i="3"/>
  <c r="F112" i="3" s="1"/>
  <c r="E109" i="3"/>
  <c r="F109" i="3" s="1"/>
  <c r="E108" i="3"/>
  <c r="F108" i="3" s="1"/>
  <c r="D51" i="5"/>
  <c r="G66" i="5"/>
  <c r="H66" i="5" s="1"/>
  <c r="G70" i="5"/>
  <c r="H70" i="5" s="1"/>
  <c r="G69" i="5"/>
  <c r="H69" i="5" s="1"/>
  <c r="G63" i="5"/>
  <c r="H63" i="5" s="1"/>
  <c r="G60" i="5"/>
  <c r="H60" i="5" s="1"/>
  <c r="G61" i="5"/>
  <c r="H61" i="5" s="1"/>
  <c r="G65" i="5"/>
  <c r="H65" i="5" s="1"/>
  <c r="G64" i="5"/>
  <c r="H64" i="5" s="1"/>
  <c r="G68" i="5"/>
  <c r="H68" i="5" s="1"/>
  <c r="G67" i="5"/>
  <c r="H67" i="5" s="1"/>
  <c r="G62" i="5"/>
  <c r="H62" i="5" s="1"/>
  <c r="H71" i="4"/>
  <c r="E108" i="4"/>
  <c r="E109" i="4"/>
  <c r="F109" i="4" s="1"/>
  <c r="E110" i="4"/>
  <c r="F110" i="4" s="1"/>
  <c r="G70" i="4"/>
  <c r="H70" i="4" s="1"/>
  <c r="D51" i="4"/>
  <c r="G61" i="4"/>
  <c r="H61" i="4" s="1"/>
  <c r="G64" i="4"/>
  <c r="H64" i="4" s="1"/>
  <c r="G63" i="4"/>
  <c r="H63" i="4" s="1"/>
  <c r="G66" i="4"/>
  <c r="G65" i="4"/>
  <c r="H65" i="4" s="1"/>
  <c r="G60" i="4"/>
  <c r="H60" i="4" s="1"/>
  <c r="G69" i="4"/>
  <c r="H69" i="4" s="1"/>
  <c r="G68" i="4"/>
  <c r="H68" i="4" s="1"/>
  <c r="G67" i="4"/>
  <c r="H67" i="4" s="1"/>
  <c r="G62" i="4"/>
  <c r="H62" i="4" s="1"/>
  <c r="G67" i="3"/>
  <c r="H67" i="3" s="1"/>
  <c r="G61" i="3"/>
  <c r="H61" i="3" s="1"/>
  <c r="D51" i="3"/>
  <c r="G71" i="3"/>
  <c r="H71" i="3" s="1"/>
  <c r="G64" i="3"/>
  <c r="H64" i="3" s="1"/>
  <c r="G63" i="3"/>
  <c r="H63" i="3" s="1"/>
  <c r="G62" i="3"/>
  <c r="H62" i="3" s="1"/>
  <c r="G68" i="3"/>
  <c r="H68" i="3" s="1"/>
  <c r="G70" i="3"/>
  <c r="H70" i="3" s="1"/>
  <c r="G66" i="3"/>
  <c r="H66" i="3" s="1"/>
  <c r="G65" i="3"/>
  <c r="H65" i="3" s="1"/>
  <c r="G60" i="3"/>
  <c r="H60" i="3" s="1"/>
  <c r="H72" i="3" s="1"/>
  <c r="G76" i="3" s="1"/>
  <c r="F108" i="5"/>
  <c r="F115" i="3" l="1"/>
  <c r="G120" i="3" s="1"/>
  <c r="E115" i="5"/>
  <c r="E116" i="5" s="1"/>
  <c r="E117" i="5"/>
  <c r="E115" i="4"/>
  <c r="E116" i="4" s="1"/>
  <c r="E117" i="4"/>
  <c r="E115" i="3"/>
  <c r="E116" i="3" s="1"/>
  <c r="E117" i="3"/>
  <c r="G73" i="5"/>
  <c r="G74" i="5"/>
  <c r="H66" i="4"/>
  <c r="H72" i="4" s="1"/>
  <c r="G76" i="4" s="1"/>
  <c r="G72" i="4"/>
  <c r="G73" i="4" s="1"/>
  <c r="F108" i="4"/>
  <c r="G74" i="4"/>
  <c r="G72" i="3"/>
  <c r="G73" i="3" s="1"/>
  <c r="G74" i="3"/>
  <c r="H74" i="5"/>
  <c r="H72" i="5"/>
  <c r="H74" i="3"/>
  <c r="F117" i="5"/>
  <c r="F117" i="3"/>
  <c r="F117" i="4" l="1"/>
  <c r="F115" i="4"/>
  <c r="H74" i="4"/>
  <c r="F116" i="3"/>
  <c r="H73" i="3"/>
  <c r="H73" i="5"/>
  <c r="G120" i="5"/>
  <c r="F116" i="5"/>
  <c r="H73" i="4"/>
  <c r="F116" i="4" l="1"/>
  <c r="G120" i="4"/>
</calcChain>
</file>

<file path=xl/sharedStrings.xml><?xml version="1.0" encoding="utf-8"?>
<sst xmlns="http://schemas.openxmlformats.org/spreadsheetml/2006/main" count="644" uniqueCount="133">
  <si>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</si>
  <si>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</si>
  <si>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</si>
  <si>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</si>
  <si>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</si>
  <si>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</si>
  <si>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</si>
  <si>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NDQB201601685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</si>
  <si>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</si>
  <si>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</si>
  <si>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</si>
  <si>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</si>
  <si>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09:48:53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</si>
  <si>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</si>
  <si>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</si>
  <si>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</si>
  <si>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</si>
  <si>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</si>
  <si>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</si>
  <si>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</si>
  <si>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</si>
  <si>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</si>
  <si>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</si>
  <si>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</si>
  <si>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</si>
  <si>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</si>
  <si>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</si>
  <si>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</si>
  <si>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</si>
  <si>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</si>
  <si>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</si>
  <si>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</si>
  <si>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</si>
  <si>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</si>
  <si>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</si>
  <si>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</si>
  <si>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</si>
  <si>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</si>
  <si>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</si>
  <si>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</si>
  <si>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</si>
  <si>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</si>
  <si>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</si>
  <si>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</si>
  <si>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</si>
  <si>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</si>
  <si>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</si>
  <si>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</si>
  <si>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</si>
  <si>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</si>
  <si>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</si>
  <si>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</si>
  <si>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</si>
  <si>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</si>
  <si>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</si>
  <si>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</si>
  <si>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</si>
  <si>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</si>
  <si>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</si>
  <si>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</si>
  <si>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</si>
  <si>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</si>
  <si>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</si>
  <si>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</si>
  <si>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</si>
  <si>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</si>
  <si>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</si>
  <si>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</si>
  <si>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</si>
  <si>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</si>
  <si>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</si>
  <si>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</si>
  <si>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</si>
  <si>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</si>
  <si>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</si>
  <si>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</si>
  <si>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</si>
  <si>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</si>
  <si>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</si>
  <si>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</si>
  <si>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</si>
  <si>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</si>
  <si>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</si>
  <si>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</si>
  <si>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</si>
  <si>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</si>
  <si>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</si>
  <si>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</si>
  <si>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</si>
  <si>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</si>
  <si>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</si>
  <si>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</si>
  <si>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</si>
  <si>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</si>
  <si>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</si>
  <si>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</si>
  <si>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</si>
  <si>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</si>
  <si>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</si>
  <si>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</si>
  <si>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</si>
  <si>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</si>
  <si>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</si>
  <si>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</si>
  <si>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</si>
  <si>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</si>
  <si>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</si>
  <si>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</si>
  <si>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</si>
  <si>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</si>
  <si>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</si>
  <si>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</si>
  <si>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</si>
  <si>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</si>
  <si>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</si>
  <si>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</si>
  <si>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</si>
  <si>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</si>
  <si>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</si>
  <si>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</si>
  <si>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</si>
  <si>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</si>
  <si>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</si>
  <si>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</si>
  <si>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</si>
  <si>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</si>
  <si>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</si>
  <si>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</si>
  <si>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NEVIRAPINE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</si>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</sst>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5" zoomScale="60" zoomScaleNormal="100" workbookViewId="0">
      <selection activeCell="B22" sqref="B22"/>
    </sheetView>
  </sheetViews>
  <sheetFormatPr defaultRowHeight="13.5" x14ac:dyDescent="0.25"/>
  <cols>
    <col min="1" max="1" width="27.5703125" style="596" customWidth="1"/>
    <col min="2" max="2" width="20.42578125" style="596" customWidth="1"/>
    <col min="3" max="3" width="31.85546875" style="596" customWidth="1"/>
    <col min="4" max="4" width="25.85546875" style="596" customWidth="1"/>
    <col min="5" max="5" width="25.7109375" style="596" customWidth="1"/>
    <col min="6" max="6" width="23.140625" style="596" customWidth="1"/>
    <col min="7" max="7" width="28.42578125" style="596" customWidth="1"/>
    <col min="8" max="8" width="21.5703125" style="596" customWidth="1"/>
    <col min="9" max="9" width="9.140625" style="596" customWidth="1"/>
    <col min="10" max="16384" width="9.140625" style="632"/>
  </cols>
  <sheetData>
    <row r="14" spans="1:6" ht="15" customHeight="1" x14ac:dyDescent="0.3">
      <c r="A14" s="595"/>
      <c r="C14" s="597"/>
      <c r="F14" s="597"/>
    </row>
    <row r="15" spans="1:6" ht="18.75" customHeight="1" x14ac:dyDescent="0.3">
      <c r="A15" s="727" t="s">
        <v>0</v>
      </c>
      <c r="B15" s="727"/>
      <c r="C15" s="727"/>
      <c r="D15" s="727"/>
      <c r="E15" s="727"/>
    </row>
    <row r="16" spans="1:6" ht="16.5" customHeight="1" x14ac:dyDescent="0.3">
      <c r="A16" s="598" t="s">
        <v>1</v>
      </c>
      <c r="B16" s="599" t="s">
        <v>2</v>
      </c>
    </row>
    <row r="17" spans="1:5" ht="16.5" customHeight="1" x14ac:dyDescent="0.3">
      <c r="A17" s="600" t="s">
        <v>3</v>
      </c>
      <c r="B17" s="600" t="s">
        <v>5</v>
      </c>
      <c r="D17" s="601"/>
      <c r="E17" s="602"/>
    </row>
    <row r="18" spans="1:5" ht="16.5" customHeight="1" x14ac:dyDescent="0.3">
      <c r="A18" s="603" t="s">
        <v>4</v>
      </c>
      <c r="B18" s="600" t="s">
        <v>128</v>
      </c>
      <c r="C18" s="602"/>
      <c r="D18" s="602"/>
      <c r="E18" s="602"/>
    </row>
    <row r="19" spans="1:5" ht="16.5" customHeight="1" x14ac:dyDescent="0.3">
      <c r="A19" s="603" t="s">
        <v>6</v>
      </c>
      <c r="B19" s="604">
        <v>99.15</v>
      </c>
      <c r="C19" s="602"/>
      <c r="D19" s="602"/>
      <c r="E19" s="602"/>
    </row>
    <row r="20" spans="1:5" ht="16.5" customHeight="1" x14ac:dyDescent="0.3">
      <c r="A20" s="600" t="s">
        <v>8</v>
      </c>
      <c r="B20" s="604">
        <f>Nevirapine!D43</f>
        <v>10.31</v>
      </c>
      <c r="C20" s="602"/>
      <c r="D20" s="602"/>
      <c r="E20" s="602"/>
    </row>
    <row r="21" spans="1:5" ht="16.5" customHeight="1" x14ac:dyDescent="0.3">
      <c r="A21" s="600" t="s">
        <v>10</v>
      </c>
      <c r="B21" s="605">
        <f>B20/Nevirapine!B45</f>
        <v>0.20620000000000002</v>
      </c>
      <c r="C21" s="602"/>
      <c r="D21" s="602"/>
      <c r="E21" s="602"/>
    </row>
    <row r="22" spans="1:5" ht="15.75" customHeight="1" x14ac:dyDescent="0.25">
      <c r="A22" s="602"/>
      <c r="B22" s="602"/>
      <c r="C22" s="602"/>
      <c r="D22" s="602"/>
      <c r="E22" s="602"/>
    </row>
    <row r="23" spans="1:5" ht="16.5" customHeight="1" x14ac:dyDescent="0.3">
      <c r="A23" s="606" t="s">
        <v>13</v>
      </c>
      <c r="B23" s="607" t="s">
        <v>14</v>
      </c>
      <c r="C23" s="606" t="s">
        <v>15</v>
      </c>
      <c r="D23" s="606" t="s">
        <v>16</v>
      </c>
      <c r="E23" s="606" t="s">
        <v>17</v>
      </c>
    </row>
    <row r="24" spans="1:5" ht="16.5" customHeight="1" x14ac:dyDescent="0.3">
      <c r="A24" s="608">
        <v>1</v>
      </c>
      <c r="B24" s="609">
        <v>138752139</v>
      </c>
      <c r="C24" s="609">
        <v>10424.1</v>
      </c>
      <c r="D24" s="610">
        <v>1.2</v>
      </c>
      <c r="E24" s="611">
        <v>7.1</v>
      </c>
    </row>
    <row r="25" spans="1:5" ht="16.5" customHeight="1" x14ac:dyDescent="0.3">
      <c r="A25" s="608">
        <v>2</v>
      </c>
      <c r="B25" s="609">
        <v>138800442</v>
      </c>
      <c r="C25" s="609">
        <v>10391.9</v>
      </c>
      <c r="D25" s="610">
        <v>1</v>
      </c>
      <c r="E25" s="610">
        <v>7.1</v>
      </c>
    </row>
    <row r="26" spans="1:5" ht="16.5" customHeight="1" x14ac:dyDescent="0.3">
      <c r="A26" s="608">
        <v>3</v>
      </c>
      <c r="B26" s="609">
        <v>138964277</v>
      </c>
      <c r="C26" s="609">
        <v>10400.799999999999</v>
      </c>
      <c r="D26" s="610">
        <v>1</v>
      </c>
      <c r="E26" s="610">
        <v>7.1</v>
      </c>
    </row>
    <row r="27" spans="1:5" ht="16.5" customHeight="1" x14ac:dyDescent="0.3">
      <c r="A27" s="608">
        <v>4</v>
      </c>
      <c r="B27" s="609">
        <v>139434033</v>
      </c>
      <c r="C27" s="609">
        <v>10406.9</v>
      </c>
      <c r="D27" s="610">
        <v>1</v>
      </c>
      <c r="E27" s="610">
        <v>7.1</v>
      </c>
    </row>
    <row r="28" spans="1:5" ht="16.5" customHeight="1" x14ac:dyDescent="0.3">
      <c r="A28" s="608">
        <v>5</v>
      </c>
      <c r="B28" s="609">
        <v>139787045</v>
      </c>
      <c r="C28" s="609">
        <v>10406</v>
      </c>
      <c r="D28" s="610">
        <v>1</v>
      </c>
      <c r="E28" s="610">
        <v>7.1</v>
      </c>
    </row>
    <row r="29" spans="1:5" ht="16.5" customHeight="1" x14ac:dyDescent="0.3">
      <c r="A29" s="608">
        <v>6</v>
      </c>
      <c r="B29" s="612"/>
      <c r="C29" s="612"/>
      <c r="D29" s="613"/>
      <c r="E29" s="613"/>
    </row>
    <row r="30" spans="1:5" ht="16.5" customHeight="1" x14ac:dyDescent="0.3">
      <c r="A30" s="614" t="s">
        <v>18</v>
      </c>
      <c r="B30" s="615">
        <f>AVERAGE(B24:B29)</f>
        <v>139147587.19999999</v>
      </c>
      <c r="C30" s="616">
        <f>AVERAGE(C24:C29)</f>
        <v>10405.939999999999</v>
      </c>
      <c r="D30" s="617">
        <f>AVERAGE(D24:D29)</f>
        <v>1.04</v>
      </c>
      <c r="E30" s="617">
        <f>AVERAGE(E24:E29)</f>
        <v>7.1</v>
      </c>
    </row>
    <row r="31" spans="1:5" ht="16.5" customHeight="1" x14ac:dyDescent="0.3">
      <c r="A31" s="618" t="s">
        <v>19</v>
      </c>
      <c r="B31" s="619">
        <f>(STDEV(B24:B29)/B30)</f>
        <v>3.2168611563229798E-3</v>
      </c>
      <c r="C31" s="620"/>
      <c r="D31" s="620"/>
      <c r="E31" s="621"/>
    </row>
    <row r="32" spans="1:5" s="596" customFormat="1" ht="16.5" customHeight="1" x14ac:dyDescent="0.3">
      <c r="A32" s="622" t="s">
        <v>20</v>
      </c>
      <c r="B32" s="623">
        <f>COUNT(B24:B29)</f>
        <v>5</v>
      </c>
      <c r="C32" s="624"/>
      <c r="D32" s="625"/>
      <c r="E32" s="626"/>
    </row>
    <row r="33" spans="1:5" s="596" customFormat="1" ht="15.75" customHeight="1" x14ac:dyDescent="0.25">
      <c r="A33" s="602"/>
      <c r="B33" s="602"/>
      <c r="C33" s="602"/>
      <c r="D33" s="602"/>
      <c r="E33" s="602"/>
    </row>
    <row r="34" spans="1:5" s="596" customFormat="1" ht="16.5" customHeight="1" x14ac:dyDescent="0.3">
      <c r="A34" s="603" t="s">
        <v>21</v>
      </c>
      <c r="B34" s="627" t="s">
        <v>22</v>
      </c>
      <c r="C34" s="628"/>
      <c r="D34" s="628"/>
      <c r="E34" s="628"/>
    </row>
    <row r="35" spans="1:5" ht="16.5" customHeight="1" x14ac:dyDescent="0.3">
      <c r="A35" s="603"/>
      <c r="B35" s="627" t="s">
        <v>23</v>
      </c>
      <c r="C35" s="628"/>
      <c r="D35" s="628"/>
      <c r="E35" s="628"/>
    </row>
    <row r="36" spans="1:5" ht="16.5" customHeight="1" x14ac:dyDescent="0.3">
      <c r="A36" s="603"/>
      <c r="B36" s="627" t="s">
        <v>24</v>
      </c>
      <c r="C36" s="628"/>
      <c r="D36" s="628"/>
      <c r="E36" s="628"/>
    </row>
    <row r="37" spans="1:5" ht="15.75" customHeight="1" x14ac:dyDescent="0.25">
      <c r="A37" s="602"/>
      <c r="B37" s="602"/>
      <c r="C37" s="602"/>
      <c r="D37" s="602"/>
      <c r="E37" s="602"/>
    </row>
    <row r="38" spans="1:5" ht="16.5" customHeight="1" x14ac:dyDescent="0.3">
      <c r="A38" s="598" t="s">
        <v>1</v>
      </c>
      <c r="B38" s="599" t="s">
        <v>25</v>
      </c>
    </row>
    <row r="39" spans="1:5" ht="16.5" customHeight="1" x14ac:dyDescent="0.3">
      <c r="A39" s="603" t="s">
        <v>4</v>
      </c>
      <c r="B39" s="600" t="s">
        <v>129</v>
      </c>
      <c r="C39" s="602"/>
      <c r="D39" s="602"/>
      <c r="E39" s="602"/>
    </row>
    <row r="40" spans="1:5" ht="16.5" customHeight="1" x14ac:dyDescent="0.3">
      <c r="A40" s="603" t="s">
        <v>6</v>
      </c>
      <c r="B40" s="604">
        <v>99.8</v>
      </c>
      <c r="C40" s="602"/>
      <c r="D40" s="602"/>
      <c r="E40" s="602"/>
    </row>
    <row r="41" spans="1:5" ht="16.5" customHeight="1" x14ac:dyDescent="0.3">
      <c r="A41" s="600" t="s">
        <v>8</v>
      </c>
      <c r="B41" s="604">
        <v>10.31</v>
      </c>
      <c r="C41" s="602"/>
      <c r="D41" s="602"/>
      <c r="E41" s="602"/>
    </row>
    <row r="42" spans="1:5" ht="16.5" customHeight="1" x14ac:dyDescent="0.3">
      <c r="A42" s="600" t="s">
        <v>10</v>
      </c>
      <c r="B42" s="605">
        <v>0.2</v>
      </c>
      <c r="C42" s="602"/>
      <c r="D42" s="602"/>
      <c r="E42" s="602"/>
    </row>
    <row r="43" spans="1:5" ht="15.75" customHeight="1" x14ac:dyDescent="0.25">
      <c r="A43" s="602"/>
      <c r="B43" s="602"/>
      <c r="C43" s="602"/>
      <c r="D43" s="602"/>
      <c r="E43" s="602"/>
    </row>
    <row r="44" spans="1:5" ht="16.5" customHeight="1" x14ac:dyDescent="0.3">
      <c r="A44" s="606" t="s">
        <v>13</v>
      </c>
      <c r="B44" s="607" t="s">
        <v>14</v>
      </c>
      <c r="C44" s="606" t="s">
        <v>15</v>
      </c>
      <c r="D44" s="606" t="s">
        <v>16</v>
      </c>
      <c r="E44" s="606" t="s">
        <v>17</v>
      </c>
    </row>
    <row r="45" spans="1:5" ht="16.5" customHeight="1" x14ac:dyDescent="0.3">
      <c r="A45" s="608">
        <v>1</v>
      </c>
      <c r="B45" s="609">
        <v>138752139</v>
      </c>
      <c r="C45" s="609">
        <v>10424.1</v>
      </c>
      <c r="D45" s="610">
        <v>1.2</v>
      </c>
      <c r="E45" s="611">
        <v>7.1</v>
      </c>
    </row>
    <row r="46" spans="1:5" ht="16.5" customHeight="1" x14ac:dyDescent="0.3">
      <c r="A46" s="608">
        <v>2</v>
      </c>
      <c r="B46" s="609">
        <v>138800442</v>
      </c>
      <c r="C46" s="609">
        <v>10391.9</v>
      </c>
      <c r="D46" s="610">
        <v>1</v>
      </c>
      <c r="E46" s="610">
        <v>7.1</v>
      </c>
    </row>
    <row r="47" spans="1:5" ht="16.5" customHeight="1" x14ac:dyDescent="0.3">
      <c r="A47" s="608">
        <v>3</v>
      </c>
      <c r="B47" s="609">
        <v>138964277</v>
      </c>
      <c r="C47" s="609">
        <v>10400.799999999999</v>
      </c>
      <c r="D47" s="610">
        <v>1</v>
      </c>
      <c r="E47" s="610">
        <v>7.1</v>
      </c>
    </row>
    <row r="48" spans="1:5" ht="16.5" customHeight="1" x14ac:dyDescent="0.3">
      <c r="A48" s="608">
        <v>4</v>
      </c>
      <c r="B48" s="609">
        <v>139434033</v>
      </c>
      <c r="C48" s="609">
        <v>10406.9</v>
      </c>
      <c r="D48" s="610">
        <v>1</v>
      </c>
      <c r="E48" s="610">
        <v>7.1</v>
      </c>
    </row>
    <row r="49" spans="1:7" ht="16.5" customHeight="1" x14ac:dyDescent="0.3">
      <c r="A49" s="608">
        <v>5</v>
      </c>
      <c r="B49" s="609">
        <v>139787045</v>
      </c>
      <c r="C49" s="609">
        <v>10406</v>
      </c>
      <c r="D49" s="610">
        <v>1</v>
      </c>
      <c r="E49" s="610">
        <v>7.1</v>
      </c>
    </row>
    <row r="50" spans="1:7" ht="16.5" customHeight="1" x14ac:dyDescent="0.3">
      <c r="A50" s="608">
        <v>6</v>
      </c>
      <c r="B50" s="612"/>
      <c r="C50" s="612"/>
      <c r="D50" s="613"/>
      <c r="E50" s="613"/>
    </row>
    <row r="51" spans="1:7" ht="16.5" customHeight="1" x14ac:dyDescent="0.3">
      <c r="A51" s="614" t="s">
        <v>18</v>
      </c>
      <c r="B51" s="615">
        <f>AVERAGE(B45:B50)</f>
        <v>139147587.19999999</v>
      </c>
      <c r="C51" s="616">
        <f>AVERAGE(C45:C50)</f>
        <v>10405.939999999999</v>
      </c>
      <c r="D51" s="617">
        <f>AVERAGE(D45:D50)</f>
        <v>1.04</v>
      </c>
      <c r="E51" s="617">
        <f>AVERAGE(E45:E50)</f>
        <v>7.1</v>
      </c>
    </row>
    <row r="52" spans="1:7" ht="16.5" customHeight="1" x14ac:dyDescent="0.3">
      <c r="A52" s="618" t="s">
        <v>19</v>
      </c>
      <c r="B52" s="619">
        <f>(STDEV(B45:B50)/B51)</f>
        <v>3.2168611563229798E-3</v>
      </c>
      <c r="C52" s="620"/>
      <c r="D52" s="620"/>
      <c r="E52" s="621"/>
    </row>
    <row r="53" spans="1:7" s="596" customFormat="1" ht="16.5" customHeight="1" x14ac:dyDescent="0.3">
      <c r="A53" s="622" t="s">
        <v>20</v>
      </c>
      <c r="B53" s="623">
        <f>COUNT(B45:B50)</f>
        <v>5</v>
      </c>
      <c r="C53" s="624"/>
      <c r="D53" s="625"/>
      <c r="E53" s="626"/>
    </row>
    <row r="54" spans="1:7" s="596" customFormat="1" ht="15.75" customHeight="1" x14ac:dyDescent="0.25">
      <c r="A54" s="602"/>
      <c r="B54" s="602"/>
      <c r="C54" s="602"/>
      <c r="D54" s="602"/>
      <c r="E54" s="602"/>
    </row>
    <row r="55" spans="1:7" s="596" customFormat="1" ht="16.5" customHeight="1" x14ac:dyDescent="0.3">
      <c r="A55" s="603" t="s">
        <v>21</v>
      </c>
      <c r="B55" s="627" t="s">
        <v>22</v>
      </c>
      <c r="C55" s="628"/>
      <c r="D55" s="628"/>
      <c r="E55" s="628"/>
    </row>
    <row r="56" spans="1:7" ht="16.5" customHeight="1" x14ac:dyDescent="0.3">
      <c r="A56" s="603"/>
      <c r="B56" s="627" t="s">
        <v>23</v>
      </c>
      <c r="C56" s="628"/>
      <c r="D56" s="628"/>
      <c r="E56" s="628"/>
    </row>
    <row r="57" spans="1:7" ht="16.5" customHeight="1" x14ac:dyDescent="0.3">
      <c r="A57" s="603"/>
      <c r="B57" s="627" t="s">
        <v>24</v>
      </c>
      <c r="C57" s="628"/>
      <c r="D57" s="628"/>
      <c r="E57" s="628"/>
    </row>
    <row r="58" spans="1:7" ht="14.25" customHeight="1" thickBot="1" x14ac:dyDescent="0.3">
      <c r="A58" s="629"/>
      <c r="B58" s="630"/>
      <c r="D58" s="631"/>
      <c r="F58" s="632"/>
      <c r="G58" s="632"/>
    </row>
    <row r="59" spans="1:7" ht="15" customHeight="1" x14ac:dyDescent="0.3">
      <c r="B59" s="728" t="s">
        <v>26</v>
      </c>
      <c r="C59" s="728"/>
      <c r="E59" s="633" t="s">
        <v>27</v>
      </c>
      <c r="F59" s="634"/>
      <c r="G59" s="633" t="s">
        <v>28</v>
      </c>
    </row>
    <row r="60" spans="1:7" ht="15" customHeight="1" x14ac:dyDescent="0.3">
      <c r="A60" s="635" t="s">
        <v>29</v>
      </c>
      <c r="B60" s="636"/>
      <c r="C60" s="636"/>
      <c r="E60" s="636"/>
      <c r="G60" s="636"/>
    </row>
    <row r="61" spans="1:7" ht="15" customHeight="1" x14ac:dyDescent="0.3">
      <c r="A61" s="635" t="s">
        <v>30</v>
      </c>
      <c r="B61" s="637"/>
      <c r="C61" s="637"/>
      <c r="E61" s="637"/>
      <c r="G61" s="63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5" zoomScale="60" zoomScaleNormal="100" workbookViewId="0">
      <selection activeCell="B24" sqref="B24:E29"/>
    </sheetView>
  </sheetViews>
  <sheetFormatPr defaultRowHeight="13.5" x14ac:dyDescent="0.25"/>
  <cols>
    <col min="1" max="1" width="27.5703125" style="640" customWidth="1"/>
    <col min="2" max="2" width="20.42578125" style="640" customWidth="1"/>
    <col min="3" max="3" width="31.85546875" style="640" customWidth="1"/>
    <col min="4" max="4" width="25.85546875" style="640" customWidth="1"/>
    <col min="5" max="5" width="25.7109375" style="640" customWidth="1"/>
    <col min="6" max="6" width="23.140625" style="640" customWidth="1"/>
    <col min="7" max="7" width="28.42578125" style="640" customWidth="1"/>
    <col min="8" max="8" width="21.5703125" style="640" customWidth="1"/>
    <col min="9" max="9" width="9.140625" style="640" customWidth="1"/>
    <col min="10" max="16384" width="9.140625" style="676"/>
  </cols>
  <sheetData>
    <row r="14" spans="1:6" ht="15" customHeight="1" x14ac:dyDescent="0.3">
      <c r="A14" s="639"/>
      <c r="C14" s="641"/>
      <c r="F14" s="641"/>
    </row>
    <row r="15" spans="1:6" ht="18.75" customHeight="1" x14ac:dyDescent="0.3">
      <c r="A15" s="729" t="s">
        <v>0</v>
      </c>
      <c r="B15" s="729"/>
      <c r="C15" s="729"/>
      <c r="D15" s="729"/>
      <c r="E15" s="729"/>
    </row>
    <row r="16" spans="1:6" ht="16.5" customHeight="1" x14ac:dyDescent="0.3">
      <c r="A16" s="642" t="s">
        <v>1</v>
      </c>
      <c r="B16" s="643" t="s">
        <v>2</v>
      </c>
    </row>
    <row r="17" spans="1:5" ht="16.5" customHeight="1" x14ac:dyDescent="0.3">
      <c r="A17" s="644" t="s">
        <v>3</v>
      </c>
      <c r="B17" s="644" t="s">
        <v>5</v>
      </c>
      <c r="D17" s="645"/>
      <c r="E17" s="646"/>
    </row>
    <row r="18" spans="1:5" ht="16.5" customHeight="1" x14ac:dyDescent="0.3">
      <c r="A18" s="647" t="s">
        <v>4</v>
      </c>
      <c r="B18" s="644" t="s">
        <v>130</v>
      </c>
      <c r="C18" s="646"/>
      <c r="D18" s="646"/>
      <c r="E18" s="646"/>
    </row>
    <row r="19" spans="1:5" ht="16.5" customHeight="1" x14ac:dyDescent="0.3">
      <c r="A19" s="647" t="s">
        <v>6</v>
      </c>
      <c r="B19" s="648">
        <v>99.7</v>
      </c>
      <c r="C19" s="646"/>
      <c r="D19" s="646"/>
      <c r="E19" s="646"/>
    </row>
    <row r="20" spans="1:5" ht="16.5" customHeight="1" x14ac:dyDescent="0.3">
      <c r="A20" s="644" t="s">
        <v>8</v>
      </c>
      <c r="B20" s="648">
        <f>B41</f>
        <v>31.46</v>
      </c>
      <c r="C20" s="646"/>
      <c r="D20" s="646"/>
      <c r="E20" s="646"/>
    </row>
    <row r="21" spans="1:5" ht="16.5" customHeight="1" x14ac:dyDescent="0.3">
      <c r="A21" s="644" t="s">
        <v>10</v>
      </c>
      <c r="B21" s="649">
        <v>0.3</v>
      </c>
      <c r="C21" s="646"/>
      <c r="D21" s="646"/>
      <c r="E21" s="646"/>
    </row>
    <row r="22" spans="1:5" ht="15.75" customHeight="1" x14ac:dyDescent="0.25">
      <c r="A22" s="646"/>
      <c r="B22" s="646"/>
      <c r="C22" s="646"/>
      <c r="D22" s="646"/>
      <c r="E22" s="646"/>
    </row>
    <row r="23" spans="1:5" ht="16.5" customHeight="1" x14ac:dyDescent="0.3">
      <c r="A23" s="650" t="s">
        <v>13</v>
      </c>
      <c r="B23" s="651" t="s">
        <v>14</v>
      </c>
      <c r="C23" s="650" t="s">
        <v>15</v>
      </c>
      <c r="D23" s="650" t="s">
        <v>16</v>
      </c>
      <c r="E23" s="650" t="s">
        <v>17</v>
      </c>
    </row>
    <row r="24" spans="1:5" ht="16.5" customHeight="1" x14ac:dyDescent="0.3">
      <c r="A24" s="652">
        <v>1</v>
      </c>
      <c r="B24" s="653">
        <v>282693073</v>
      </c>
      <c r="C24" s="653">
        <v>9973.9</v>
      </c>
      <c r="D24" s="654">
        <v>1</v>
      </c>
      <c r="E24" s="655">
        <v>4.4000000000000004</v>
      </c>
    </row>
    <row r="25" spans="1:5" ht="16.5" customHeight="1" x14ac:dyDescent="0.3">
      <c r="A25" s="652">
        <v>2</v>
      </c>
      <c r="B25" s="653">
        <v>282807452</v>
      </c>
      <c r="C25" s="653">
        <v>9948.7000000000007</v>
      </c>
      <c r="D25" s="654">
        <v>1</v>
      </c>
      <c r="E25" s="654">
        <v>4.4000000000000004</v>
      </c>
    </row>
    <row r="26" spans="1:5" ht="16.5" customHeight="1" x14ac:dyDescent="0.3">
      <c r="A26" s="652">
        <v>3</v>
      </c>
      <c r="B26" s="653">
        <v>282822919</v>
      </c>
      <c r="C26" s="653">
        <v>9980.2000000000007</v>
      </c>
      <c r="D26" s="654">
        <v>1</v>
      </c>
      <c r="E26" s="654">
        <v>4.5</v>
      </c>
    </row>
    <row r="27" spans="1:5" ht="16.5" customHeight="1" x14ac:dyDescent="0.3">
      <c r="A27" s="652">
        <v>4</v>
      </c>
      <c r="B27" s="653">
        <v>282802328</v>
      </c>
      <c r="C27" s="653">
        <v>10011.799999999999</v>
      </c>
      <c r="D27" s="654">
        <v>1</v>
      </c>
      <c r="E27" s="654">
        <v>4.5</v>
      </c>
    </row>
    <row r="28" spans="1:5" ht="16.5" customHeight="1" x14ac:dyDescent="0.3">
      <c r="A28" s="652">
        <v>5</v>
      </c>
      <c r="B28" s="653">
        <v>282802328</v>
      </c>
      <c r="C28" s="653">
        <v>9947.6</v>
      </c>
      <c r="D28" s="654">
        <v>1</v>
      </c>
      <c r="E28" s="654">
        <v>4.5</v>
      </c>
    </row>
    <row r="29" spans="1:5" ht="16.5" customHeight="1" x14ac:dyDescent="0.3">
      <c r="A29" s="652">
        <v>6</v>
      </c>
      <c r="B29" s="656"/>
      <c r="C29" s="656"/>
      <c r="D29" s="657"/>
      <c r="E29" s="657"/>
    </row>
    <row r="30" spans="1:5" ht="16.5" customHeight="1" x14ac:dyDescent="0.3">
      <c r="A30" s="658" t="s">
        <v>18</v>
      </c>
      <c r="B30" s="659">
        <f>AVERAGE(B24:B29)</f>
        <v>282785620</v>
      </c>
      <c r="C30" s="660">
        <f>AVERAGE(C24:C29)</f>
        <v>9972.4399999999987</v>
      </c>
      <c r="D30" s="661">
        <f>AVERAGE(D24:D29)</f>
        <v>1</v>
      </c>
      <c r="E30" s="661">
        <f>AVERAGE(E24:E29)</f>
        <v>4.46</v>
      </c>
    </row>
    <row r="31" spans="1:5" ht="16.5" customHeight="1" x14ac:dyDescent="0.3">
      <c r="A31" s="662" t="s">
        <v>19</v>
      </c>
      <c r="B31" s="663">
        <f>(STDEV(B24:B29)/B30)</f>
        <v>1.8536747178423541E-4</v>
      </c>
      <c r="C31" s="664"/>
      <c r="D31" s="664"/>
      <c r="E31" s="665"/>
    </row>
    <row r="32" spans="1:5" s="640" customFormat="1" ht="16.5" customHeight="1" x14ac:dyDescent="0.3">
      <c r="A32" s="666" t="s">
        <v>20</v>
      </c>
      <c r="B32" s="667">
        <f>COUNT(B24:B29)</f>
        <v>5</v>
      </c>
      <c r="C32" s="668"/>
      <c r="D32" s="669"/>
      <c r="E32" s="670"/>
    </row>
    <row r="33" spans="1:5" s="640" customFormat="1" ht="15.75" customHeight="1" x14ac:dyDescent="0.25">
      <c r="A33" s="646"/>
      <c r="B33" s="646"/>
      <c r="C33" s="646"/>
      <c r="D33" s="646"/>
      <c r="E33" s="646"/>
    </row>
    <row r="34" spans="1:5" s="640" customFormat="1" ht="16.5" customHeight="1" x14ac:dyDescent="0.3">
      <c r="A34" s="647" t="s">
        <v>21</v>
      </c>
      <c r="B34" s="671" t="s">
        <v>22</v>
      </c>
      <c r="C34" s="672"/>
      <c r="D34" s="672"/>
      <c r="E34" s="672"/>
    </row>
    <row r="35" spans="1:5" ht="16.5" customHeight="1" x14ac:dyDescent="0.3">
      <c r="A35" s="647"/>
      <c r="B35" s="671" t="s">
        <v>23</v>
      </c>
      <c r="C35" s="672"/>
      <c r="D35" s="672"/>
      <c r="E35" s="672"/>
    </row>
    <row r="36" spans="1:5" ht="16.5" customHeight="1" x14ac:dyDescent="0.3">
      <c r="A36" s="647"/>
      <c r="B36" s="671" t="s">
        <v>24</v>
      </c>
      <c r="C36" s="672"/>
      <c r="D36" s="672"/>
      <c r="E36" s="672"/>
    </row>
    <row r="37" spans="1:5" ht="15.75" customHeight="1" x14ac:dyDescent="0.25">
      <c r="A37" s="646"/>
      <c r="B37" s="646"/>
      <c r="C37" s="646"/>
      <c r="D37" s="646"/>
      <c r="E37" s="646"/>
    </row>
    <row r="38" spans="1:5" ht="16.5" customHeight="1" x14ac:dyDescent="0.3">
      <c r="A38" s="642" t="s">
        <v>1</v>
      </c>
      <c r="B38" s="643" t="s">
        <v>25</v>
      </c>
    </row>
    <row r="39" spans="1:5" ht="16.5" customHeight="1" x14ac:dyDescent="0.3">
      <c r="A39" s="647" t="s">
        <v>4</v>
      </c>
      <c r="B39" s="644" t="s">
        <v>130</v>
      </c>
      <c r="C39" s="646"/>
      <c r="D39" s="646"/>
      <c r="E39" s="646"/>
    </row>
    <row r="40" spans="1:5" ht="16.5" customHeight="1" x14ac:dyDescent="0.3">
      <c r="A40" s="647" t="s">
        <v>6</v>
      </c>
      <c r="B40" s="648">
        <v>99.7</v>
      </c>
      <c r="C40" s="646"/>
      <c r="D40" s="646"/>
      <c r="E40" s="646"/>
    </row>
    <row r="41" spans="1:5" ht="16.5" customHeight="1" x14ac:dyDescent="0.3">
      <c r="A41" s="644" t="s">
        <v>8</v>
      </c>
      <c r="B41" s="648">
        <v>31.46</v>
      </c>
      <c r="C41" s="646"/>
      <c r="D41" s="646"/>
      <c r="E41" s="646"/>
    </row>
    <row r="42" spans="1:5" ht="16.5" customHeight="1" x14ac:dyDescent="0.3">
      <c r="A42" s="644" t="s">
        <v>10</v>
      </c>
      <c r="B42" s="649">
        <v>0.3</v>
      </c>
      <c r="C42" s="646"/>
      <c r="D42" s="646"/>
      <c r="E42" s="646"/>
    </row>
    <row r="43" spans="1:5" ht="15.75" customHeight="1" x14ac:dyDescent="0.25">
      <c r="A43" s="646"/>
      <c r="B43" s="646"/>
      <c r="C43" s="646"/>
      <c r="D43" s="646"/>
      <c r="E43" s="646"/>
    </row>
    <row r="44" spans="1:5" ht="16.5" customHeight="1" x14ac:dyDescent="0.3">
      <c r="A44" s="650" t="s">
        <v>13</v>
      </c>
      <c r="B44" s="651" t="s">
        <v>14</v>
      </c>
      <c r="C44" s="650" t="s">
        <v>15</v>
      </c>
      <c r="D44" s="650" t="s">
        <v>16</v>
      </c>
      <c r="E44" s="650" t="s">
        <v>17</v>
      </c>
    </row>
    <row r="45" spans="1:5" ht="16.5" customHeight="1" x14ac:dyDescent="0.3">
      <c r="A45" s="652">
        <v>1</v>
      </c>
      <c r="B45" s="653">
        <v>282693073</v>
      </c>
      <c r="C45" s="653">
        <v>9973.9</v>
      </c>
      <c r="D45" s="654">
        <v>1</v>
      </c>
      <c r="E45" s="655">
        <v>4.4000000000000004</v>
      </c>
    </row>
    <row r="46" spans="1:5" ht="16.5" customHeight="1" x14ac:dyDescent="0.3">
      <c r="A46" s="652">
        <v>2</v>
      </c>
      <c r="B46" s="653">
        <v>282807452</v>
      </c>
      <c r="C46" s="653">
        <v>9948.7000000000007</v>
      </c>
      <c r="D46" s="654">
        <v>1</v>
      </c>
      <c r="E46" s="654">
        <v>4.4000000000000004</v>
      </c>
    </row>
    <row r="47" spans="1:5" ht="16.5" customHeight="1" x14ac:dyDescent="0.3">
      <c r="A47" s="652">
        <v>3</v>
      </c>
      <c r="B47" s="653">
        <v>282822919</v>
      </c>
      <c r="C47" s="653">
        <v>9980.2000000000007</v>
      </c>
      <c r="D47" s="654">
        <v>1</v>
      </c>
      <c r="E47" s="654">
        <v>4.5</v>
      </c>
    </row>
    <row r="48" spans="1:5" ht="16.5" customHeight="1" x14ac:dyDescent="0.3">
      <c r="A48" s="652">
        <v>4</v>
      </c>
      <c r="B48" s="653">
        <v>282802328</v>
      </c>
      <c r="C48" s="653">
        <v>10011.799999999999</v>
      </c>
      <c r="D48" s="654">
        <v>1</v>
      </c>
      <c r="E48" s="654">
        <v>4.5</v>
      </c>
    </row>
    <row r="49" spans="1:7" ht="16.5" customHeight="1" x14ac:dyDescent="0.3">
      <c r="A49" s="652">
        <v>5</v>
      </c>
      <c r="B49" s="653">
        <v>282802328</v>
      </c>
      <c r="C49" s="653">
        <v>9947.6</v>
      </c>
      <c r="D49" s="654">
        <v>1</v>
      </c>
      <c r="E49" s="654">
        <v>4.5</v>
      </c>
    </row>
    <row r="50" spans="1:7" ht="16.5" customHeight="1" x14ac:dyDescent="0.3">
      <c r="A50" s="652">
        <v>6</v>
      </c>
      <c r="B50" s="656"/>
      <c r="C50" s="656"/>
      <c r="D50" s="657"/>
      <c r="E50" s="657"/>
    </row>
    <row r="51" spans="1:7" ht="16.5" customHeight="1" x14ac:dyDescent="0.3">
      <c r="A51" s="658" t="s">
        <v>18</v>
      </c>
      <c r="B51" s="659">
        <f>AVERAGE(B45:B50)</f>
        <v>282785620</v>
      </c>
      <c r="C51" s="660">
        <f>AVERAGE(C45:C50)</f>
        <v>9972.4399999999987</v>
      </c>
      <c r="D51" s="661">
        <f>AVERAGE(D45:D50)</f>
        <v>1</v>
      </c>
      <c r="E51" s="661">
        <f>AVERAGE(E45:E50)</f>
        <v>4.46</v>
      </c>
    </row>
    <row r="52" spans="1:7" ht="16.5" customHeight="1" x14ac:dyDescent="0.3">
      <c r="A52" s="662" t="s">
        <v>19</v>
      </c>
      <c r="B52" s="663">
        <f>(STDEV(B45:B50)/B51)</f>
        <v>1.8536747178423541E-4</v>
      </c>
      <c r="C52" s="664"/>
      <c r="D52" s="664"/>
      <c r="E52" s="665"/>
    </row>
    <row r="53" spans="1:7" s="640" customFormat="1" ht="16.5" customHeight="1" x14ac:dyDescent="0.3">
      <c r="A53" s="666" t="s">
        <v>20</v>
      </c>
      <c r="B53" s="667">
        <f>COUNT(B45:B50)</f>
        <v>5</v>
      </c>
      <c r="C53" s="668"/>
      <c r="D53" s="669"/>
      <c r="E53" s="670"/>
    </row>
    <row r="54" spans="1:7" s="640" customFormat="1" ht="15.75" customHeight="1" x14ac:dyDescent="0.25">
      <c r="A54" s="646"/>
      <c r="B54" s="646"/>
      <c r="C54" s="646"/>
      <c r="D54" s="646"/>
      <c r="E54" s="646"/>
    </row>
    <row r="55" spans="1:7" s="640" customFormat="1" ht="16.5" customHeight="1" x14ac:dyDescent="0.3">
      <c r="A55" s="647" t="s">
        <v>21</v>
      </c>
      <c r="B55" s="671" t="s">
        <v>22</v>
      </c>
      <c r="C55" s="672"/>
      <c r="D55" s="672"/>
      <c r="E55" s="672"/>
    </row>
    <row r="56" spans="1:7" ht="16.5" customHeight="1" x14ac:dyDescent="0.3">
      <c r="A56" s="647"/>
      <c r="B56" s="671" t="s">
        <v>23</v>
      </c>
      <c r="C56" s="672"/>
      <c r="D56" s="672"/>
      <c r="E56" s="672"/>
    </row>
    <row r="57" spans="1:7" ht="16.5" customHeight="1" x14ac:dyDescent="0.3">
      <c r="A57" s="647"/>
      <c r="B57" s="671" t="s">
        <v>24</v>
      </c>
      <c r="C57" s="672"/>
      <c r="D57" s="672"/>
      <c r="E57" s="672"/>
    </row>
    <row r="58" spans="1:7" ht="14.25" customHeight="1" thickBot="1" x14ac:dyDescent="0.3">
      <c r="A58" s="673"/>
      <c r="B58" s="674"/>
      <c r="D58" s="675"/>
      <c r="F58" s="676"/>
      <c r="G58" s="676"/>
    </row>
    <row r="59" spans="1:7" ht="15" customHeight="1" x14ac:dyDescent="0.3">
      <c r="B59" s="730" t="s">
        <v>26</v>
      </c>
      <c r="C59" s="730"/>
      <c r="E59" s="677" t="s">
        <v>27</v>
      </c>
      <c r="F59" s="678"/>
      <c r="G59" s="677" t="s">
        <v>28</v>
      </c>
    </row>
    <row r="60" spans="1:7" ht="15" customHeight="1" x14ac:dyDescent="0.3">
      <c r="A60" s="679" t="s">
        <v>29</v>
      </c>
      <c r="B60" s="680"/>
      <c r="C60" s="680"/>
      <c r="E60" s="680"/>
      <c r="G60" s="680"/>
    </row>
    <row r="61" spans="1:7" ht="15" customHeight="1" x14ac:dyDescent="0.3">
      <c r="A61" s="679" t="s">
        <v>30</v>
      </c>
      <c r="B61" s="681"/>
      <c r="C61" s="681"/>
      <c r="E61" s="681"/>
      <c r="G61" s="68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6" zoomScale="60" zoomScaleNormal="100" workbookViewId="0">
      <selection activeCell="B22" sqref="B22"/>
    </sheetView>
  </sheetViews>
  <sheetFormatPr defaultRowHeight="13.5" x14ac:dyDescent="0.25"/>
  <cols>
    <col min="1" max="1" width="27.5703125" style="684" customWidth="1"/>
    <col min="2" max="2" width="20.42578125" style="684" customWidth="1"/>
    <col min="3" max="3" width="31.85546875" style="684" customWidth="1"/>
    <col min="4" max="4" width="25.85546875" style="684" customWidth="1"/>
    <col min="5" max="5" width="25.7109375" style="684" customWidth="1"/>
    <col min="6" max="6" width="23.140625" style="684" customWidth="1"/>
    <col min="7" max="7" width="28.42578125" style="684" customWidth="1"/>
    <col min="8" max="8" width="21.5703125" style="684" customWidth="1"/>
    <col min="9" max="9" width="9.140625" style="684" customWidth="1"/>
    <col min="10" max="16384" width="9.140625" style="720"/>
  </cols>
  <sheetData>
    <row r="14" spans="1:6" ht="15" customHeight="1" x14ac:dyDescent="0.3">
      <c r="A14" s="683"/>
      <c r="C14" s="685"/>
      <c r="F14" s="685"/>
    </row>
    <row r="15" spans="1:6" ht="18.75" customHeight="1" x14ac:dyDescent="0.3">
      <c r="A15" s="731" t="s">
        <v>0</v>
      </c>
      <c r="B15" s="731"/>
      <c r="C15" s="731"/>
      <c r="D15" s="731"/>
      <c r="E15" s="731"/>
    </row>
    <row r="16" spans="1:6" ht="16.5" customHeight="1" x14ac:dyDescent="0.3">
      <c r="A16" s="686" t="s">
        <v>1</v>
      </c>
      <c r="B16" s="687" t="s">
        <v>2</v>
      </c>
    </row>
    <row r="17" spans="1:5" ht="16.5" customHeight="1" x14ac:dyDescent="0.3">
      <c r="A17" s="688" t="s">
        <v>3</v>
      </c>
      <c r="B17" s="688" t="s">
        <v>5</v>
      </c>
      <c r="D17" s="689"/>
      <c r="E17" s="690"/>
    </row>
    <row r="18" spans="1:5" ht="16.5" customHeight="1" x14ac:dyDescent="0.3">
      <c r="A18" s="691" t="s">
        <v>4</v>
      </c>
      <c r="B18" s="688" t="s">
        <v>131</v>
      </c>
      <c r="C18" s="690"/>
      <c r="D18" s="690"/>
      <c r="E18" s="690"/>
    </row>
    <row r="19" spans="1:5" ht="16.5" customHeight="1" x14ac:dyDescent="0.3">
      <c r="A19" s="691" t="s">
        <v>6</v>
      </c>
      <c r="B19" s="692">
        <v>99.9</v>
      </c>
      <c r="C19" s="690"/>
      <c r="D19" s="690"/>
      <c r="E19" s="690"/>
    </row>
    <row r="20" spans="1:5" ht="16.5" customHeight="1" x14ac:dyDescent="0.3">
      <c r="A20" s="688" t="s">
        <v>8</v>
      </c>
      <c r="B20" s="692">
        <f>lamivudine!D43</f>
        <v>16.940000000000001</v>
      </c>
      <c r="C20" s="690"/>
      <c r="D20" s="690"/>
      <c r="E20" s="690"/>
    </row>
    <row r="21" spans="1:5" ht="16.5" customHeight="1" x14ac:dyDescent="0.3">
      <c r="A21" s="688" t="s">
        <v>10</v>
      </c>
      <c r="B21" s="693">
        <f>B20/lamivudine!B45</f>
        <v>0.16940000000000002</v>
      </c>
      <c r="C21" s="690"/>
      <c r="D21" s="690"/>
      <c r="E21" s="690"/>
    </row>
    <row r="22" spans="1:5" ht="15.75" customHeight="1" x14ac:dyDescent="0.25">
      <c r="A22" s="690"/>
      <c r="B22" s="690"/>
      <c r="C22" s="690"/>
      <c r="D22" s="690"/>
      <c r="E22" s="690"/>
    </row>
    <row r="23" spans="1:5" ht="16.5" customHeight="1" x14ac:dyDescent="0.3">
      <c r="A23" s="694" t="s">
        <v>13</v>
      </c>
      <c r="B23" s="695" t="s">
        <v>14</v>
      </c>
      <c r="C23" s="694" t="s">
        <v>15</v>
      </c>
      <c r="D23" s="694" t="s">
        <v>16</v>
      </c>
      <c r="E23" s="694" t="s">
        <v>17</v>
      </c>
    </row>
    <row r="24" spans="1:5" ht="16.5" customHeight="1" x14ac:dyDescent="0.3">
      <c r="A24" s="696">
        <v>1</v>
      </c>
      <c r="B24" s="697">
        <v>160153168</v>
      </c>
      <c r="C24" s="697">
        <v>6687.8</v>
      </c>
      <c r="D24" s="698">
        <v>1.2</v>
      </c>
      <c r="E24" s="699">
        <v>3.2</v>
      </c>
    </row>
    <row r="25" spans="1:5" ht="16.5" customHeight="1" x14ac:dyDescent="0.3">
      <c r="A25" s="696">
        <v>2</v>
      </c>
      <c r="B25" s="697">
        <v>160387034</v>
      </c>
      <c r="C25" s="697">
        <v>6693.8</v>
      </c>
      <c r="D25" s="698">
        <v>1.2</v>
      </c>
      <c r="E25" s="698">
        <v>3.2</v>
      </c>
    </row>
    <row r="26" spans="1:5" ht="16.5" customHeight="1" x14ac:dyDescent="0.3">
      <c r="A26" s="696">
        <v>3</v>
      </c>
      <c r="B26" s="697">
        <v>162683111</v>
      </c>
      <c r="C26" s="697">
        <v>8821.7000000000007</v>
      </c>
      <c r="D26" s="698">
        <v>1.2</v>
      </c>
      <c r="E26" s="698">
        <v>3.3</v>
      </c>
    </row>
    <row r="27" spans="1:5" ht="16.5" customHeight="1" x14ac:dyDescent="0.3">
      <c r="A27" s="696">
        <v>4</v>
      </c>
      <c r="B27" s="697">
        <v>162913227</v>
      </c>
      <c r="C27" s="697">
        <v>8785.6</v>
      </c>
      <c r="D27" s="698">
        <v>1.2</v>
      </c>
      <c r="E27" s="698">
        <v>3.3</v>
      </c>
    </row>
    <row r="28" spans="1:5" ht="16.5" customHeight="1" x14ac:dyDescent="0.3">
      <c r="A28" s="696">
        <v>5</v>
      </c>
      <c r="B28" s="697">
        <v>162812826</v>
      </c>
      <c r="C28" s="697">
        <v>9031.7999999999993</v>
      </c>
      <c r="D28" s="698">
        <v>1.1000000000000001</v>
      </c>
      <c r="E28" s="698">
        <v>3.3</v>
      </c>
    </row>
    <row r="29" spans="1:5" ht="16.5" customHeight="1" x14ac:dyDescent="0.3">
      <c r="A29" s="696">
        <v>6</v>
      </c>
      <c r="B29" s="700">
        <v>162881847</v>
      </c>
      <c r="C29" s="700">
        <v>9018.9</v>
      </c>
      <c r="D29" s="701">
        <v>1.2</v>
      </c>
      <c r="E29" s="701">
        <v>3.3</v>
      </c>
    </row>
    <row r="30" spans="1:5" ht="16.5" customHeight="1" x14ac:dyDescent="0.3">
      <c r="A30" s="702" t="s">
        <v>18</v>
      </c>
      <c r="B30" s="703">
        <f>AVERAGE(B24:B29)</f>
        <v>161971868.83333334</v>
      </c>
      <c r="C30" s="704">
        <f>AVERAGE(C24:C29)</f>
        <v>8173.2666666666664</v>
      </c>
      <c r="D30" s="705">
        <f>AVERAGE(D24:D29)</f>
        <v>1.1833333333333333</v>
      </c>
      <c r="E30" s="705">
        <f>AVERAGE(E24:E29)</f>
        <v>3.2666666666666671</v>
      </c>
    </row>
    <row r="31" spans="1:5" ht="16.5" customHeight="1" x14ac:dyDescent="0.3">
      <c r="A31" s="706" t="s">
        <v>19</v>
      </c>
      <c r="B31" s="707">
        <f>(STDEV(B24:B29)/B30)</f>
        <v>8.1657602872836216E-3</v>
      </c>
      <c r="C31" s="708"/>
      <c r="D31" s="708"/>
      <c r="E31" s="709"/>
    </row>
    <row r="32" spans="1:5" s="684" customFormat="1" ht="16.5" customHeight="1" x14ac:dyDescent="0.3">
      <c r="A32" s="710" t="s">
        <v>20</v>
      </c>
      <c r="B32" s="711">
        <f>COUNT(B24:B29)</f>
        <v>6</v>
      </c>
      <c r="C32" s="712"/>
      <c r="D32" s="713"/>
      <c r="E32" s="714"/>
    </row>
    <row r="33" spans="1:5" s="684" customFormat="1" ht="15.75" customHeight="1" x14ac:dyDescent="0.25">
      <c r="A33" s="690"/>
      <c r="B33" s="690"/>
      <c r="C33" s="690"/>
      <c r="D33" s="690"/>
      <c r="E33" s="690"/>
    </row>
    <row r="34" spans="1:5" s="684" customFormat="1" ht="16.5" customHeight="1" x14ac:dyDescent="0.3">
      <c r="A34" s="691" t="s">
        <v>21</v>
      </c>
      <c r="B34" s="715" t="s">
        <v>22</v>
      </c>
      <c r="C34" s="716"/>
      <c r="D34" s="716"/>
      <c r="E34" s="716"/>
    </row>
    <row r="35" spans="1:5" ht="16.5" customHeight="1" x14ac:dyDescent="0.3">
      <c r="A35" s="691"/>
      <c r="B35" s="715" t="s">
        <v>23</v>
      </c>
      <c r="C35" s="716"/>
      <c r="D35" s="716"/>
      <c r="E35" s="716"/>
    </row>
    <row r="36" spans="1:5" ht="16.5" customHeight="1" x14ac:dyDescent="0.3">
      <c r="A36" s="691"/>
      <c r="B36" s="715" t="s">
        <v>24</v>
      </c>
      <c r="C36" s="716"/>
      <c r="D36" s="716"/>
      <c r="E36" s="716"/>
    </row>
    <row r="37" spans="1:5" ht="15.75" customHeight="1" x14ac:dyDescent="0.25">
      <c r="A37" s="690"/>
      <c r="B37" s="690"/>
      <c r="C37" s="690"/>
      <c r="D37" s="690"/>
      <c r="E37" s="690"/>
    </row>
    <row r="38" spans="1:5" ht="16.5" customHeight="1" x14ac:dyDescent="0.3">
      <c r="A38" s="686" t="s">
        <v>1</v>
      </c>
      <c r="B38" s="687" t="s">
        <v>132</v>
      </c>
    </row>
    <row r="39" spans="1:5" ht="16.5" customHeight="1" x14ac:dyDescent="0.3">
      <c r="A39" s="691" t="s">
        <v>4</v>
      </c>
      <c r="B39" s="688" t="s">
        <v>125</v>
      </c>
      <c r="C39" s="690"/>
      <c r="D39" s="690"/>
      <c r="E39" s="690"/>
    </row>
    <row r="40" spans="1:5" ht="16.5" customHeight="1" x14ac:dyDescent="0.3">
      <c r="A40" s="691" t="s">
        <v>6</v>
      </c>
      <c r="B40" s="692">
        <v>99.9</v>
      </c>
      <c r="C40" s="690"/>
      <c r="D40" s="690"/>
      <c r="E40" s="690"/>
    </row>
    <row r="41" spans="1:5" ht="16.5" customHeight="1" x14ac:dyDescent="0.3">
      <c r="A41" s="688" t="s">
        <v>8</v>
      </c>
      <c r="B41" s="692">
        <v>21.05</v>
      </c>
      <c r="C41" s="690"/>
      <c r="D41" s="690"/>
      <c r="E41" s="690"/>
    </row>
    <row r="42" spans="1:5" ht="16.5" customHeight="1" x14ac:dyDescent="0.3">
      <c r="A42" s="688" t="s">
        <v>10</v>
      </c>
      <c r="B42" s="693">
        <v>0.15</v>
      </c>
      <c r="C42" s="690"/>
      <c r="D42" s="690"/>
      <c r="E42" s="690"/>
    </row>
    <row r="43" spans="1:5" ht="15.75" customHeight="1" x14ac:dyDescent="0.25">
      <c r="A43" s="690"/>
      <c r="B43" s="690"/>
      <c r="C43" s="690"/>
      <c r="D43" s="690"/>
      <c r="E43" s="690"/>
    </row>
    <row r="44" spans="1:5" ht="16.5" customHeight="1" x14ac:dyDescent="0.3">
      <c r="A44" s="694" t="s">
        <v>13</v>
      </c>
      <c r="B44" s="695" t="s">
        <v>14</v>
      </c>
      <c r="C44" s="694" t="s">
        <v>15</v>
      </c>
      <c r="D44" s="694" t="s">
        <v>16</v>
      </c>
      <c r="E44" s="694" t="s">
        <v>17</v>
      </c>
    </row>
    <row r="45" spans="1:5" ht="16.5" customHeight="1" x14ac:dyDescent="0.3">
      <c r="A45" s="696">
        <v>1</v>
      </c>
      <c r="B45" s="697">
        <v>160153168</v>
      </c>
      <c r="C45" s="697">
        <v>6687.8</v>
      </c>
      <c r="D45" s="698">
        <v>1.2</v>
      </c>
      <c r="E45" s="699">
        <v>3.2</v>
      </c>
    </row>
    <row r="46" spans="1:5" ht="16.5" customHeight="1" x14ac:dyDescent="0.3">
      <c r="A46" s="696">
        <v>2</v>
      </c>
      <c r="B46" s="697">
        <v>160387034</v>
      </c>
      <c r="C46" s="697">
        <v>6693.8</v>
      </c>
      <c r="D46" s="698">
        <v>1.2</v>
      </c>
      <c r="E46" s="698">
        <v>3.2</v>
      </c>
    </row>
    <row r="47" spans="1:5" ht="16.5" customHeight="1" x14ac:dyDescent="0.3">
      <c r="A47" s="696">
        <v>3</v>
      </c>
      <c r="B47" s="697">
        <v>162683111</v>
      </c>
      <c r="C47" s="697">
        <v>8821.7000000000007</v>
      </c>
      <c r="D47" s="698">
        <v>1.2</v>
      </c>
      <c r="E47" s="698">
        <v>3.3</v>
      </c>
    </row>
    <row r="48" spans="1:5" ht="16.5" customHeight="1" x14ac:dyDescent="0.3">
      <c r="A48" s="696">
        <v>4</v>
      </c>
      <c r="B48" s="697">
        <v>162913227</v>
      </c>
      <c r="C48" s="697">
        <v>8785.6</v>
      </c>
      <c r="D48" s="698">
        <v>1.2</v>
      </c>
      <c r="E48" s="698">
        <v>3.3</v>
      </c>
    </row>
    <row r="49" spans="1:7" ht="16.5" customHeight="1" x14ac:dyDescent="0.3">
      <c r="A49" s="696">
        <v>5</v>
      </c>
      <c r="B49" s="697">
        <v>162812826</v>
      </c>
      <c r="C49" s="697">
        <v>9031.7999999999993</v>
      </c>
      <c r="D49" s="698">
        <v>1.1000000000000001</v>
      </c>
      <c r="E49" s="698">
        <v>3.3</v>
      </c>
    </row>
    <row r="50" spans="1:7" ht="16.5" customHeight="1" x14ac:dyDescent="0.3">
      <c r="A50" s="696">
        <v>6</v>
      </c>
      <c r="B50" s="700">
        <v>162881847</v>
      </c>
      <c r="C50" s="700">
        <v>9018.9</v>
      </c>
      <c r="D50" s="701">
        <v>1.2</v>
      </c>
      <c r="E50" s="701">
        <v>3.3</v>
      </c>
    </row>
    <row r="51" spans="1:7" ht="16.5" customHeight="1" x14ac:dyDescent="0.3">
      <c r="A51" s="702" t="s">
        <v>18</v>
      </c>
      <c r="B51" s="703">
        <f>AVERAGE(B45:B50)</f>
        <v>161971868.83333334</v>
      </c>
      <c r="C51" s="704">
        <f>AVERAGE(C45:C50)</f>
        <v>8173.2666666666664</v>
      </c>
      <c r="D51" s="705">
        <f>AVERAGE(D45:D50)</f>
        <v>1.1833333333333333</v>
      </c>
      <c r="E51" s="705">
        <f>AVERAGE(E45:E50)</f>
        <v>3.2666666666666671</v>
      </c>
    </row>
    <row r="52" spans="1:7" ht="16.5" customHeight="1" x14ac:dyDescent="0.3">
      <c r="A52" s="706" t="s">
        <v>19</v>
      </c>
      <c r="B52" s="707">
        <f>(STDEV(B45:B50)/B51)</f>
        <v>8.1657602872836216E-3</v>
      </c>
      <c r="C52" s="708"/>
      <c r="D52" s="708"/>
      <c r="E52" s="709"/>
    </row>
    <row r="53" spans="1:7" s="684" customFormat="1" ht="16.5" customHeight="1" x14ac:dyDescent="0.3">
      <c r="A53" s="710" t="s">
        <v>20</v>
      </c>
      <c r="B53" s="711">
        <f>COUNT(B45:B50)</f>
        <v>6</v>
      </c>
      <c r="C53" s="712"/>
      <c r="D53" s="713"/>
      <c r="E53" s="714"/>
    </row>
    <row r="54" spans="1:7" s="684" customFormat="1" ht="15.75" customHeight="1" x14ac:dyDescent="0.25">
      <c r="A54" s="690"/>
      <c r="B54" s="690"/>
      <c r="C54" s="690"/>
      <c r="D54" s="690"/>
      <c r="E54" s="690"/>
    </row>
    <row r="55" spans="1:7" s="684" customFormat="1" ht="16.5" customHeight="1" x14ac:dyDescent="0.3">
      <c r="A55" s="691" t="s">
        <v>21</v>
      </c>
      <c r="B55" s="715" t="s">
        <v>22</v>
      </c>
      <c r="C55" s="716"/>
      <c r="D55" s="716"/>
      <c r="E55" s="716"/>
    </row>
    <row r="56" spans="1:7" ht="16.5" customHeight="1" x14ac:dyDescent="0.3">
      <c r="A56" s="691"/>
      <c r="B56" s="715" t="s">
        <v>23</v>
      </c>
      <c r="C56" s="716"/>
      <c r="D56" s="716"/>
      <c r="E56" s="716"/>
    </row>
    <row r="57" spans="1:7" ht="16.5" customHeight="1" x14ac:dyDescent="0.3">
      <c r="A57" s="691"/>
      <c r="B57" s="715" t="s">
        <v>24</v>
      </c>
      <c r="C57" s="716"/>
      <c r="D57" s="716"/>
      <c r="E57" s="716"/>
    </row>
    <row r="58" spans="1:7" ht="14.25" customHeight="1" thickBot="1" x14ac:dyDescent="0.3">
      <c r="A58" s="717"/>
      <c r="B58" s="718"/>
      <c r="D58" s="719"/>
      <c r="F58" s="720"/>
      <c r="G58" s="720"/>
    </row>
    <row r="59" spans="1:7" ht="15" customHeight="1" x14ac:dyDescent="0.3">
      <c r="B59" s="732" t="s">
        <v>26</v>
      </c>
      <c r="C59" s="732"/>
      <c r="E59" s="721" t="s">
        <v>27</v>
      </c>
      <c r="F59" s="722"/>
      <c r="G59" s="721" t="s">
        <v>28</v>
      </c>
    </row>
    <row r="60" spans="1:7" ht="15" customHeight="1" x14ac:dyDescent="0.3">
      <c r="A60" s="723" t="s">
        <v>29</v>
      </c>
      <c r="B60" s="724"/>
      <c r="C60" s="724"/>
      <c r="E60" s="724"/>
      <c r="G60" s="724"/>
    </row>
    <row r="61" spans="1:7" ht="15" customHeight="1" x14ac:dyDescent="0.3">
      <c r="A61" s="723" t="s">
        <v>30</v>
      </c>
      <c r="B61" s="725"/>
      <c r="C61" s="725"/>
      <c r="E61" s="725"/>
      <c r="G61" s="72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B41" sqref="B4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36" t="s">
        <v>31</v>
      </c>
      <c r="B11" s="737"/>
      <c r="C11" s="737"/>
      <c r="D11" s="737"/>
      <c r="E11" s="737"/>
      <c r="F11" s="738"/>
      <c r="G11" s="43"/>
    </row>
    <row r="12" spans="1:7" ht="16.5" customHeight="1" x14ac:dyDescent="0.3">
      <c r="A12" s="735" t="s">
        <v>32</v>
      </c>
      <c r="B12" s="735"/>
      <c r="C12" s="735"/>
      <c r="D12" s="735"/>
      <c r="E12" s="735"/>
      <c r="F12" s="735"/>
      <c r="G12" s="42"/>
    </row>
    <row r="14" spans="1:7" ht="16.5" customHeight="1" x14ac:dyDescent="0.3">
      <c r="A14" s="740" t="s">
        <v>33</v>
      </c>
      <c r="B14" s="740"/>
      <c r="C14" s="12" t="s">
        <v>5</v>
      </c>
    </row>
    <row r="15" spans="1:7" ht="16.5" customHeight="1" x14ac:dyDescent="0.3">
      <c r="A15" s="740" t="s">
        <v>34</v>
      </c>
      <c r="B15" s="740"/>
      <c r="C15" s="12" t="s">
        <v>7</v>
      </c>
    </row>
    <row r="16" spans="1:7" ht="16.5" customHeight="1" x14ac:dyDescent="0.3">
      <c r="A16" s="740" t="s">
        <v>35</v>
      </c>
      <c r="B16" s="740"/>
      <c r="C16" s="12" t="s">
        <v>9</v>
      </c>
    </row>
    <row r="17" spans="1:5" ht="16.5" customHeight="1" x14ac:dyDescent="0.3">
      <c r="A17" s="740" t="s">
        <v>36</v>
      </c>
      <c r="B17" s="740"/>
      <c r="C17" s="12" t="s">
        <v>11</v>
      </c>
    </row>
    <row r="18" spans="1:5" ht="16.5" customHeight="1" x14ac:dyDescent="0.3">
      <c r="A18" s="740" t="s">
        <v>37</v>
      </c>
      <c r="B18" s="740"/>
      <c r="C18" s="49" t="s">
        <v>12</v>
      </c>
    </row>
    <row r="19" spans="1:5" ht="16.5" customHeight="1" x14ac:dyDescent="0.3">
      <c r="A19" s="740" t="s">
        <v>38</v>
      </c>
      <c r="B19" s="74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5" t="s">
        <v>1</v>
      </c>
      <c r="B21" s="735"/>
      <c r="C21" s="11" t="s">
        <v>39</v>
      </c>
      <c r="D21" s="18"/>
    </row>
    <row r="22" spans="1:5" ht="15.75" customHeight="1" x14ac:dyDescent="0.3">
      <c r="A22" s="739"/>
      <c r="B22" s="739"/>
      <c r="C22" s="9"/>
      <c r="D22" s="739"/>
      <c r="E22" s="73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1234.78</v>
      </c>
      <c r="D24" s="39">
        <f t="shared" ref="D24:D43" si="0">(C24-$C$46)/$C$46</f>
        <v>9.4042554582940679E-3</v>
      </c>
      <c r="E24" s="5"/>
    </row>
    <row r="25" spans="1:5" ht="15.75" customHeight="1" x14ac:dyDescent="0.3">
      <c r="C25" s="47">
        <v>1200.8499999999999</v>
      </c>
      <c r="D25" s="40">
        <f t="shared" si="0"/>
        <v>-1.8332739300043435E-2</v>
      </c>
      <c r="E25" s="5"/>
    </row>
    <row r="26" spans="1:5" ht="15.75" customHeight="1" x14ac:dyDescent="0.3">
      <c r="C26" s="47">
        <v>1239.07</v>
      </c>
      <c r="D26" s="40">
        <f t="shared" si="0"/>
        <v>1.2911231807049348E-2</v>
      </c>
      <c r="E26" s="5"/>
    </row>
    <row r="27" spans="1:5" ht="15.75" customHeight="1" x14ac:dyDescent="0.3">
      <c r="C27" s="47">
        <v>1241.51</v>
      </c>
      <c r="D27" s="40">
        <f t="shared" si="0"/>
        <v>1.4905875697716748E-2</v>
      </c>
      <c r="E27" s="5"/>
    </row>
    <row r="28" spans="1:5" ht="15.75" customHeight="1" x14ac:dyDescent="0.3">
      <c r="C28" s="47">
        <v>1215.22</v>
      </c>
      <c r="D28" s="40">
        <f t="shared" si="0"/>
        <v>-6.5855947472196084E-3</v>
      </c>
      <c r="E28" s="5"/>
    </row>
    <row r="29" spans="1:5" ht="15.75" customHeight="1" x14ac:dyDescent="0.3">
      <c r="C29" s="47">
        <v>1229.19</v>
      </c>
      <c r="D29" s="40">
        <f t="shared" si="0"/>
        <v>4.8345590038553973E-3</v>
      </c>
      <c r="E29" s="5"/>
    </row>
    <row r="30" spans="1:5" ht="15.75" customHeight="1" x14ac:dyDescent="0.3">
      <c r="C30" s="47">
        <v>1209.95</v>
      </c>
      <c r="D30" s="40">
        <f t="shared" si="0"/>
        <v>-1.0893698560259334E-2</v>
      </c>
      <c r="E30" s="5"/>
    </row>
    <row r="31" spans="1:5" ht="15.75" customHeight="1" x14ac:dyDescent="0.3">
      <c r="C31" s="47">
        <v>1226.72</v>
      </c>
      <c r="D31" s="40">
        <f t="shared" si="0"/>
        <v>2.8153908030568637E-3</v>
      </c>
      <c r="E31" s="5"/>
    </row>
    <row r="32" spans="1:5" ht="15.75" customHeight="1" x14ac:dyDescent="0.3">
      <c r="C32" s="47">
        <v>1230.48</v>
      </c>
      <c r="D32" s="40">
        <f t="shared" si="0"/>
        <v>5.8891043394950762E-3</v>
      </c>
      <c r="E32" s="5"/>
    </row>
    <row r="33" spans="1:7" ht="15.75" customHeight="1" x14ac:dyDescent="0.3">
      <c r="C33" s="47">
        <v>1206.81</v>
      </c>
      <c r="D33" s="40">
        <f t="shared" si="0"/>
        <v>-1.3460576353987078E-2</v>
      </c>
      <c r="E33" s="5"/>
    </row>
    <row r="34" spans="1:7" ht="15.75" customHeight="1" x14ac:dyDescent="0.3">
      <c r="C34" s="47">
        <v>1229.54</v>
      </c>
      <c r="D34" s="40">
        <f t="shared" si="0"/>
        <v>5.1206759553854772E-3</v>
      </c>
      <c r="E34" s="5"/>
    </row>
    <row r="35" spans="1:7" ht="15.75" customHeight="1" x14ac:dyDescent="0.3">
      <c r="C35" s="47">
        <v>1211.42</v>
      </c>
      <c r="D35" s="40">
        <f t="shared" si="0"/>
        <v>-9.6920073638326661E-3</v>
      </c>
      <c r="E35" s="5"/>
    </row>
    <row r="36" spans="1:7" ht="15.75" customHeight="1" x14ac:dyDescent="0.3">
      <c r="C36" s="47">
        <v>1219.73</v>
      </c>
      <c r="D36" s="40">
        <f t="shared" si="0"/>
        <v>-2.898773457502495E-3</v>
      </c>
      <c r="E36" s="5"/>
    </row>
    <row r="37" spans="1:7" ht="15.75" customHeight="1" x14ac:dyDescent="0.3">
      <c r="C37" s="47">
        <v>1249.78</v>
      </c>
      <c r="D37" s="40">
        <f t="shared" si="0"/>
        <v>2.1666410523872075E-2</v>
      </c>
      <c r="E37" s="5"/>
    </row>
    <row r="38" spans="1:7" ht="15.75" customHeight="1" x14ac:dyDescent="0.3">
      <c r="C38" s="47">
        <v>1219.83</v>
      </c>
      <c r="D38" s="40">
        <f t="shared" si="0"/>
        <v>-2.817025757065383E-3</v>
      </c>
      <c r="E38" s="5"/>
    </row>
    <row r="39" spans="1:7" ht="15.75" customHeight="1" x14ac:dyDescent="0.3">
      <c r="C39" s="47">
        <v>1222.3800000000001</v>
      </c>
      <c r="D39" s="40">
        <f t="shared" si="0"/>
        <v>-7.324593959169729E-4</v>
      </c>
      <c r="E39" s="5"/>
    </row>
    <row r="40" spans="1:7" ht="15.75" customHeight="1" x14ac:dyDescent="0.3">
      <c r="C40" s="47">
        <v>1225.27</v>
      </c>
      <c r="D40" s="40">
        <f t="shared" si="0"/>
        <v>1.6300491467176191E-3</v>
      </c>
      <c r="E40" s="5"/>
    </row>
    <row r="41" spans="1:7" ht="15.75" customHeight="1" x14ac:dyDescent="0.3">
      <c r="C41" s="47">
        <v>1243.17</v>
      </c>
      <c r="D41" s="40">
        <f t="shared" si="0"/>
        <v>1.6262887524974116E-2</v>
      </c>
      <c r="E41" s="5"/>
    </row>
    <row r="42" spans="1:7" ht="15.75" customHeight="1" x14ac:dyDescent="0.3">
      <c r="C42" s="47">
        <v>1192.6099999999999</v>
      </c>
      <c r="D42" s="40">
        <f t="shared" si="0"/>
        <v>-2.5068749816067628E-2</v>
      </c>
      <c r="E42" s="5"/>
    </row>
    <row r="43" spans="1:7" ht="16.5" customHeight="1" x14ac:dyDescent="0.3">
      <c r="C43" s="48">
        <v>1217.21</v>
      </c>
      <c r="D43" s="41">
        <f t="shared" si="0"/>
        <v>-4.958815508519585E-3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24465.519999999997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1223.2759999999998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3">
        <f>C46</f>
        <v>1223.2759999999998</v>
      </c>
      <c r="C49" s="45">
        <f>-IF(C46&lt;=80,10%,IF(C46&lt;250,7.5%,5%))</f>
        <v>-0.05</v>
      </c>
      <c r="D49" s="33">
        <f>IF(C46&lt;=80,C46*0.9,IF(C46&lt;250,C46*0.925,C46*0.95))</f>
        <v>1162.1121999999998</v>
      </c>
    </row>
    <row r="50" spans="1:6" ht="17.25" customHeight="1" x14ac:dyDescent="0.3">
      <c r="B50" s="734"/>
      <c r="C50" s="46">
        <f>IF(C46&lt;=80, 10%, IF(C46&lt;250, 7.5%, 5%))</f>
        <v>0.05</v>
      </c>
      <c r="D50" s="33">
        <f>IF(C46&lt;=80, C46*1.1, IF(C46&lt;250, C46*1.075, C46*1.05))</f>
        <v>1284.4397999999999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0" workbookViewId="0">
      <selection activeCell="F91" sqref="F91:F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69" t="s">
        <v>45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 x14ac:dyDescent="0.25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 x14ac:dyDescent="0.25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 x14ac:dyDescent="0.25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 x14ac:dyDescent="0.25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 x14ac:dyDescent="0.25">
      <c r="A7" s="769"/>
      <c r="B7" s="769"/>
      <c r="C7" s="769"/>
      <c r="D7" s="769"/>
      <c r="E7" s="769"/>
      <c r="F7" s="769"/>
      <c r="G7" s="769"/>
      <c r="H7" s="769"/>
      <c r="I7" s="769"/>
    </row>
    <row r="8" spans="1:9" x14ac:dyDescent="0.25">
      <c r="A8" s="770" t="s">
        <v>46</v>
      </c>
      <c r="B8" s="770"/>
      <c r="C8" s="770"/>
      <c r="D8" s="770"/>
      <c r="E8" s="770"/>
      <c r="F8" s="770"/>
      <c r="G8" s="770"/>
      <c r="H8" s="770"/>
      <c r="I8" s="770"/>
    </row>
    <row r="9" spans="1:9" x14ac:dyDescent="0.25">
      <c r="A9" s="770"/>
      <c r="B9" s="770"/>
      <c r="C9" s="770"/>
      <c r="D9" s="770"/>
      <c r="E9" s="770"/>
      <c r="F9" s="770"/>
      <c r="G9" s="770"/>
      <c r="H9" s="770"/>
      <c r="I9" s="770"/>
    </row>
    <row r="10" spans="1:9" x14ac:dyDescent="0.25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 x14ac:dyDescent="0.25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 x14ac:dyDescent="0.25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 x14ac:dyDescent="0.25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 x14ac:dyDescent="0.25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x14ac:dyDescent="0.3">
      <c r="A15" s="50"/>
    </row>
    <row r="16" spans="1:9" ht="19.5" customHeight="1" x14ac:dyDescent="0.3">
      <c r="A16" s="742" t="s">
        <v>31</v>
      </c>
      <c r="B16" s="743"/>
      <c r="C16" s="743"/>
      <c r="D16" s="743"/>
      <c r="E16" s="743"/>
      <c r="F16" s="743"/>
      <c r="G16" s="743"/>
      <c r="H16" s="744"/>
    </row>
    <row r="17" spans="1:14" ht="20.25" customHeight="1" x14ac:dyDescent="0.25">
      <c r="A17" s="745" t="s">
        <v>47</v>
      </c>
      <c r="B17" s="745"/>
      <c r="C17" s="745"/>
      <c r="D17" s="745"/>
      <c r="E17" s="745"/>
      <c r="F17" s="745"/>
      <c r="G17" s="745"/>
      <c r="H17" s="745"/>
    </row>
    <row r="18" spans="1:14" ht="26.25" customHeight="1" x14ac:dyDescent="0.4">
      <c r="A18" s="52" t="s">
        <v>33</v>
      </c>
      <c r="B18" s="741" t="s">
        <v>5</v>
      </c>
      <c r="C18" s="741"/>
      <c r="D18" s="215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8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6" t="s">
        <v>9</v>
      </c>
      <c r="C20" s="74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6" t="s">
        <v>11</v>
      </c>
      <c r="C21" s="746"/>
      <c r="D21" s="746"/>
      <c r="E21" s="746"/>
      <c r="F21" s="746"/>
      <c r="G21" s="746"/>
      <c r="H21" s="74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1" t="s">
        <v>125</v>
      </c>
      <c r="C26" s="741"/>
    </row>
    <row r="27" spans="1:14" ht="26.25" customHeight="1" x14ac:dyDescent="0.4">
      <c r="A27" s="61" t="s">
        <v>48</v>
      </c>
      <c r="B27" s="747"/>
      <c r="C27" s="747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48" t="s">
        <v>50</v>
      </c>
      <c r="D29" s="749"/>
      <c r="E29" s="749"/>
      <c r="F29" s="749"/>
      <c r="G29" s="75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1" t="s">
        <v>53</v>
      </c>
      <c r="D31" s="752"/>
      <c r="E31" s="752"/>
      <c r="F31" s="752"/>
      <c r="G31" s="752"/>
      <c r="H31" s="75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1" t="s">
        <v>55</v>
      </c>
      <c r="D32" s="752"/>
      <c r="E32" s="752"/>
      <c r="F32" s="752"/>
      <c r="G32" s="752"/>
      <c r="H32" s="75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4" t="s">
        <v>59</v>
      </c>
      <c r="E36" s="755"/>
      <c r="F36" s="754" t="s">
        <v>60</v>
      </c>
      <c r="G36" s="75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58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5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59" t="s">
        <v>78</v>
      </c>
      <c r="B46" s="760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61"/>
      <c r="B47" s="762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16">
        <f>Uniformity!C46</f>
        <v>1223.2759999999998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3" t="s">
        <v>94</v>
      </c>
      <c r="D60" s="766">
        <v>1234.8499999999999</v>
      </c>
      <c r="E60" s="134">
        <v>1</v>
      </c>
      <c r="F60" s="135">
        <v>153553483</v>
      </c>
      <c r="G60" s="217">
        <f>IF(ISBLANK(F60),"-",(F60/$D$50*$D$47*$B$68)*($B$57/$D$60))</f>
        <v>162.10849083099325</v>
      </c>
      <c r="H60" s="136">
        <f t="shared" ref="H60:H71" si="0">IF(ISBLANK(F60),"-",G60/$B$56)</f>
        <v>1.0807232722066216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4"/>
      <c r="D61" s="767"/>
      <c r="E61" s="137">
        <v>2</v>
      </c>
      <c r="F61" s="89">
        <v>153007840</v>
      </c>
      <c r="G61" s="218">
        <f>IF(ISBLANK(F61),"-",(F61/$D$50*$D$47*$B$68)*($B$57/$D$60))</f>
        <v>161.53244812890424</v>
      </c>
      <c r="H61" s="138">
        <f t="shared" si="0"/>
        <v>1.0768829875260282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4"/>
      <c r="D62" s="767"/>
      <c r="E62" s="137">
        <v>3</v>
      </c>
      <c r="F62" s="139">
        <v>150208957</v>
      </c>
      <c r="G62" s="218">
        <f>IF(ISBLANK(F62),"-",(F62/$D$50*$D$47*$B$68)*($B$57/$D$60))</f>
        <v>158.57762945414629</v>
      </c>
      <c r="H62" s="138">
        <f t="shared" si="0"/>
        <v>1.0571841963609752</v>
      </c>
      <c r="L62" s="64"/>
    </row>
    <row r="63" spans="1:12" ht="27" customHeight="1" x14ac:dyDescent="0.4">
      <c r="A63" s="76" t="s">
        <v>97</v>
      </c>
      <c r="B63" s="77">
        <v>1</v>
      </c>
      <c r="C63" s="765"/>
      <c r="D63" s="768"/>
      <c r="E63" s="140">
        <v>4</v>
      </c>
      <c r="F63" s="141"/>
      <c r="G63" s="218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3" t="s">
        <v>99</v>
      </c>
      <c r="D64" s="766">
        <v>1248.6500000000001</v>
      </c>
      <c r="E64" s="134">
        <v>1</v>
      </c>
      <c r="F64" s="135">
        <v>150019830</v>
      </c>
      <c r="G64" s="219">
        <f>IF(ISBLANK(F64),"-",(F64/$D$50*$D$47*$B$68)*($B$57/$D$64))</f>
        <v>156.62758236667511</v>
      </c>
      <c r="H64" s="142">
        <f t="shared" si="0"/>
        <v>1.0441838824445007</v>
      </c>
    </row>
    <row r="65" spans="1:8" ht="26.25" customHeight="1" x14ac:dyDescent="0.4">
      <c r="A65" s="76" t="s">
        <v>100</v>
      </c>
      <c r="B65" s="77">
        <v>1</v>
      </c>
      <c r="C65" s="764"/>
      <c r="D65" s="767"/>
      <c r="E65" s="137">
        <v>2</v>
      </c>
      <c r="F65" s="89">
        <v>150198218</v>
      </c>
      <c r="G65" s="220">
        <f>IF(ISBLANK(F65),"-",(F65/$D$50*$D$47*$B$68)*($B$57/$D$64))</f>
        <v>156.81382761947415</v>
      </c>
      <c r="H65" s="143">
        <f t="shared" si="0"/>
        <v>1.045425517463161</v>
      </c>
    </row>
    <row r="66" spans="1:8" ht="26.25" customHeight="1" x14ac:dyDescent="0.4">
      <c r="A66" s="76" t="s">
        <v>101</v>
      </c>
      <c r="B66" s="77">
        <v>1</v>
      </c>
      <c r="C66" s="764"/>
      <c r="D66" s="767"/>
      <c r="E66" s="137">
        <v>3</v>
      </c>
      <c r="F66" s="89">
        <v>150588148</v>
      </c>
      <c r="G66" s="220">
        <f>IF(ISBLANK(F66),"-",(F66/$D$50*$D$47*$B$68)*($B$57/$D$64))</f>
        <v>157.22093242150092</v>
      </c>
      <c r="H66" s="143">
        <f t="shared" si="0"/>
        <v>1.0481395494766728</v>
      </c>
    </row>
    <row r="67" spans="1:8" ht="27" customHeight="1" x14ac:dyDescent="0.4">
      <c r="A67" s="76" t="s">
        <v>102</v>
      </c>
      <c r="B67" s="77">
        <v>1</v>
      </c>
      <c r="C67" s="765"/>
      <c r="D67" s="768"/>
      <c r="E67" s="140">
        <v>4</v>
      </c>
      <c r="F67" s="141"/>
      <c r="G67" s="221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3" t="s">
        <v>104</v>
      </c>
      <c r="D68" s="766">
        <v>1262.98</v>
      </c>
      <c r="E68" s="134">
        <v>1</v>
      </c>
      <c r="F68" s="135">
        <v>151980296</v>
      </c>
      <c r="G68" s="219">
        <f>IF(ISBLANK(F68),"-",(F68/$D$50*$D$47*$B$68)*($B$57/$D$68))</f>
        <v>156.874050287957</v>
      </c>
      <c r="H68" s="138">
        <f t="shared" si="0"/>
        <v>1.0458270019197133</v>
      </c>
    </row>
    <row r="69" spans="1:8" ht="27" customHeight="1" x14ac:dyDescent="0.4">
      <c r="A69" s="124" t="s">
        <v>105</v>
      </c>
      <c r="B69" s="146">
        <f>(D47*B68)/B56*B57</f>
        <v>1223.2759999999998</v>
      </c>
      <c r="C69" s="764"/>
      <c r="D69" s="767"/>
      <c r="E69" s="137">
        <v>2</v>
      </c>
      <c r="F69" s="89">
        <v>153485634</v>
      </c>
      <c r="G69" s="220">
        <f>IF(ISBLANK(F69),"-",(F69/$D$50*$D$47*$B$68)*($B$57/$D$68))</f>
        <v>158.42786006019469</v>
      </c>
      <c r="H69" s="138">
        <f t="shared" si="0"/>
        <v>1.0561857337346312</v>
      </c>
    </row>
    <row r="70" spans="1:8" ht="26.25" customHeight="1" x14ac:dyDescent="0.4">
      <c r="A70" s="776" t="s">
        <v>78</v>
      </c>
      <c r="B70" s="777"/>
      <c r="C70" s="764"/>
      <c r="D70" s="767"/>
      <c r="E70" s="137">
        <v>3</v>
      </c>
      <c r="F70" s="89">
        <v>152270220</v>
      </c>
      <c r="G70" s="220">
        <f>IF(ISBLANK(F70),"-",(F70/$D$50*$D$47*$B$68)*($B$57/$D$68))</f>
        <v>157.17330981930894</v>
      </c>
      <c r="H70" s="138">
        <f t="shared" si="0"/>
        <v>1.0478220654620596</v>
      </c>
    </row>
    <row r="71" spans="1:8" ht="27" customHeight="1" x14ac:dyDescent="0.4">
      <c r="A71" s="778"/>
      <c r="B71" s="779"/>
      <c r="C71" s="775"/>
      <c r="D71" s="768"/>
      <c r="E71" s="140">
        <v>4</v>
      </c>
      <c r="F71" s="141"/>
      <c r="G71" s="221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26">
        <f>AVERAGE(G60:G71)</f>
        <v>158.37290344323941</v>
      </c>
      <c r="H72" s="151">
        <f>AVERAGE(H60:H71)</f>
        <v>1.0558193562882625</v>
      </c>
    </row>
    <row r="73" spans="1:8" ht="26.25" customHeight="1" x14ac:dyDescent="0.4">
      <c r="C73" s="148"/>
      <c r="D73" s="148"/>
      <c r="E73" s="148"/>
      <c r="F73" s="152" t="s">
        <v>84</v>
      </c>
      <c r="G73" s="222">
        <f>STDEV(G60:G71)/G72</f>
        <v>1.3107076162909462E-2</v>
      </c>
      <c r="H73" s="222">
        <f>STDEV(H60:H71)/H72</f>
        <v>1.3107076162909449E-2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1" t="str">
        <f>B20</f>
        <v xml:space="preserve">Lamivudine 150mg + Zidovudine 300mg + Nevirapine 200mg </v>
      </c>
      <c r="D76" s="771"/>
      <c r="E76" s="157" t="s">
        <v>108</v>
      </c>
      <c r="F76" s="157"/>
      <c r="G76" s="158">
        <f>H72</f>
        <v>1.0558193562882625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57" t="str">
        <f>B26</f>
        <v>Lamivudine</v>
      </c>
      <c r="C79" s="757"/>
    </row>
    <row r="80" spans="1:8" ht="26.25" customHeight="1" x14ac:dyDescent="0.4">
      <c r="A80" s="61" t="s">
        <v>48</v>
      </c>
      <c r="B80" s="757">
        <f>B27</f>
        <v>0</v>
      </c>
      <c r="C80" s="757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48" t="s">
        <v>50</v>
      </c>
      <c r="D82" s="749"/>
      <c r="E82" s="749"/>
      <c r="F82" s="749"/>
      <c r="G82" s="75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1" t="s">
        <v>111</v>
      </c>
      <c r="D84" s="752"/>
      <c r="E84" s="752"/>
      <c r="F84" s="752"/>
      <c r="G84" s="752"/>
      <c r="H84" s="75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1" t="s">
        <v>112</v>
      </c>
      <c r="D85" s="752"/>
      <c r="E85" s="752"/>
      <c r="F85" s="752"/>
      <c r="G85" s="752"/>
      <c r="H85" s="75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4" t="s">
        <v>60</v>
      </c>
      <c r="G89" s="756"/>
    </row>
    <row r="90" spans="1:12" ht="27" customHeight="1" thickBot="1" x14ac:dyDescent="0.45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446">
        <v>159497890</v>
      </c>
      <c r="E91" s="85">
        <f>IF(ISBLANK(D91),"-",$D$101/$D$98*D91)</f>
        <v>157081412.38444263</v>
      </c>
      <c r="F91" s="446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451">
        <v>159798145</v>
      </c>
      <c r="E92" s="90">
        <f>IF(ISBLANK(D92),"-",$D$101/$D$98*D92)</f>
        <v>157377118.36196679</v>
      </c>
      <c r="F92" s="451">
        <v>171902353</v>
      </c>
      <c r="G92" s="91">
        <f>IF(ISBLANK(F92),"-",$D$101/$F$98*F92)</f>
        <v>155610804.32937908</v>
      </c>
      <c r="I92" s="758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451">
        <v>159546691</v>
      </c>
      <c r="E93" s="90">
        <f>IF(ISBLANK(D93),"-",$D$101/$D$98*D93)</f>
        <v>157129474.02341336</v>
      </c>
      <c r="F93" s="451">
        <v>172175824</v>
      </c>
      <c r="G93" s="91">
        <f>IF(ISBLANK(F93),"-",$D$101/$F$98*F93)</f>
        <v>155858357.90574437</v>
      </c>
      <c r="I93" s="758"/>
    </row>
    <row r="94" spans="1:12" ht="27" customHeight="1" thickBot="1" x14ac:dyDescent="0.45">
      <c r="A94" s="76" t="s">
        <v>69</v>
      </c>
      <c r="B94" s="77">
        <v>1</v>
      </c>
      <c r="C94" s="166">
        <v>4</v>
      </c>
      <c r="D94" s="456"/>
      <c r="E94" s="95" t="str">
        <f>IF(ISBLANK(D94),"-",$D$101/$D$98*D94)</f>
        <v>-</v>
      </c>
      <c r="F94" s="456"/>
      <c r="G94" s="96" t="str">
        <f>IF(ISBLANK(F94),"-",$D$101/$F$98*F94)</f>
        <v>-</v>
      </c>
      <c r="I94" s="97"/>
    </row>
    <row r="95" spans="1:12" ht="27" customHeight="1" thickBot="1" x14ac:dyDescent="0.45">
      <c r="A95" s="76" t="s">
        <v>70</v>
      </c>
      <c r="B95" s="77">
        <v>1</v>
      </c>
      <c r="C95" s="167" t="s">
        <v>71</v>
      </c>
      <c r="D95" s="461">
        <f>AVERAGE(D91:D94)</f>
        <v>159614242</v>
      </c>
      <c r="E95" s="100">
        <f>AVERAGE(E91:E94)</f>
        <v>157196001.58994094</v>
      </c>
      <c r="F95" s="461">
        <f>AVERAGE(F91:F94)</f>
        <v>171875866</v>
      </c>
      <c r="G95" s="168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466">
        <v>16.940000000000001</v>
      </c>
      <c r="E96" s="92"/>
      <c r="F96" s="466">
        <v>18.43</v>
      </c>
    </row>
    <row r="97" spans="1:10" ht="26.25" customHeight="1" x14ac:dyDescent="0.4">
      <c r="A97" s="76" t="s">
        <v>74</v>
      </c>
      <c r="B97" s="62">
        <v>1</v>
      </c>
      <c r="C97" s="170" t="s">
        <v>114</v>
      </c>
      <c r="D97" s="171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2">
        <f>(B97/B96)*(B95/B94)*(B93/B92)*(B91/B90)*B89</f>
        <v>100</v>
      </c>
      <c r="C98" s="170" t="s">
        <v>115</v>
      </c>
      <c r="D98" s="173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59" t="s">
        <v>78</v>
      </c>
      <c r="B99" s="773"/>
      <c r="C99" s="170" t="s">
        <v>116</v>
      </c>
      <c r="D99" s="174">
        <f>D98/$B$98</f>
        <v>0.16923060000000004</v>
      </c>
      <c r="E99" s="110"/>
      <c r="F99" s="113">
        <f>F98/$B$98</f>
        <v>0.18411570000000002</v>
      </c>
      <c r="G99" s="175"/>
      <c r="H99" s="102"/>
    </row>
    <row r="100" spans="1:10" ht="19.5" customHeight="1" x14ac:dyDescent="0.3">
      <c r="A100" s="761"/>
      <c r="B100" s="774"/>
      <c r="C100" s="170" t="s">
        <v>80</v>
      </c>
      <c r="D100" s="176">
        <f>$B$56/$B$116</f>
        <v>0.16666666666666666</v>
      </c>
      <c r="F100" s="118"/>
      <c r="G100" s="177"/>
      <c r="H100" s="102"/>
    </row>
    <row r="101" spans="1:10" ht="18.75" x14ac:dyDescent="0.3">
      <c r="C101" s="170" t="s">
        <v>81</v>
      </c>
      <c r="D101" s="171">
        <f>D100*$B$98</f>
        <v>16.666666666666664</v>
      </c>
      <c r="F101" s="118"/>
      <c r="G101" s="175"/>
      <c r="H101" s="102"/>
    </row>
    <row r="102" spans="1:10" ht="19.5" customHeight="1" x14ac:dyDescent="0.3">
      <c r="C102" s="178" t="s">
        <v>82</v>
      </c>
      <c r="D102" s="179">
        <f>D101/B34</f>
        <v>16.666666666666664</v>
      </c>
      <c r="F102" s="122"/>
      <c r="G102" s="175"/>
      <c r="H102" s="102"/>
      <c r="J102" s="180"/>
    </row>
    <row r="103" spans="1:10" ht="18.75" x14ac:dyDescent="0.3">
      <c r="C103" s="181" t="s">
        <v>117</v>
      </c>
      <c r="D103" s="182">
        <f>AVERAGE(E91:E94,G91:G94)</f>
        <v>156391414.57409593</v>
      </c>
      <c r="F103" s="122"/>
      <c r="G103" s="183"/>
      <c r="H103" s="102"/>
      <c r="J103" s="184"/>
    </row>
    <row r="104" spans="1:10" ht="18.75" x14ac:dyDescent="0.3">
      <c r="C104" s="152" t="s">
        <v>84</v>
      </c>
      <c r="D104" s="185">
        <f>STDEV(E91:E94,G91:G94)/D103</f>
        <v>5.787486519625581E-3</v>
      </c>
      <c r="F104" s="122"/>
      <c r="G104" s="175"/>
      <c r="H104" s="102"/>
      <c r="J104" s="184"/>
    </row>
    <row r="105" spans="1:10" ht="19.5" customHeight="1" x14ac:dyDescent="0.3">
      <c r="C105" s="154" t="s">
        <v>20</v>
      </c>
      <c r="D105" s="186">
        <f>COUNT(E91:E94,G91:G94)</f>
        <v>6</v>
      </c>
      <c r="F105" s="122"/>
      <c r="G105" s="175"/>
      <c r="H105" s="102"/>
      <c r="J105" s="184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87" t="s">
        <v>119</v>
      </c>
      <c r="D107" s="188" t="s">
        <v>63</v>
      </c>
      <c r="E107" s="189" t="s">
        <v>120</v>
      </c>
      <c r="F107" s="190" t="s">
        <v>121</v>
      </c>
    </row>
    <row r="108" spans="1:10" ht="26.25" customHeight="1" x14ac:dyDescent="0.4">
      <c r="A108" s="76" t="s">
        <v>122</v>
      </c>
      <c r="B108" s="77">
        <v>1</v>
      </c>
      <c r="C108" s="191">
        <v>1</v>
      </c>
      <c r="D108" s="192">
        <v>167216196</v>
      </c>
      <c r="E108" s="223">
        <f t="shared" ref="E108:E113" si="1">IF(ISBLANK(D108),"-",D108/$D$103*$D$100*$B$116)</f>
        <v>160.38239354959165</v>
      </c>
      <c r="F108" s="193">
        <f t="shared" ref="F108:F113" si="2">IF(ISBLANK(D108), "-", E108/$B$56)</f>
        <v>1.0692159569972777</v>
      </c>
    </row>
    <row r="109" spans="1:10" ht="26.25" customHeight="1" x14ac:dyDescent="0.4">
      <c r="A109" s="76" t="s">
        <v>95</v>
      </c>
      <c r="B109" s="77">
        <v>1</v>
      </c>
      <c r="C109" s="191">
        <v>2</v>
      </c>
      <c r="D109" s="192">
        <v>169328368</v>
      </c>
      <c r="E109" s="224">
        <f t="shared" si="1"/>
        <v>162.40824516595319</v>
      </c>
      <c r="F109" s="194">
        <f t="shared" si="2"/>
        <v>1.0827216344396879</v>
      </c>
    </row>
    <row r="110" spans="1:10" ht="26.25" customHeight="1" x14ac:dyDescent="0.4">
      <c r="A110" s="76" t="s">
        <v>96</v>
      </c>
      <c r="B110" s="77">
        <v>1</v>
      </c>
      <c r="C110" s="191">
        <v>3</v>
      </c>
      <c r="D110" s="192">
        <v>160233372</v>
      </c>
      <c r="E110" s="224">
        <f t="shared" si="1"/>
        <v>153.68494405818274</v>
      </c>
      <c r="F110" s="194">
        <f t="shared" si="2"/>
        <v>1.0245662937212183</v>
      </c>
    </row>
    <row r="111" spans="1:10" ht="26.25" customHeight="1" x14ac:dyDescent="0.4">
      <c r="A111" s="76" t="s">
        <v>97</v>
      </c>
      <c r="B111" s="77">
        <v>1</v>
      </c>
      <c r="C111" s="191">
        <v>4</v>
      </c>
      <c r="D111" s="192">
        <v>174259779</v>
      </c>
      <c r="E111" s="224">
        <f t="shared" si="1"/>
        <v>167.138118938209</v>
      </c>
      <c r="F111" s="194">
        <f t="shared" si="2"/>
        <v>1.1142541262547268</v>
      </c>
    </row>
    <row r="112" spans="1:10" ht="26.25" customHeight="1" x14ac:dyDescent="0.4">
      <c r="A112" s="76" t="s">
        <v>98</v>
      </c>
      <c r="B112" s="77">
        <v>1</v>
      </c>
      <c r="C112" s="191">
        <v>5</v>
      </c>
      <c r="D112" s="192">
        <v>166882595</v>
      </c>
      <c r="E112" s="224">
        <f t="shared" si="1"/>
        <v>160.06242617710976</v>
      </c>
      <c r="F112" s="194">
        <f t="shared" si="2"/>
        <v>1.0670828411807316</v>
      </c>
    </row>
    <row r="113" spans="1:10" ht="26.25" customHeight="1" x14ac:dyDescent="0.4">
      <c r="A113" s="76" t="s">
        <v>100</v>
      </c>
      <c r="B113" s="77">
        <v>1</v>
      </c>
      <c r="C113" s="195">
        <v>6</v>
      </c>
      <c r="D113" s="196">
        <v>162240054</v>
      </c>
      <c r="E113" s="225">
        <f t="shared" si="1"/>
        <v>155.60961684677363</v>
      </c>
      <c r="F113" s="197">
        <f t="shared" si="2"/>
        <v>1.0373974456451576</v>
      </c>
    </row>
    <row r="114" spans="1:10" ht="26.25" customHeight="1" x14ac:dyDescent="0.4">
      <c r="A114" s="76" t="s">
        <v>101</v>
      </c>
      <c r="B114" s="77">
        <v>1</v>
      </c>
      <c r="C114" s="191"/>
      <c r="D114" s="149"/>
      <c r="E114" s="50"/>
      <c r="F114" s="198"/>
    </row>
    <row r="115" spans="1:10" ht="26.25" customHeight="1" x14ac:dyDescent="0.4">
      <c r="A115" s="76" t="s">
        <v>102</v>
      </c>
      <c r="B115" s="77">
        <v>1</v>
      </c>
      <c r="C115" s="191"/>
      <c r="D115" s="199" t="s">
        <v>71</v>
      </c>
      <c r="E115" s="227">
        <f>AVERAGE(E108:E113)</f>
        <v>159.88095745596999</v>
      </c>
      <c r="F115" s="200">
        <f>AVERAGE(F108:F113)</f>
        <v>1.0658730497064666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1"/>
      <c r="D116" s="167" t="s">
        <v>84</v>
      </c>
      <c r="E116" s="202">
        <f>STDEV(E108:E113)/E115</f>
        <v>3.0122878781806653E-2</v>
      </c>
      <c r="F116" s="202">
        <f>STDEV(F108:F113)/F115</f>
        <v>3.0122878781806646E-2</v>
      </c>
      <c r="I116" s="50"/>
    </row>
    <row r="117" spans="1:10" ht="27" customHeight="1" x14ac:dyDescent="0.4">
      <c r="A117" s="759" t="s">
        <v>78</v>
      </c>
      <c r="B117" s="760"/>
      <c r="C117" s="203"/>
      <c r="D117" s="204" t="s">
        <v>20</v>
      </c>
      <c r="E117" s="205">
        <f>COUNT(E108:E113)</f>
        <v>6</v>
      </c>
      <c r="F117" s="205">
        <f>COUNT(F108:F113)</f>
        <v>6</v>
      </c>
      <c r="I117" s="50"/>
      <c r="J117" s="184"/>
    </row>
    <row r="118" spans="1:10" ht="19.5" customHeight="1" x14ac:dyDescent="0.3">
      <c r="A118" s="761"/>
      <c r="B118" s="76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4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1" t="str">
        <f>B20</f>
        <v xml:space="preserve">Lamivudine 150mg + Zidovudine 300mg + Nevirapine 200mg </v>
      </c>
      <c r="D120" s="771"/>
      <c r="E120" s="157" t="s">
        <v>124</v>
      </c>
      <c r="F120" s="157"/>
      <c r="G120" s="158">
        <f>F115</f>
        <v>1.0658730497064666</v>
      </c>
      <c r="H120" s="50"/>
      <c r="I120" s="50"/>
    </row>
    <row r="121" spans="1:10" ht="19.5" customHeight="1" x14ac:dyDescent="0.3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772" t="s">
        <v>26</v>
      </c>
      <c r="C122" s="772"/>
      <c r="E122" s="163" t="s">
        <v>27</v>
      </c>
      <c r="F122" s="208"/>
      <c r="G122" s="772" t="s">
        <v>28</v>
      </c>
      <c r="H122" s="772"/>
    </row>
    <row r="123" spans="1:10" ht="69.95" customHeight="1" x14ac:dyDescent="0.3">
      <c r="A123" s="209" t="s">
        <v>29</v>
      </c>
      <c r="B123" s="210"/>
      <c r="C123" s="210"/>
      <c r="E123" s="210"/>
      <c r="F123" s="50"/>
      <c r="G123" s="211"/>
      <c r="H123" s="211"/>
    </row>
    <row r="124" spans="1:10" ht="69.95" customHeight="1" x14ac:dyDescent="0.3">
      <c r="A124" s="209" t="s">
        <v>30</v>
      </c>
      <c r="B124" s="212"/>
      <c r="C124" s="212"/>
      <c r="E124" s="212"/>
      <c r="F124" s="50"/>
      <c r="G124" s="213"/>
      <c r="H124" s="213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6" zoomScale="60" zoomScaleNormal="40" zoomScalePageLayoutView="50" workbookViewId="0">
      <selection activeCell="D43" sqref="D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69" t="s">
        <v>45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 x14ac:dyDescent="0.25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 x14ac:dyDescent="0.25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 x14ac:dyDescent="0.25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 x14ac:dyDescent="0.25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 x14ac:dyDescent="0.25">
      <c r="A7" s="769"/>
      <c r="B7" s="769"/>
      <c r="C7" s="769"/>
      <c r="D7" s="769"/>
      <c r="E7" s="769"/>
      <c r="F7" s="769"/>
      <c r="G7" s="769"/>
      <c r="H7" s="769"/>
      <c r="I7" s="769"/>
    </row>
    <row r="8" spans="1:9" x14ac:dyDescent="0.25">
      <c r="A8" s="770" t="s">
        <v>46</v>
      </c>
      <c r="B8" s="770"/>
      <c r="C8" s="770"/>
      <c r="D8" s="770"/>
      <c r="E8" s="770"/>
      <c r="F8" s="770"/>
      <c r="G8" s="770"/>
      <c r="H8" s="770"/>
      <c r="I8" s="770"/>
    </row>
    <row r="9" spans="1:9" x14ac:dyDescent="0.25">
      <c r="A9" s="770"/>
      <c r="B9" s="770"/>
      <c r="C9" s="770"/>
      <c r="D9" s="770"/>
      <c r="E9" s="770"/>
      <c r="F9" s="770"/>
      <c r="G9" s="770"/>
      <c r="H9" s="770"/>
      <c r="I9" s="770"/>
    </row>
    <row r="10" spans="1:9" x14ac:dyDescent="0.25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 x14ac:dyDescent="0.25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 x14ac:dyDescent="0.25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 x14ac:dyDescent="0.25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 x14ac:dyDescent="0.25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x14ac:dyDescent="0.3">
      <c r="A15" s="229"/>
    </row>
    <row r="16" spans="1:9" ht="19.5" customHeight="1" x14ac:dyDescent="0.3">
      <c r="A16" s="742" t="s">
        <v>31</v>
      </c>
      <c r="B16" s="743"/>
      <c r="C16" s="743"/>
      <c r="D16" s="743"/>
      <c r="E16" s="743"/>
      <c r="F16" s="743"/>
      <c r="G16" s="743"/>
      <c r="H16" s="744"/>
    </row>
    <row r="17" spans="1:14" ht="20.25" customHeight="1" x14ac:dyDescent="0.25">
      <c r="A17" s="745" t="s">
        <v>47</v>
      </c>
      <c r="B17" s="745"/>
      <c r="C17" s="745"/>
      <c r="D17" s="745"/>
      <c r="E17" s="745"/>
      <c r="F17" s="745"/>
      <c r="G17" s="745"/>
      <c r="H17" s="745"/>
    </row>
    <row r="18" spans="1:14" ht="26.25" customHeight="1" x14ac:dyDescent="0.4">
      <c r="A18" s="231" t="s">
        <v>33</v>
      </c>
      <c r="B18" s="741" t="s">
        <v>5</v>
      </c>
      <c r="C18" s="741"/>
      <c r="D18" s="398"/>
      <c r="E18" s="232"/>
      <c r="F18" s="233"/>
      <c r="G18" s="233"/>
      <c r="H18" s="233"/>
    </row>
    <row r="19" spans="1:14" ht="26.25" customHeight="1" x14ac:dyDescent="0.4">
      <c r="A19" s="231" t="s">
        <v>34</v>
      </c>
      <c r="B19" s="234" t="s">
        <v>7</v>
      </c>
      <c r="C19" s="411">
        <v>29</v>
      </c>
      <c r="D19" s="233"/>
      <c r="E19" s="233"/>
      <c r="F19" s="233"/>
      <c r="G19" s="233"/>
      <c r="H19" s="233"/>
    </row>
    <row r="20" spans="1:14" ht="26.25" customHeight="1" x14ac:dyDescent="0.4">
      <c r="A20" s="231" t="s">
        <v>35</v>
      </c>
      <c r="B20" s="746" t="s">
        <v>9</v>
      </c>
      <c r="C20" s="746"/>
      <c r="D20" s="233"/>
      <c r="E20" s="233"/>
      <c r="F20" s="233"/>
      <c r="G20" s="233"/>
      <c r="H20" s="233"/>
    </row>
    <row r="21" spans="1:14" ht="26.25" customHeight="1" x14ac:dyDescent="0.4">
      <c r="A21" s="231" t="s">
        <v>36</v>
      </c>
      <c r="B21" s="746" t="s">
        <v>11</v>
      </c>
      <c r="C21" s="746"/>
      <c r="D21" s="746"/>
      <c r="E21" s="746"/>
      <c r="F21" s="746"/>
      <c r="G21" s="746"/>
      <c r="H21" s="746"/>
      <c r="I21" s="235"/>
    </row>
    <row r="22" spans="1:14" ht="26.25" customHeight="1" x14ac:dyDescent="0.4">
      <c r="A22" s="231" t="s">
        <v>37</v>
      </c>
      <c r="B22" s="236" t="s">
        <v>12</v>
      </c>
      <c r="C22" s="233"/>
      <c r="D22" s="233"/>
      <c r="E22" s="233"/>
      <c r="F22" s="233"/>
      <c r="G22" s="233"/>
      <c r="H22" s="233"/>
    </row>
    <row r="23" spans="1:14" ht="26.25" customHeight="1" x14ac:dyDescent="0.4">
      <c r="A23" s="231" t="s">
        <v>38</v>
      </c>
      <c r="B23" s="236"/>
      <c r="C23" s="233"/>
      <c r="D23" s="233"/>
      <c r="E23" s="233"/>
      <c r="F23" s="233"/>
      <c r="G23" s="233"/>
      <c r="H23" s="233"/>
    </row>
    <row r="24" spans="1:14" ht="18.75" x14ac:dyDescent="0.3">
      <c r="A24" s="231"/>
      <c r="B24" s="237"/>
    </row>
    <row r="25" spans="1:14" ht="18.75" x14ac:dyDescent="0.3">
      <c r="A25" s="238" t="s">
        <v>1</v>
      </c>
      <c r="B25" s="237"/>
    </row>
    <row r="26" spans="1:14" ht="26.25" customHeight="1" x14ac:dyDescent="0.4">
      <c r="A26" s="239" t="s">
        <v>4</v>
      </c>
      <c r="B26" s="741" t="s">
        <v>126</v>
      </c>
      <c r="C26" s="741"/>
    </row>
    <row r="27" spans="1:14" ht="26.25" customHeight="1" x14ac:dyDescent="0.4">
      <c r="A27" s="240" t="s">
        <v>48</v>
      </c>
      <c r="B27" s="747"/>
      <c r="C27" s="747"/>
    </row>
    <row r="28" spans="1:14" ht="27" customHeight="1" x14ac:dyDescent="0.4">
      <c r="A28" s="240" t="s">
        <v>6</v>
      </c>
      <c r="B28" s="241">
        <v>99.15</v>
      </c>
    </row>
    <row r="29" spans="1:14" s="3" customFormat="1" ht="27" customHeight="1" x14ac:dyDescent="0.4">
      <c r="A29" s="240" t="s">
        <v>49</v>
      </c>
      <c r="B29" s="242"/>
      <c r="C29" s="748" t="s">
        <v>50</v>
      </c>
      <c r="D29" s="749"/>
      <c r="E29" s="749"/>
      <c r="F29" s="749"/>
      <c r="G29" s="750"/>
      <c r="I29" s="243"/>
      <c r="J29" s="243"/>
      <c r="K29" s="243"/>
      <c r="L29" s="243"/>
    </row>
    <row r="30" spans="1:14" s="3" customFormat="1" ht="19.5" customHeight="1" x14ac:dyDescent="0.3">
      <c r="A30" s="240" t="s">
        <v>51</v>
      </c>
      <c r="B30" s="244">
        <f>B28-B29</f>
        <v>99.15</v>
      </c>
      <c r="C30" s="245"/>
      <c r="D30" s="245"/>
      <c r="E30" s="245"/>
      <c r="F30" s="245"/>
      <c r="G30" s="246"/>
      <c r="I30" s="243"/>
      <c r="J30" s="243"/>
      <c r="K30" s="243"/>
      <c r="L30" s="243"/>
    </row>
    <row r="31" spans="1:14" s="3" customFormat="1" ht="27" customHeight="1" x14ac:dyDescent="0.4">
      <c r="A31" s="240" t="s">
        <v>52</v>
      </c>
      <c r="B31" s="247">
        <v>1</v>
      </c>
      <c r="C31" s="751" t="s">
        <v>53</v>
      </c>
      <c r="D31" s="752"/>
      <c r="E31" s="752"/>
      <c r="F31" s="752"/>
      <c r="G31" s="752"/>
      <c r="H31" s="753"/>
      <c r="I31" s="243"/>
      <c r="J31" s="243"/>
      <c r="K31" s="243"/>
      <c r="L31" s="243"/>
    </row>
    <row r="32" spans="1:14" s="3" customFormat="1" ht="27" customHeight="1" x14ac:dyDescent="0.4">
      <c r="A32" s="240" t="s">
        <v>54</v>
      </c>
      <c r="B32" s="247">
        <v>1</v>
      </c>
      <c r="C32" s="751" t="s">
        <v>55</v>
      </c>
      <c r="D32" s="752"/>
      <c r="E32" s="752"/>
      <c r="F32" s="752"/>
      <c r="G32" s="752"/>
      <c r="H32" s="753"/>
      <c r="I32" s="243"/>
      <c r="J32" s="243"/>
      <c r="K32" s="243"/>
      <c r="L32" s="248"/>
      <c r="M32" s="248"/>
      <c r="N32" s="249"/>
    </row>
    <row r="33" spans="1:14" s="3" customFormat="1" ht="17.25" customHeight="1" x14ac:dyDescent="0.3">
      <c r="A33" s="240"/>
      <c r="B33" s="250"/>
      <c r="C33" s="251"/>
      <c r="D33" s="251"/>
      <c r="E33" s="251"/>
      <c r="F33" s="251"/>
      <c r="G33" s="251"/>
      <c r="H33" s="251"/>
      <c r="I33" s="243"/>
      <c r="J33" s="243"/>
      <c r="K33" s="243"/>
      <c r="L33" s="248"/>
      <c r="M33" s="248"/>
      <c r="N33" s="249"/>
    </row>
    <row r="34" spans="1:14" s="3" customFormat="1" ht="18.75" x14ac:dyDescent="0.3">
      <c r="A34" s="240" t="s">
        <v>56</v>
      </c>
      <c r="B34" s="252">
        <f>B31/B32</f>
        <v>1</v>
      </c>
      <c r="C34" s="230" t="s">
        <v>57</v>
      </c>
      <c r="D34" s="230"/>
      <c r="E34" s="230"/>
      <c r="F34" s="230"/>
      <c r="G34" s="230"/>
      <c r="I34" s="243"/>
      <c r="J34" s="243"/>
      <c r="K34" s="243"/>
      <c r="L34" s="248"/>
      <c r="M34" s="248"/>
      <c r="N34" s="249"/>
    </row>
    <row r="35" spans="1:14" s="3" customFormat="1" ht="19.5" customHeight="1" x14ac:dyDescent="0.3">
      <c r="A35" s="240"/>
      <c r="B35" s="244"/>
      <c r="G35" s="230"/>
      <c r="I35" s="243"/>
      <c r="J35" s="243"/>
      <c r="K35" s="243"/>
      <c r="L35" s="248"/>
      <c r="M35" s="248"/>
      <c r="N35" s="249"/>
    </row>
    <row r="36" spans="1:14" s="3" customFormat="1" ht="27" customHeight="1" x14ac:dyDescent="0.4">
      <c r="A36" s="253" t="s">
        <v>58</v>
      </c>
      <c r="B36" s="254">
        <v>10</v>
      </c>
      <c r="C36" s="230"/>
      <c r="D36" s="754" t="s">
        <v>59</v>
      </c>
      <c r="E36" s="755"/>
      <c r="F36" s="754" t="s">
        <v>60</v>
      </c>
      <c r="G36" s="756"/>
      <c r="J36" s="243"/>
      <c r="K36" s="243"/>
      <c r="L36" s="248"/>
      <c r="M36" s="248"/>
      <c r="N36" s="249"/>
    </row>
    <row r="37" spans="1:14" s="3" customFormat="1" ht="27" customHeight="1" x14ac:dyDescent="0.4">
      <c r="A37" s="255" t="s">
        <v>61</v>
      </c>
      <c r="B37" s="256">
        <v>4</v>
      </c>
      <c r="C37" s="257" t="s">
        <v>62</v>
      </c>
      <c r="D37" s="258" t="s">
        <v>63</v>
      </c>
      <c r="E37" s="259" t="s">
        <v>64</v>
      </c>
      <c r="F37" s="258" t="s">
        <v>63</v>
      </c>
      <c r="G37" s="260" t="s">
        <v>64</v>
      </c>
      <c r="I37" s="261" t="s">
        <v>65</v>
      </c>
      <c r="J37" s="243"/>
      <c r="K37" s="243"/>
      <c r="L37" s="248"/>
      <c r="M37" s="248"/>
      <c r="N37" s="249"/>
    </row>
    <row r="38" spans="1:14" s="3" customFormat="1" ht="26.25" customHeight="1" x14ac:dyDescent="0.4">
      <c r="A38" s="255" t="s">
        <v>66</v>
      </c>
      <c r="B38" s="256">
        <v>20</v>
      </c>
      <c r="C38" s="262">
        <v>1</v>
      </c>
      <c r="D38" s="263">
        <v>126466947</v>
      </c>
      <c r="E38" s="264">
        <f>IF(ISBLANK(D38),"-",$D$48/$D$45*D38)</f>
        <v>123715937.55456784</v>
      </c>
      <c r="F38" s="263">
        <v>120946837</v>
      </c>
      <c r="G38" s="265">
        <f>IF(ISBLANK(F38),"-",$D$48/$F$45*F38)</f>
        <v>126016217.39329757</v>
      </c>
      <c r="I38" s="266"/>
      <c r="J38" s="243"/>
      <c r="K38" s="243"/>
      <c r="L38" s="248"/>
      <c r="M38" s="248"/>
      <c r="N38" s="249"/>
    </row>
    <row r="39" spans="1:14" s="3" customFormat="1" ht="26.25" customHeight="1" x14ac:dyDescent="0.4">
      <c r="A39" s="255" t="s">
        <v>67</v>
      </c>
      <c r="B39" s="256">
        <v>1</v>
      </c>
      <c r="C39" s="267">
        <v>2</v>
      </c>
      <c r="D39" s="268">
        <v>126987625</v>
      </c>
      <c r="E39" s="269">
        <f>IF(ISBLANK(D39),"-",$D$48/$D$45*D39)</f>
        <v>124225289.35329543</v>
      </c>
      <c r="F39" s="268">
        <v>121984479</v>
      </c>
      <c r="G39" s="270">
        <f>IF(ISBLANK(F39),"-",$D$48/$F$45*F39)</f>
        <v>127097351.2459209</v>
      </c>
      <c r="I39" s="758">
        <f>ABS((F43/D43*D42)-F42)/D42</f>
        <v>1.8763977742885549E-2</v>
      </c>
      <c r="J39" s="243"/>
      <c r="K39" s="243"/>
      <c r="L39" s="248"/>
      <c r="M39" s="248"/>
      <c r="N39" s="249"/>
    </row>
    <row r="40" spans="1:14" ht="26.25" customHeight="1" x14ac:dyDescent="0.4">
      <c r="A40" s="255" t="s">
        <v>68</v>
      </c>
      <c r="B40" s="256">
        <v>1</v>
      </c>
      <c r="C40" s="267">
        <v>3</v>
      </c>
      <c r="D40" s="268">
        <v>126855263</v>
      </c>
      <c r="E40" s="269">
        <f>IF(ISBLANK(D40),"-",$D$48/$D$45*D40)</f>
        <v>124095806.59661438</v>
      </c>
      <c r="F40" s="268">
        <v>121275537</v>
      </c>
      <c r="G40" s="270">
        <f>IF(ISBLANK(F40),"-",$D$48/$F$45*F40)</f>
        <v>126358694.56495917</v>
      </c>
      <c r="I40" s="758"/>
      <c r="L40" s="248"/>
      <c r="M40" s="248"/>
      <c r="N40" s="271"/>
    </row>
    <row r="41" spans="1:14" ht="27" customHeight="1" x14ac:dyDescent="0.4">
      <c r="A41" s="255" t="s">
        <v>69</v>
      </c>
      <c r="B41" s="256">
        <v>1</v>
      </c>
      <c r="C41" s="272">
        <v>4</v>
      </c>
      <c r="D41" s="273"/>
      <c r="E41" s="274" t="str">
        <f>IF(ISBLANK(D41),"-",$D$48/$D$45*D41)</f>
        <v>-</v>
      </c>
      <c r="F41" s="273"/>
      <c r="G41" s="275" t="str">
        <f>IF(ISBLANK(F41),"-",$D$48/$F$45*F41)</f>
        <v>-</v>
      </c>
      <c r="I41" s="276"/>
      <c r="L41" s="248"/>
      <c r="M41" s="248"/>
      <c r="N41" s="271"/>
    </row>
    <row r="42" spans="1:14" ht="27" customHeight="1" x14ac:dyDescent="0.4">
      <c r="A42" s="255" t="s">
        <v>70</v>
      </c>
      <c r="B42" s="256">
        <v>1</v>
      </c>
      <c r="C42" s="277" t="s">
        <v>71</v>
      </c>
      <c r="D42" s="278">
        <f>AVERAGE(D38:D41)</f>
        <v>126769945</v>
      </c>
      <c r="E42" s="279">
        <f>AVERAGE(E38:E41)</f>
        <v>124012344.50149255</v>
      </c>
      <c r="F42" s="278">
        <f>AVERAGE(F38:F41)</f>
        <v>121402284.33333333</v>
      </c>
      <c r="G42" s="280">
        <f>AVERAGE(G38:G41)</f>
        <v>126490754.40139253</v>
      </c>
      <c r="H42" s="281"/>
    </row>
    <row r="43" spans="1:14" ht="26.25" customHeight="1" x14ac:dyDescent="0.4">
      <c r="A43" s="255" t="s">
        <v>72</v>
      </c>
      <c r="B43" s="256">
        <v>1</v>
      </c>
      <c r="C43" s="282" t="s">
        <v>73</v>
      </c>
      <c r="D43" s="283">
        <v>10.31</v>
      </c>
      <c r="E43" s="271"/>
      <c r="F43" s="283">
        <v>9.68</v>
      </c>
      <c r="H43" s="281"/>
    </row>
    <row r="44" spans="1:14" ht="26.25" customHeight="1" x14ac:dyDescent="0.4">
      <c r="A44" s="255" t="s">
        <v>74</v>
      </c>
      <c r="B44" s="256">
        <v>1</v>
      </c>
      <c r="C44" s="284" t="s">
        <v>75</v>
      </c>
      <c r="D44" s="285">
        <f>D43*$B$34</f>
        <v>10.31</v>
      </c>
      <c r="E44" s="286"/>
      <c r="F44" s="285">
        <f>F43*$B$34</f>
        <v>9.68</v>
      </c>
      <c r="H44" s="281"/>
    </row>
    <row r="45" spans="1:14" ht="19.5" customHeight="1" x14ac:dyDescent="0.3">
      <c r="A45" s="255" t="s">
        <v>76</v>
      </c>
      <c r="B45" s="287">
        <f>(B44/B43)*(B42/B41)*(B40/B39)*(B38/B37)*B36</f>
        <v>50</v>
      </c>
      <c r="C45" s="284" t="s">
        <v>77</v>
      </c>
      <c r="D45" s="288">
        <f>D44*$B$30/100</f>
        <v>10.222365000000002</v>
      </c>
      <c r="E45" s="289"/>
      <c r="F45" s="288">
        <f>F44*$B$30/100</f>
        <v>9.5977200000000007</v>
      </c>
      <c r="H45" s="281"/>
    </row>
    <row r="46" spans="1:14" ht="19.5" customHeight="1" x14ac:dyDescent="0.3">
      <c r="A46" s="759" t="s">
        <v>78</v>
      </c>
      <c r="B46" s="760"/>
      <c r="C46" s="284" t="s">
        <v>79</v>
      </c>
      <c r="D46" s="290">
        <f>D45/$B$45</f>
        <v>0.20444730000000003</v>
      </c>
      <c r="E46" s="291"/>
      <c r="F46" s="292">
        <f>F45/$B$45</f>
        <v>0.19195440000000003</v>
      </c>
      <c r="H46" s="281"/>
    </row>
    <row r="47" spans="1:14" ht="27" customHeight="1" x14ac:dyDescent="0.4">
      <c r="A47" s="761"/>
      <c r="B47" s="762"/>
      <c r="C47" s="293" t="s">
        <v>80</v>
      </c>
      <c r="D47" s="294">
        <v>0.2</v>
      </c>
      <c r="E47" s="295"/>
      <c r="F47" s="291"/>
      <c r="H47" s="281"/>
    </row>
    <row r="48" spans="1:14" ht="18.75" x14ac:dyDescent="0.3">
      <c r="C48" s="296" t="s">
        <v>81</v>
      </c>
      <c r="D48" s="288">
        <f>D47*$B$45</f>
        <v>10</v>
      </c>
      <c r="F48" s="297"/>
      <c r="H48" s="281"/>
    </row>
    <row r="49" spans="1:12" ht="19.5" customHeight="1" x14ac:dyDescent="0.3">
      <c r="C49" s="298" t="s">
        <v>82</v>
      </c>
      <c r="D49" s="299">
        <f>D48/B34</f>
        <v>10</v>
      </c>
      <c r="F49" s="297"/>
      <c r="H49" s="281"/>
    </row>
    <row r="50" spans="1:12" ht="18.75" x14ac:dyDescent="0.3">
      <c r="C50" s="253" t="s">
        <v>83</v>
      </c>
      <c r="D50" s="300">
        <f>AVERAGE(E38:E41,G38:G41)</f>
        <v>125251549.45144254</v>
      </c>
      <c r="F50" s="301"/>
      <c r="H50" s="281"/>
    </row>
    <row r="51" spans="1:12" ht="18.75" x14ac:dyDescent="0.3">
      <c r="C51" s="255" t="s">
        <v>84</v>
      </c>
      <c r="D51" s="302">
        <f>STDEV(E38:E41,G38:G41)/D50</f>
        <v>1.1270942439180854E-2</v>
      </c>
      <c r="F51" s="301"/>
      <c r="H51" s="281"/>
    </row>
    <row r="52" spans="1:12" ht="19.5" customHeight="1" x14ac:dyDescent="0.3">
      <c r="C52" s="303" t="s">
        <v>20</v>
      </c>
      <c r="D52" s="304">
        <f>COUNT(E38:E41,G38:G41)</f>
        <v>6</v>
      </c>
      <c r="F52" s="301"/>
    </row>
    <row r="54" spans="1:12" ht="18.75" x14ac:dyDescent="0.3">
      <c r="A54" s="305" t="s">
        <v>1</v>
      </c>
      <c r="B54" s="306" t="s">
        <v>85</v>
      </c>
    </row>
    <row r="55" spans="1:12" ht="18.75" x14ac:dyDescent="0.3">
      <c r="A55" s="230" t="s">
        <v>86</v>
      </c>
      <c r="B55" s="307" t="str">
        <f>B21</f>
        <v xml:space="preserve">Each tablets contains : Lamivudine 150mg + Zidovudine 300mg + Nevirapine 200mg </v>
      </c>
    </row>
    <row r="56" spans="1:12" ht="26.25" customHeight="1" x14ac:dyDescent="0.4">
      <c r="A56" s="308" t="s">
        <v>87</v>
      </c>
      <c r="B56" s="309">
        <v>200</v>
      </c>
      <c r="C56" s="230" t="str">
        <f>B20</f>
        <v xml:space="preserve">Lamivudine 150mg + Zidovudine 300mg + Nevirapine 200mg </v>
      </c>
      <c r="H56" s="310"/>
    </row>
    <row r="57" spans="1:12" ht="18.75" x14ac:dyDescent="0.3">
      <c r="A57" s="307" t="s">
        <v>88</v>
      </c>
      <c r="B57" s="399">
        <f>Uniformity!C46</f>
        <v>1223.2759999999998</v>
      </c>
      <c r="H57" s="310"/>
    </row>
    <row r="58" spans="1:12" ht="19.5" customHeight="1" x14ac:dyDescent="0.3">
      <c r="H58" s="310"/>
    </row>
    <row r="59" spans="1:12" s="3" customFormat="1" ht="27" customHeight="1" x14ac:dyDescent="0.4">
      <c r="A59" s="253" t="s">
        <v>89</v>
      </c>
      <c r="B59" s="254">
        <v>100</v>
      </c>
      <c r="C59" s="230"/>
      <c r="D59" s="311" t="s">
        <v>90</v>
      </c>
      <c r="E59" s="312" t="s">
        <v>62</v>
      </c>
      <c r="F59" s="312" t="s">
        <v>63</v>
      </c>
      <c r="G59" s="312" t="s">
        <v>91</v>
      </c>
      <c r="H59" s="257" t="s">
        <v>92</v>
      </c>
      <c r="L59" s="243"/>
    </row>
    <row r="60" spans="1:12" s="3" customFormat="1" ht="26.25" customHeight="1" x14ac:dyDescent="0.4">
      <c r="A60" s="255" t="s">
        <v>93</v>
      </c>
      <c r="B60" s="256">
        <v>5</v>
      </c>
      <c r="C60" s="763" t="s">
        <v>94</v>
      </c>
      <c r="D60" s="766">
        <v>1234.8499999999999</v>
      </c>
      <c r="E60" s="313">
        <v>1</v>
      </c>
      <c r="F60" s="314">
        <v>137752283</v>
      </c>
      <c r="G60" s="400">
        <f>IF(ISBLANK(F60),"-",(F60/$D$50*$D$47*$B$68)*($B$57/$D$60))</f>
        <v>217.89935411031834</v>
      </c>
      <c r="H60" s="315">
        <f t="shared" ref="H60:H71" si="0">IF(ISBLANK(F60),"-",G60/$B$56)</f>
        <v>1.0894967705515917</v>
      </c>
      <c r="L60" s="243"/>
    </row>
    <row r="61" spans="1:12" s="3" customFormat="1" ht="26.25" customHeight="1" x14ac:dyDescent="0.4">
      <c r="A61" s="255" t="s">
        <v>95</v>
      </c>
      <c r="B61" s="256">
        <v>50</v>
      </c>
      <c r="C61" s="764"/>
      <c r="D61" s="767"/>
      <c r="E61" s="316">
        <v>2</v>
      </c>
      <c r="F61" s="268">
        <v>136681951</v>
      </c>
      <c r="G61" s="401">
        <f>IF(ISBLANK(F61),"-",(F61/$D$50*$D$47*$B$68)*($B$57/$D$60))</f>
        <v>216.20628125225466</v>
      </c>
      <c r="H61" s="317">
        <f t="shared" si="0"/>
        <v>1.0810314062612734</v>
      </c>
      <c r="L61" s="243"/>
    </row>
    <row r="62" spans="1:12" s="3" customFormat="1" ht="26.25" customHeight="1" x14ac:dyDescent="0.4">
      <c r="A62" s="255" t="s">
        <v>96</v>
      </c>
      <c r="B62" s="256">
        <v>1</v>
      </c>
      <c r="C62" s="764"/>
      <c r="D62" s="767"/>
      <c r="E62" s="316">
        <v>3</v>
      </c>
      <c r="F62" s="318">
        <v>134019214</v>
      </c>
      <c r="G62" s="401">
        <f>IF(ISBLANK(F62),"-",(F62/$D$50*$D$47*$B$68)*($B$57/$D$60))</f>
        <v>211.99430987994975</v>
      </c>
      <c r="H62" s="317">
        <f t="shared" si="0"/>
        <v>1.0599715493997488</v>
      </c>
      <c r="L62" s="243"/>
    </row>
    <row r="63" spans="1:12" ht="27" customHeight="1" x14ac:dyDescent="0.4">
      <c r="A63" s="255" t="s">
        <v>97</v>
      </c>
      <c r="B63" s="256">
        <v>1</v>
      </c>
      <c r="C63" s="765"/>
      <c r="D63" s="768"/>
      <c r="E63" s="319">
        <v>4</v>
      </c>
      <c r="F63" s="320"/>
      <c r="G63" s="401" t="str">
        <f>IF(ISBLANK(F63),"-",(F63/$D$50*$D$47*$B$68)*($B$57/$D$60))</f>
        <v>-</v>
      </c>
      <c r="H63" s="317" t="str">
        <f t="shared" si="0"/>
        <v>-</v>
      </c>
    </row>
    <row r="64" spans="1:12" ht="26.25" customHeight="1" x14ac:dyDescent="0.4">
      <c r="A64" s="255" t="s">
        <v>98</v>
      </c>
      <c r="B64" s="256">
        <v>1</v>
      </c>
      <c r="C64" s="763" t="s">
        <v>99</v>
      </c>
      <c r="D64" s="766">
        <v>1248.6500000000001</v>
      </c>
      <c r="E64" s="313">
        <v>1</v>
      </c>
      <c r="F64" s="314">
        <v>132969428</v>
      </c>
      <c r="G64" s="402">
        <f>IF(ISBLANK(F64),"-",(F64/$D$50*$D$47*$B$68)*($B$57/$D$64))</f>
        <v>208.00914208102665</v>
      </c>
      <c r="H64" s="321">
        <f t="shared" si="0"/>
        <v>1.0400457104051333</v>
      </c>
    </row>
    <row r="65" spans="1:8" ht="26.25" customHeight="1" x14ac:dyDescent="0.4">
      <c r="A65" s="255" t="s">
        <v>100</v>
      </c>
      <c r="B65" s="256">
        <v>1</v>
      </c>
      <c r="C65" s="764"/>
      <c r="D65" s="767"/>
      <c r="E65" s="316">
        <v>2</v>
      </c>
      <c r="F65" s="268">
        <v>133197873</v>
      </c>
      <c r="G65" s="403">
        <f>IF(ISBLANK(F65),"-",(F65/$D$50*$D$47*$B$68)*($B$57/$D$64))</f>
        <v>208.36650729780939</v>
      </c>
      <c r="H65" s="322">
        <f t="shared" si="0"/>
        <v>1.0418325364890471</v>
      </c>
    </row>
    <row r="66" spans="1:8" ht="26.25" customHeight="1" x14ac:dyDescent="0.4">
      <c r="A66" s="255" t="s">
        <v>101</v>
      </c>
      <c r="B66" s="256">
        <v>1</v>
      </c>
      <c r="C66" s="764"/>
      <c r="D66" s="767"/>
      <c r="E66" s="316">
        <v>3</v>
      </c>
      <c r="F66" s="268">
        <v>134148139</v>
      </c>
      <c r="G66" s="403">
        <f>IF(ISBLANK(F66),"-",(F66/$D$50*$D$47*$B$68)*($B$57/$D$64))</f>
        <v>209.85304460478173</v>
      </c>
      <c r="H66" s="322">
        <f t="shared" si="0"/>
        <v>1.0492652230239086</v>
      </c>
    </row>
    <row r="67" spans="1:8" ht="27" customHeight="1" x14ac:dyDescent="0.4">
      <c r="A67" s="255" t="s">
        <v>102</v>
      </c>
      <c r="B67" s="256">
        <v>1</v>
      </c>
      <c r="C67" s="765"/>
      <c r="D67" s="768"/>
      <c r="E67" s="319">
        <v>4</v>
      </c>
      <c r="F67" s="320"/>
      <c r="G67" s="404" t="str">
        <f>IF(ISBLANK(F67),"-",(F67/$D$50*$D$47*$B$68)*($B$57/$D$64))</f>
        <v>-</v>
      </c>
      <c r="H67" s="323" t="str">
        <f t="shared" si="0"/>
        <v>-</v>
      </c>
    </row>
    <row r="68" spans="1:8" ht="26.25" customHeight="1" x14ac:dyDescent="0.4">
      <c r="A68" s="255" t="s">
        <v>103</v>
      </c>
      <c r="B68" s="324">
        <f>(B67/B66)*(B65/B64)*(B63/B62)*(B61/B60)*B59</f>
        <v>1000</v>
      </c>
      <c r="C68" s="763" t="s">
        <v>104</v>
      </c>
      <c r="D68" s="766">
        <v>1262.98</v>
      </c>
      <c r="E68" s="313">
        <v>1</v>
      </c>
      <c r="F68" s="314">
        <v>134514651</v>
      </c>
      <c r="G68" s="402">
        <f>IF(ISBLANK(F68),"-",(F68/$D$50*$D$47*$B$68)*($B$57/$D$68))</f>
        <v>208.03885729087079</v>
      </c>
      <c r="H68" s="317">
        <f t="shared" si="0"/>
        <v>1.0401942864543541</v>
      </c>
    </row>
    <row r="69" spans="1:8" ht="27" customHeight="1" x14ac:dyDescent="0.4">
      <c r="A69" s="303" t="s">
        <v>105</v>
      </c>
      <c r="B69" s="325">
        <f>(D47*B68)/B56*B57</f>
        <v>1223.2759999999998</v>
      </c>
      <c r="C69" s="764"/>
      <c r="D69" s="767"/>
      <c r="E69" s="316">
        <v>2</v>
      </c>
      <c r="F69" s="268">
        <v>133967515</v>
      </c>
      <c r="G69" s="403">
        <f>IF(ISBLANK(F69),"-",(F69/$D$50*$D$47*$B$68)*($B$57/$D$68))</f>
        <v>207.19266286240887</v>
      </c>
      <c r="H69" s="317">
        <f t="shared" si="0"/>
        <v>1.0359633143120444</v>
      </c>
    </row>
    <row r="70" spans="1:8" ht="26.25" customHeight="1" x14ac:dyDescent="0.4">
      <c r="A70" s="776" t="s">
        <v>78</v>
      </c>
      <c r="B70" s="777"/>
      <c r="C70" s="764"/>
      <c r="D70" s="767"/>
      <c r="E70" s="316">
        <v>3</v>
      </c>
      <c r="F70" s="268">
        <v>133873994</v>
      </c>
      <c r="G70" s="403">
        <f>IF(ISBLANK(F70),"-",(F70/$D$50*$D$47*$B$68)*($B$57/$D$68))</f>
        <v>207.04802432803316</v>
      </c>
      <c r="H70" s="317">
        <f t="shared" si="0"/>
        <v>1.0352401216401659</v>
      </c>
    </row>
    <row r="71" spans="1:8" ht="27" customHeight="1" x14ac:dyDescent="0.4">
      <c r="A71" s="778"/>
      <c r="B71" s="779"/>
      <c r="C71" s="775"/>
      <c r="D71" s="768"/>
      <c r="E71" s="319">
        <v>4</v>
      </c>
      <c r="F71" s="320"/>
      <c r="G71" s="404" t="str">
        <f>IF(ISBLANK(F71),"-",(F71/$D$50*$D$47*$B$68)*($B$57/$D$68))</f>
        <v>-</v>
      </c>
      <c r="H71" s="326" t="str">
        <f t="shared" si="0"/>
        <v>-</v>
      </c>
    </row>
    <row r="72" spans="1:8" ht="26.25" customHeight="1" x14ac:dyDescent="0.4">
      <c r="A72" s="327"/>
      <c r="B72" s="327"/>
      <c r="C72" s="327"/>
      <c r="D72" s="327"/>
      <c r="E72" s="327"/>
      <c r="F72" s="329" t="s">
        <v>71</v>
      </c>
      <c r="G72" s="409">
        <f>AVERAGE(G60:G71)</f>
        <v>210.51202041193926</v>
      </c>
      <c r="H72" s="330">
        <f>AVERAGE(H60:H71)</f>
        <v>1.0525601020596964</v>
      </c>
    </row>
    <row r="73" spans="1:8" ht="26.25" customHeight="1" x14ac:dyDescent="0.4">
      <c r="C73" s="327"/>
      <c r="D73" s="327"/>
      <c r="E73" s="327"/>
      <c r="F73" s="331" t="s">
        <v>84</v>
      </c>
      <c r="G73" s="405">
        <f>STDEV(G60:G71)/G72</f>
        <v>1.9121914605864421E-2</v>
      </c>
      <c r="H73" s="405">
        <f>STDEV(H60:H71)/H72</f>
        <v>1.9121914605864404E-2</v>
      </c>
    </row>
    <row r="74" spans="1:8" ht="27" customHeight="1" x14ac:dyDescent="0.4">
      <c r="A74" s="327"/>
      <c r="B74" s="327"/>
      <c r="C74" s="328"/>
      <c r="D74" s="328"/>
      <c r="E74" s="332"/>
      <c r="F74" s="333" t="s">
        <v>20</v>
      </c>
      <c r="G74" s="334">
        <f>COUNT(G60:G71)</f>
        <v>9</v>
      </c>
      <c r="H74" s="334">
        <f>COUNT(H60:H71)</f>
        <v>9</v>
      </c>
    </row>
    <row r="76" spans="1:8" ht="26.25" customHeight="1" x14ac:dyDescent="0.4">
      <c r="A76" s="239" t="s">
        <v>106</v>
      </c>
      <c r="B76" s="335" t="s">
        <v>107</v>
      </c>
      <c r="C76" s="771" t="str">
        <f>B20</f>
        <v xml:space="preserve">Lamivudine 150mg + Zidovudine 300mg + Nevirapine 200mg </v>
      </c>
      <c r="D76" s="771"/>
      <c r="E76" s="336" t="s">
        <v>108</v>
      </c>
      <c r="F76" s="336"/>
      <c r="G76" s="337">
        <f>H72</f>
        <v>1.0525601020596964</v>
      </c>
      <c r="H76" s="338"/>
    </row>
    <row r="77" spans="1:8" ht="18.75" x14ac:dyDescent="0.3">
      <c r="A77" s="238" t="s">
        <v>109</v>
      </c>
      <c r="B77" s="238" t="s">
        <v>110</v>
      </c>
    </row>
    <row r="78" spans="1:8" ht="18.75" x14ac:dyDescent="0.3">
      <c r="A78" s="238"/>
      <c r="B78" s="238"/>
    </row>
    <row r="79" spans="1:8" ht="26.25" customHeight="1" x14ac:dyDescent="0.4">
      <c r="A79" s="239" t="s">
        <v>4</v>
      </c>
      <c r="B79" s="757" t="str">
        <f>B26</f>
        <v>nevirapine</v>
      </c>
      <c r="C79" s="757"/>
    </row>
    <row r="80" spans="1:8" ht="26.25" customHeight="1" x14ac:dyDescent="0.4">
      <c r="A80" s="240" t="s">
        <v>48</v>
      </c>
      <c r="B80" s="757">
        <f>B27</f>
        <v>0</v>
      </c>
      <c r="C80" s="757"/>
    </row>
    <row r="81" spans="1:12" ht="27" customHeight="1" x14ac:dyDescent="0.4">
      <c r="A81" s="240" t="s">
        <v>6</v>
      </c>
      <c r="B81" s="339">
        <v>99.15</v>
      </c>
    </row>
    <row r="82" spans="1:12" s="3" customFormat="1" ht="27" customHeight="1" x14ac:dyDescent="0.4">
      <c r="A82" s="240" t="s">
        <v>49</v>
      </c>
      <c r="B82" s="242">
        <v>0</v>
      </c>
      <c r="C82" s="748" t="s">
        <v>50</v>
      </c>
      <c r="D82" s="749"/>
      <c r="E82" s="749"/>
      <c r="F82" s="749"/>
      <c r="G82" s="750"/>
      <c r="I82" s="243"/>
      <c r="J82" s="243"/>
      <c r="K82" s="243"/>
      <c r="L82" s="243"/>
    </row>
    <row r="83" spans="1:12" s="3" customFormat="1" ht="19.5" customHeight="1" x14ac:dyDescent="0.3">
      <c r="A83" s="240" t="s">
        <v>51</v>
      </c>
      <c r="B83" s="244">
        <f>B81-B82</f>
        <v>99.15</v>
      </c>
      <c r="C83" s="245"/>
      <c r="D83" s="245"/>
      <c r="E83" s="245"/>
      <c r="F83" s="245"/>
      <c r="G83" s="246"/>
      <c r="I83" s="243"/>
      <c r="J83" s="243"/>
      <c r="K83" s="243"/>
      <c r="L83" s="243"/>
    </row>
    <row r="84" spans="1:12" s="3" customFormat="1" ht="27" customHeight="1" x14ac:dyDescent="0.4">
      <c r="A84" s="240" t="s">
        <v>52</v>
      </c>
      <c r="B84" s="247">
        <v>1</v>
      </c>
      <c r="C84" s="751" t="s">
        <v>111</v>
      </c>
      <c r="D84" s="752"/>
      <c r="E84" s="752"/>
      <c r="F84" s="752"/>
      <c r="G84" s="752"/>
      <c r="H84" s="753"/>
      <c r="I84" s="243"/>
      <c r="J84" s="243"/>
      <c r="K84" s="243"/>
      <c r="L84" s="243"/>
    </row>
    <row r="85" spans="1:12" s="3" customFormat="1" ht="27" customHeight="1" x14ac:dyDescent="0.4">
      <c r="A85" s="240" t="s">
        <v>54</v>
      </c>
      <c r="B85" s="247">
        <v>1</v>
      </c>
      <c r="C85" s="751" t="s">
        <v>112</v>
      </c>
      <c r="D85" s="752"/>
      <c r="E85" s="752"/>
      <c r="F85" s="752"/>
      <c r="G85" s="752"/>
      <c r="H85" s="753"/>
      <c r="I85" s="243"/>
      <c r="J85" s="243"/>
      <c r="K85" s="243"/>
      <c r="L85" s="243"/>
    </row>
    <row r="86" spans="1:12" s="3" customFormat="1" ht="18.75" x14ac:dyDescent="0.3">
      <c r="A86" s="240"/>
      <c r="B86" s="250"/>
      <c r="C86" s="251"/>
      <c r="D86" s="251"/>
      <c r="E86" s="251"/>
      <c r="F86" s="251"/>
      <c r="G86" s="251"/>
      <c r="H86" s="251"/>
      <c r="I86" s="243"/>
      <c r="J86" s="243"/>
      <c r="K86" s="243"/>
      <c r="L86" s="243"/>
    </row>
    <row r="87" spans="1:12" s="3" customFormat="1" ht="18.75" x14ac:dyDescent="0.3">
      <c r="A87" s="240" t="s">
        <v>56</v>
      </c>
      <c r="B87" s="252">
        <f>B84/B85</f>
        <v>1</v>
      </c>
      <c r="C87" s="230" t="s">
        <v>57</v>
      </c>
      <c r="D87" s="230"/>
      <c r="E87" s="230"/>
      <c r="F87" s="230"/>
      <c r="G87" s="230"/>
      <c r="I87" s="243"/>
      <c r="J87" s="243"/>
      <c r="K87" s="243"/>
      <c r="L87" s="243"/>
    </row>
    <row r="88" spans="1:12" ht="19.5" customHeight="1" x14ac:dyDescent="0.3">
      <c r="A88" s="238"/>
      <c r="B88" s="238"/>
    </row>
    <row r="89" spans="1:12" ht="27" customHeight="1" x14ac:dyDescent="0.4">
      <c r="A89" s="253" t="s">
        <v>58</v>
      </c>
      <c r="B89" s="254">
        <v>10</v>
      </c>
      <c r="D89" s="340" t="s">
        <v>59</v>
      </c>
      <c r="E89" s="341"/>
      <c r="F89" s="754" t="s">
        <v>60</v>
      </c>
      <c r="G89" s="756"/>
    </row>
    <row r="90" spans="1:12" ht="27" customHeight="1" x14ac:dyDescent="0.4">
      <c r="A90" s="255" t="s">
        <v>61</v>
      </c>
      <c r="B90" s="256">
        <v>4</v>
      </c>
      <c r="C90" s="342" t="s">
        <v>62</v>
      </c>
      <c r="D90" s="258" t="s">
        <v>63</v>
      </c>
      <c r="E90" s="259" t="s">
        <v>64</v>
      </c>
      <c r="F90" s="258" t="s">
        <v>63</v>
      </c>
      <c r="G90" s="343" t="s">
        <v>64</v>
      </c>
      <c r="I90" s="261" t="s">
        <v>65</v>
      </c>
    </row>
    <row r="91" spans="1:12" ht="26.25" customHeight="1" x14ac:dyDescent="0.4">
      <c r="A91" s="255" t="s">
        <v>66</v>
      </c>
      <c r="B91" s="256">
        <v>20</v>
      </c>
      <c r="C91" s="344">
        <v>1</v>
      </c>
      <c r="D91" s="263">
        <v>126466947</v>
      </c>
      <c r="E91" s="264">
        <f>IF(ISBLANK(D91),"-",$D$101/$D$98*D91)</f>
        <v>137462152.83840868</v>
      </c>
      <c r="F91" s="263">
        <v>120946837</v>
      </c>
      <c r="G91" s="265">
        <f>IF(ISBLANK(F91),"-",$D$101/$F$98*F91)</f>
        <v>140018019.32588619</v>
      </c>
      <c r="I91" s="266"/>
    </row>
    <row r="92" spans="1:12" ht="26.25" customHeight="1" x14ac:dyDescent="0.4">
      <c r="A92" s="255" t="s">
        <v>67</v>
      </c>
      <c r="B92" s="256">
        <v>1</v>
      </c>
      <c r="C92" s="328">
        <v>2</v>
      </c>
      <c r="D92" s="268">
        <v>126987625</v>
      </c>
      <c r="E92" s="269">
        <f>IF(ISBLANK(D92),"-",$D$101/$D$98*D92)</f>
        <v>138028099.28143936</v>
      </c>
      <c r="F92" s="268">
        <v>121984479</v>
      </c>
      <c r="G92" s="270">
        <f>IF(ISBLANK(F92),"-",$D$101/$F$98*F92)</f>
        <v>141219279.16213432</v>
      </c>
      <c r="I92" s="758">
        <f>ABS((F96/D96*D95)-F95)/D95</f>
        <v>1.8763977742885549E-2</v>
      </c>
    </row>
    <row r="93" spans="1:12" ht="26.25" customHeight="1" x14ac:dyDescent="0.4">
      <c r="A93" s="255" t="s">
        <v>68</v>
      </c>
      <c r="B93" s="256">
        <v>1</v>
      </c>
      <c r="C93" s="328">
        <v>3</v>
      </c>
      <c r="D93" s="268">
        <v>126855263</v>
      </c>
      <c r="E93" s="269">
        <f>IF(ISBLANK(D93),"-",$D$101/$D$98*D93)</f>
        <v>137884229.55179372</v>
      </c>
      <c r="F93" s="268">
        <v>121275537</v>
      </c>
      <c r="G93" s="270">
        <f>IF(ISBLANK(F93),"-",$D$101/$F$98*F93)</f>
        <v>140398549.51662129</v>
      </c>
      <c r="I93" s="758"/>
    </row>
    <row r="94" spans="1:12" ht="27" customHeight="1" x14ac:dyDescent="0.4">
      <c r="A94" s="255" t="s">
        <v>69</v>
      </c>
      <c r="B94" s="256">
        <v>1</v>
      </c>
      <c r="C94" s="345">
        <v>4</v>
      </c>
      <c r="D94" s="273"/>
      <c r="E94" s="274" t="str">
        <f>IF(ISBLANK(D94),"-",$D$101/$D$98*D94)</f>
        <v>-</v>
      </c>
      <c r="F94" s="346"/>
      <c r="G94" s="275" t="str">
        <f>IF(ISBLANK(F94),"-",$D$101/$F$98*F94)</f>
        <v>-</v>
      </c>
      <c r="I94" s="276"/>
    </row>
    <row r="95" spans="1:12" ht="27" customHeight="1" x14ac:dyDescent="0.4">
      <c r="A95" s="255" t="s">
        <v>70</v>
      </c>
      <c r="B95" s="256">
        <v>1</v>
      </c>
      <c r="C95" s="347" t="s">
        <v>71</v>
      </c>
      <c r="D95" s="348">
        <f>AVERAGE(D91:D94)</f>
        <v>126769945</v>
      </c>
      <c r="E95" s="279">
        <f>AVERAGE(E91:E94)</f>
        <v>137791493.89054725</v>
      </c>
      <c r="F95" s="349">
        <f>AVERAGE(F91:F94)</f>
        <v>121402284.33333333</v>
      </c>
      <c r="G95" s="350">
        <f>AVERAGE(G91:G94)</f>
        <v>140545282.66821393</v>
      </c>
    </row>
    <row r="96" spans="1:12" ht="26.25" customHeight="1" x14ac:dyDescent="0.4">
      <c r="A96" s="255" t="s">
        <v>72</v>
      </c>
      <c r="B96" s="241">
        <v>1</v>
      </c>
      <c r="C96" s="351" t="s">
        <v>113</v>
      </c>
      <c r="D96" s="352">
        <v>10.31</v>
      </c>
      <c r="E96" s="271"/>
      <c r="F96" s="283">
        <v>9.68</v>
      </c>
    </row>
    <row r="97" spans="1:10" ht="26.25" customHeight="1" x14ac:dyDescent="0.4">
      <c r="A97" s="255" t="s">
        <v>74</v>
      </c>
      <c r="B97" s="241">
        <v>1</v>
      </c>
      <c r="C97" s="353" t="s">
        <v>114</v>
      </c>
      <c r="D97" s="354">
        <f>D96*$B$87</f>
        <v>10.31</v>
      </c>
      <c r="E97" s="286"/>
      <c r="F97" s="285">
        <f>F96*$B$87</f>
        <v>9.68</v>
      </c>
    </row>
    <row r="98" spans="1:10" ht="19.5" customHeight="1" x14ac:dyDescent="0.3">
      <c r="A98" s="255" t="s">
        <v>76</v>
      </c>
      <c r="B98" s="355">
        <f>(B97/B96)*(B95/B94)*(B93/B92)*(B91/B90)*B89</f>
        <v>50</v>
      </c>
      <c r="C98" s="353" t="s">
        <v>115</v>
      </c>
      <c r="D98" s="356">
        <f>D97*$B$83/100</f>
        <v>10.222365000000002</v>
      </c>
      <c r="E98" s="289"/>
      <c r="F98" s="288">
        <f>F97*$B$83/100</f>
        <v>9.5977200000000007</v>
      </c>
    </row>
    <row r="99" spans="1:10" ht="19.5" customHeight="1" x14ac:dyDescent="0.3">
      <c r="A99" s="759" t="s">
        <v>78</v>
      </c>
      <c r="B99" s="773"/>
      <c r="C99" s="353" t="s">
        <v>116</v>
      </c>
      <c r="D99" s="357">
        <f>D98/$B$98</f>
        <v>0.20444730000000003</v>
      </c>
      <c r="E99" s="289"/>
      <c r="F99" s="292">
        <f>F98/$B$98</f>
        <v>0.19195440000000003</v>
      </c>
      <c r="G99" s="358"/>
      <c r="H99" s="281"/>
    </row>
    <row r="100" spans="1:10" ht="19.5" customHeight="1" x14ac:dyDescent="0.3">
      <c r="A100" s="761"/>
      <c r="B100" s="774"/>
      <c r="C100" s="353" t="s">
        <v>80</v>
      </c>
      <c r="D100" s="359">
        <f>$B$56/$B$116</f>
        <v>0.22222222222222221</v>
      </c>
      <c r="F100" s="297"/>
      <c r="G100" s="360"/>
      <c r="H100" s="281"/>
    </row>
    <row r="101" spans="1:10" ht="18.75" x14ac:dyDescent="0.3">
      <c r="C101" s="353" t="s">
        <v>81</v>
      </c>
      <c r="D101" s="354">
        <f>D100*$B$98</f>
        <v>11.111111111111111</v>
      </c>
      <c r="F101" s="297"/>
      <c r="G101" s="358"/>
      <c r="H101" s="281"/>
    </row>
    <row r="102" spans="1:10" ht="19.5" customHeight="1" x14ac:dyDescent="0.3">
      <c r="C102" s="361" t="s">
        <v>82</v>
      </c>
      <c r="D102" s="362">
        <f>D101/B34</f>
        <v>11.111111111111111</v>
      </c>
      <c r="F102" s="301"/>
      <c r="G102" s="358"/>
      <c r="H102" s="281"/>
      <c r="J102" s="363"/>
    </row>
    <row r="103" spans="1:10" ht="18.75" x14ac:dyDescent="0.3">
      <c r="C103" s="364" t="s">
        <v>117</v>
      </c>
      <c r="D103" s="365">
        <f>AVERAGE(E91:E94,G91:G94)</f>
        <v>139168388.27938056</v>
      </c>
      <c r="F103" s="301"/>
      <c r="G103" s="366"/>
      <c r="H103" s="281"/>
      <c r="J103" s="367"/>
    </row>
    <row r="104" spans="1:10" ht="18.75" x14ac:dyDescent="0.3">
      <c r="C104" s="331" t="s">
        <v>84</v>
      </c>
      <c r="D104" s="368">
        <f>STDEV(E91:E94,G91:G94)/D103</f>
        <v>1.1270942439180925E-2</v>
      </c>
      <c r="F104" s="301"/>
      <c r="G104" s="358"/>
      <c r="H104" s="281"/>
      <c r="J104" s="367"/>
    </row>
    <row r="105" spans="1:10" ht="19.5" customHeight="1" x14ac:dyDescent="0.3">
      <c r="C105" s="333" t="s">
        <v>20</v>
      </c>
      <c r="D105" s="369">
        <f>COUNT(E91:E94,G91:G94)</f>
        <v>6</v>
      </c>
      <c r="F105" s="301"/>
      <c r="G105" s="358"/>
      <c r="H105" s="281"/>
      <c r="J105" s="367"/>
    </row>
    <row r="106" spans="1:10" ht="19.5" customHeight="1" x14ac:dyDescent="0.3">
      <c r="A106" s="305"/>
      <c r="B106" s="305"/>
      <c r="C106" s="305"/>
      <c r="D106" s="305"/>
      <c r="E106" s="305"/>
    </row>
    <row r="107" spans="1:10" ht="26.25" customHeight="1" x14ac:dyDescent="0.4">
      <c r="A107" s="253" t="s">
        <v>118</v>
      </c>
      <c r="B107" s="254">
        <v>900</v>
      </c>
      <c r="C107" s="370" t="s">
        <v>119</v>
      </c>
      <c r="D107" s="371" t="s">
        <v>63</v>
      </c>
      <c r="E107" s="372" t="s">
        <v>120</v>
      </c>
      <c r="F107" s="373" t="s">
        <v>121</v>
      </c>
    </row>
    <row r="108" spans="1:10" ht="26.25" customHeight="1" x14ac:dyDescent="0.4">
      <c r="A108" s="255" t="s">
        <v>122</v>
      </c>
      <c r="B108" s="256">
        <v>1</v>
      </c>
      <c r="C108" s="374">
        <v>1</v>
      </c>
      <c r="D108" s="375">
        <v>139809784</v>
      </c>
      <c r="E108" s="406">
        <f t="shared" ref="E108:E113" si="1">IF(ISBLANK(D108),"-",D108/$D$103*$D$100*$B$116)</f>
        <v>200.92175490217195</v>
      </c>
      <c r="F108" s="376">
        <f t="shared" ref="F108:F113" si="2">IF(ISBLANK(D108), "-", E108/$B$56)</f>
        <v>1.0046087745108598</v>
      </c>
    </row>
    <row r="109" spans="1:10" ht="26.25" customHeight="1" x14ac:dyDescent="0.4">
      <c r="A109" s="255" t="s">
        <v>95</v>
      </c>
      <c r="B109" s="256">
        <v>1</v>
      </c>
      <c r="C109" s="374">
        <v>2</v>
      </c>
      <c r="D109" s="375">
        <v>144101375</v>
      </c>
      <c r="E109" s="407">
        <f t="shared" si="1"/>
        <v>207.08923453322816</v>
      </c>
      <c r="F109" s="377">
        <f t="shared" si="2"/>
        <v>1.0354461726661408</v>
      </c>
    </row>
    <row r="110" spans="1:10" ht="26.25" customHeight="1" x14ac:dyDescent="0.4">
      <c r="A110" s="255" t="s">
        <v>96</v>
      </c>
      <c r="B110" s="256">
        <v>1</v>
      </c>
      <c r="C110" s="374">
        <v>3</v>
      </c>
      <c r="D110" s="375">
        <v>142259350</v>
      </c>
      <c r="E110" s="407">
        <f t="shared" si="1"/>
        <v>204.44204572436999</v>
      </c>
      <c r="F110" s="377">
        <f t="shared" si="2"/>
        <v>1.02221022862185</v>
      </c>
    </row>
    <row r="111" spans="1:10" ht="26.25" customHeight="1" x14ac:dyDescent="0.4">
      <c r="A111" s="255" t="s">
        <v>97</v>
      </c>
      <c r="B111" s="256">
        <v>1</v>
      </c>
      <c r="C111" s="374">
        <v>4</v>
      </c>
      <c r="D111" s="375">
        <v>151019945</v>
      </c>
      <c r="E111" s="407">
        <f t="shared" si="1"/>
        <v>217.03196662280436</v>
      </c>
      <c r="F111" s="377">
        <f t="shared" si="2"/>
        <v>1.0851598331140218</v>
      </c>
    </row>
    <row r="112" spans="1:10" ht="26.25" customHeight="1" x14ac:dyDescent="0.4">
      <c r="A112" s="255" t="s">
        <v>98</v>
      </c>
      <c r="B112" s="256">
        <v>1</v>
      </c>
      <c r="C112" s="374">
        <v>5</v>
      </c>
      <c r="D112" s="375">
        <v>137783493</v>
      </c>
      <c r="E112" s="407">
        <f t="shared" si="1"/>
        <v>198.00975595607187</v>
      </c>
      <c r="F112" s="377">
        <f t="shared" si="2"/>
        <v>0.99004877978035932</v>
      </c>
    </row>
    <row r="113" spans="1:10" ht="26.25" customHeight="1" x14ac:dyDescent="0.4">
      <c r="A113" s="255" t="s">
        <v>100</v>
      </c>
      <c r="B113" s="256">
        <v>1</v>
      </c>
      <c r="C113" s="378">
        <v>6</v>
      </c>
      <c r="D113" s="379">
        <v>140446768</v>
      </c>
      <c r="E113" s="408">
        <f t="shared" si="1"/>
        <v>201.83716968547924</v>
      </c>
      <c r="F113" s="380">
        <f t="shared" si="2"/>
        <v>1.0091858484273961</v>
      </c>
    </row>
    <row r="114" spans="1:10" ht="26.25" customHeight="1" x14ac:dyDescent="0.4">
      <c r="A114" s="255" t="s">
        <v>101</v>
      </c>
      <c r="B114" s="256">
        <v>1</v>
      </c>
      <c r="C114" s="374"/>
      <c r="D114" s="328"/>
      <c r="E114" s="229"/>
      <c r="F114" s="381"/>
    </row>
    <row r="115" spans="1:10" ht="26.25" customHeight="1" x14ac:dyDescent="0.4">
      <c r="A115" s="255" t="s">
        <v>102</v>
      </c>
      <c r="B115" s="256">
        <v>1</v>
      </c>
      <c r="C115" s="374"/>
      <c r="D115" s="382" t="s">
        <v>71</v>
      </c>
      <c r="E115" s="410">
        <f>AVERAGE(E108:E113)</f>
        <v>204.88865457068758</v>
      </c>
      <c r="F115" s="383">
        <f>AVERAGE(F108:F113)</f>
        <v>1.0244432728534381</v>
      </c>
    </row>
    <row r="116" spans="1:10" ht="27" customHeight="1" x14ac:dyDescent="0.4">
      <c r="A116" s="255" t="s">
        <v>103</v>
      </c>
      <c r="B116" s="287">
        <f>(B115/B114)*(B113/B112)*(B111/B110)*(B109/B108)*B107</f>
        <v>900</v>
      </c>
      <c r="C116" s="384"/>
      <c r="D116" s="347" t="s">
        <v>84</v>
      </c>
      <c r="E116" s="385">
        <f>STDEV(E108:E113)/E115</f>
        <v>3.2731206580073634E-2</v>
      </c>
      <c r="F116" s="385">
        <f>STDEV(F108:F113)/F115</f>
        <v>3.273120658007362E-2</v>
      </c>
      <c r="I116" s="229"/>
    </row>
    <row r="117" spans="1:10" ht="27" customHeight="1" x14ac:dyDescent="0.4">
      <c r="A117" s="759" t="s">
        <v>78</v>
      </c>
      <c r="B117" s="760"/>
      <c r="C117" s="386"/>
      <c r="D117" s="387" t="s">
        <v>20</v>
      </c>
      <c r="E117" s="388">
        <f>COUNT(E108:E113)</f>
        <v>6</v>
      </c>
      <c r="F117" s="388">
        <f>COUNT(F108:F113)</f>
        <v>6</v>
      </c>
      <c r="I117" s="229"/>
      <c r="J117" s="367"/>
    </row>
    <row r="118" spans="1:10" ht="19.5" customHeight="1" x14ac:dyDescent="0.3">
      <c r="A118" s="761"/>
      <c r="B118" s="762"/>
      <c r="C118" s="229"/>
      <c r="D118" s="229"/>
      <c r="E118" s="229"/>
      <c r="F118" s="328"/>
      <c r="G118" s="229"/>
      <c r="H118" s="229"/>
      <c r="I118" s="229"/>
    </row>
    <row r="119" spans="1:10" ht="18.75" x14ac:dyDescent="0.3">
      <c r="A119" s="397"/>
      <c r="B119" s="251"/>
      <c r="C119" s="229"/>
      <c r="D119" s="229"/>
      <c r="E119" s="229"/>
      <c r="F119" s="328"/>
      <c r="G119" s="229"/>
      <c r="H119" s="229"/>
      <c r="I119" s="229"/>
    </row>
    <row r="120" spans="1:10" ht="26.25" customHeight="1" x14ac:dyDescent="0.4">
      <c r="A120" s="239" t="s">
        <v>106</v>
      </c>
      <c r="B120" s="335" t="s">
        <v>123</v>
      </c>
      <c r="C120" s="771" t="str">
        <f>B20</f>
        <v xml:space="preserve">Lamivudine 150mg + Zidovudine 300mg + Nevirapine 200mg </v>
      </c>
      <c r="D120" s="771"/>
      <c r="E120" s="336" t="s">
        <v>124</v>
      </c>
      <c r="F120" s="336"/>
      <c r="G120" s="337">
        <f>F115</f>
        <v>1.0244432728534381</v>
      </c>
      <c r="H120" s="229"/>
      <c r="I120" s="229"/>
    </row>
    <row r="121" spans="1:10" ht="19.5" customHeight="1" x14ac:dyDescent="0.3">
      <c r="A121" s="389"/>
      <c r="B121" s="389"/>
      <c r="C121" s="390"/>
      <c r="D121" s="390"/>
      <c r="E121" s="390"/>
      <c r="F121" s="390"/>
      <c r="G121" s="390"/>
      <c r="H121" s="390"/>
    </row>
    <row r="122" spans="1:10" ht="18.75" x14ac:dyDescent="0.3">
      <c r="B122" s="772" t="s">
        <v>26</v>
      </c>
      <c r="C122" s="772"/>
      <c r="E122" s="342" t="s">
        <v>27</v>
      </c>
      <c r="F122" s="391"/>
      <c r="G122" s="772" t="s">
        <v>28</v>
      </c>
      <c r="H122" s="772"/>
    </row>
    <row r="123" spans="1:10" ht="69.95" customHeight="1" x14ac:dyDescent="0.3">
      <c r="A123" s="392" t="s">
        <v>29</v>
      </c>
      <c r="B123" s="393"/>
      <c r="C123" s="393"/>
      <c r="E123" s="393"/>
      <c r="F123" s="229"/>
      <c r="G123" s="394"/>
      <c r="H123" s="394"/>
    </row>
    <row r="124" spans="1:10" ht="69.95" customHeight="1" x14ac:dyDescent="0.3">
      <c r="A124" s="392" t="s">
        <v>30</v>
      </c>
      <c r="B124" s="395"/>
      <c r="C124" s="395"/>
      <c r="E124" s="395"/>
      <c r="F124" s="229"/>
      <c r="G124" s="396"/>
      <c r="H124" s="396"/>
    </row>
    <row r="125" spans="1:10" ht="18.75" x14ac:dyDescent="0.3">
      <c r="A125" s="327"/>
      <c r="B125" s="327"/>
      <c r="C125" s="328"/>
      <c r="D125" s="328"/>
      <c r="E125" s="328"/>
      <c r="F125" s="332"/>
      <c r="G125" s="328"/>
      <c r="H125" s="328"/>
      <c r="I125" s="229"/>
    </row>
    <row r="126" spans="1:10" ht="18.75" x14ac:dyDescent="0.3">
      <c r="A126" s="327"/>
      <c r="B126" s="327"/>
      <c r="C126" s="328"/>
      <c r="D126" s="328"/>
      <c r="E126" s="328"/>
      <c r="F126" s="332"/>
      <c r="G126" s="328"/>
      <c r="H126" s="328"/>
      <c r="I126" s="229"/>
    </row>
    <row r="127" spans="1:10" ht="18.75" x14ac:dyDescent="0.3">
      <c r="A127" s="327"/>
      <c r="B127" s="327"/>
      <c r="C127" s="328"/>
      <c r="D127" s="328"/>
      <c r="E127" s="328"/>
      <c r="F127" s="332"/>
      <c r="G127" s="328"/>
      <c r="H127" s="328"/>
      <c r="I127" s="229"/>
    </row>
    <row r="128" spans="1:10" ht="18.75" x14ac:dyDescent="0.3">
      <c r="A128" s="327"/>
      <c r="B128" s="327"/>
      <c r="C128" s="328"/>
      <c r="D128" s="328"/>
      <c r="E128" s="328"/>
      <c r="F128" s="332"/>
      <c r="G128" s="328"/>
      <c r="H128" s="328"/>
      <c r="I128" s="229"/>
    </row>
    <row r="129" spans="1:9" ht="18.75" x14ac:dyDescent="0.3">
      <c r="A129" s="327"/>
      <c r="B129" s="327"/>
      <c r="C129" s="328"/>
      <c r="D129" s="328"/>
      <c r="E129" s="328"/>
      <c r="F129" s="332"/>
      <c r="G129" s="328"/>
      <c r="H129" s="328"/>
      <c r="I129" s="229"/>
    </row>
    <row r="130" spans="1:9" ht="18.75" x14ac:dyDescent="0.3">
      <c r="A130" s="327"/>
      <c r="B130" s="327"/>
      <c r="C130" s="328"/>
      <c r="D130" s="328"/>
      <c r="E130" s="328"/>
      <c r="F130" s="332"/>
      <c r="G130" s="328"/>
      <c r="H130" s="328"/>
      <c r="I130" s="229"/>
    </row>
    <row r="131" spans="1:9" ht="18.75" x14ac:dyDescent="0.3">
      <c r="A131" s="327"/>
      <c r="B131" s="327"/>
      <c r="C131" s="328"/>
      <c r="D131" s="328"/>
      <c r="E131" s="328"/>
      <c r="F131" s="332"/>
      <c r="G131" s="328"/>
      <c r="H131" s="328"/>
      <c r="I131" s="229"/>
    </row>
    <row r="132" spans="1:9" ht="18.75" x14ac:dyDescent="0.3">
      <c r="A132" s="327"/>
      <c r="B132" s="327"/>
      <c r="C132" s="328"/>
      <c r="D132" s="328"/>
      <c r="E132" s="328"/>
      <c r="F132" s="332"/>
      <c r="G132" s="328"/>
      <c r="H132" s="328"/>
      <c r="I132" s="229"/>
    </row>
    <row r="133" spans="1:9" ht="18.75" x14ac:dyDescent="0.3">
      <c r="A133" s="327"/>
      <c r="B133" s="327"/>
      <c r="C133" s="328"/>
      <c r="D133" s="328"/>
      <c r="E133" s="328"/>
      <c r="F133" s="332"/>
      <c r="G133" s="328"/>
      <c r="H133" s="328"/>
      <c r="I133" s="22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D96" sqref="D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69" t="s">
        <v>45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 x14ac:dyDescent="0.25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 x14ac:dyDescent="0.25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 x14ac:dyDescent="0.25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 x14ac:dyDescent="0.25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 x14ac:dyDescent="0.25">
      <c r="A7" s="769"/>
      <c r="B7" s="769"/>
      <c r="C7" s="769"/>
      <c r="D7" s="769"/>
      <c r="E7" s="769"/>
      <c r="F7" s="769"/>
      <c r="G7" s="769"/>
      <c r="H7" s="769"/>
      <c r="I7" s="769"/>
    </row>
    <row r="8" spans="1:9" x14ac:dyDescent="0.25">
      <c r="A8" s="770" t="s">
        <v>46</v>
      </c>
      <c r="B8" s="770"/>
      <c r="C8" s="770"/>
      <c r="D8" s="770"/>
      <c r="E8" s="770"/>
      <c r="F8" s="770"/>
      <c r="G8" s="770"/>
      <c r="H8" s="770"/>
      <c r="I8" s="770"/>
    </row>
    <row r="9" spans="1:9" x14ac:dyDescent="0.25">
      <c r="A9" s="770"/>
      <c r="B9" s="770"/>
      <c r="C9" s="770"/>
      <c r="D9" s="770"/>
      <c r="E9" s="770"/>
      <c r="F9" s="770"/>
      <c r="G9" s="770"/>
      <c r="H9" s="770"/>
      <c r="I9" s="770"/>
    </row>
    <row r="10" spans="1:9" x14ac:dyDescent="0.25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 x14ac:dyDescent="0.25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 x14ac:dyDescent="0.25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 x14ac:dyDescent="0.25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 x14ac:dyDescent="0.25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x14ac:dyDescent="0.3">
      <c r="A15" s="412"/>
    </row>
    <row r="16" spans="1:9" ht="19.5" customHeight="1" x14ac:dyDescent="0.3">
      <c r="A16" s="742" t="s">
        <v>31</v>
      </c>
      <c r="B16" s="743"/>
      <c r="C16" s="743"/>
      <c r="D16" s="743"/>
      <c r="E16" s="743"/>
      <c r="F16" s="743"/>
      <c r="G16" s="743"/>
      <c r="H16" s="744"/>
    </row>
    <row r="17" spans="1:14" ht="20.25" customHeight="1" x14ac:dyDescent="0.25">
      <c r="A17" s="745" t="s">
        <v>47</v>
      </c>
      <c r="B17" s="745"/>
      <c r="C17" s="745"/>
      <c r="D17" s="745"/>
      <c r="E17" s="745"/>
      <c r="F17" s="745"/>
      <c r="G17" s="745"/>
      <c r="H17" s="745"/>
    </row>
    <row r="18" spans="1:14" ht="26.25" customHeight="1" x14ac:dyDescent="0.4">
      <c r="A18" s="414" t="s">
        <v>33</v>
      </c>
      <c r="B18" s="741" t="s">
        <v>5</v>
      </c>
      <c r="C18" s="741"/>
      <c r="D18" s="581"/>
      <c r="E18" s="415"/>
      <c r="F18" s="416"/>
      <c r="G18" s="416"/>
      <c r="H18" s="416"/>
    </row>
    <row r="19" spans="1:14" ht="26.25" customHeight="1" x14ac:dyDescent="0.4">
      <c r="A19" s="414" t="s">
        <v>34</v>
      </c>
      <c r="B19" s="417" t="s">
        <v>7</v>
      </c>
      <c r="C19" s="594">
        <v>29</v>
      </c>
      <c r="D19" s="416"/>
      <c r="E19" s="416"/>
      <c r="F19" s="416"/>
      <c r="G19" s="416"/>
      <c r="H19" s="416"/>
    </row>
    <row r="20" spans="1:14" ht="26.25" customHeight="1" x14ac:dyDescent="0.4">
      <c r="A20" s="414" t="s">
        <v>35</v>
      </c>
      <c r="B20" s="746" t="s">
        <v>9</v>
      </c>
      <c r="C20" s="746"/>
      <c r="D20" s="416"/>
      <c r="E20" s="416"/>
      <c r="F20" s="416"/>
      <c r="G20" s="416"/>
      <c r="H20" s="416"/>
    </row>
    <row r="21" spans="1:14" ht="26.25" customHeight="1" x14ac:dyDescent="0.4">
      <c r="A21" s="414" t="s">
        <v>36</v>
      </c>
      <c r="B21" s="746" t="s">
        <v>11</v>
      </c>
      <c r="C21" s="746"/>
      <c r="D21" s="746"/>
      <c r="E21" s="746"/>
      <c r="F21" s="746"/>
      <c r="G21" s="746"/>
      <c r="H21" s="746"/>
      <c r="I21" s="418"/>
    </row>
    <row r="22" spans="1:14" ht="26.25" customHeight="1" x14ac:dyDescent="0.4">
      <c r="A22" s="414" t="s">
        <v>37</v>
      </c>
      <c r="B22" s="419" t="s">
        <v>12</v>
      </c>
      <c r="C22" s="416"/>
      <c r="D22" s="416"/>
      <c r="E22" s="416"/>
      <c r="F22" s="416"/>
      <c r="G22" s="416"/>
      <c r="H22" s="416"/>
    </row>
    <row r="23" spans="1:14" ht="26.25" customHeight="1" x14ac:dyDescent="0.4">
      <c r="A23" s="414" t="s">
        <v>38</v>
      </c>
      <c r="B23" s="419"/>
      <c r="C23" s="416"/>
      <c r="D23" s="416"/>
      <c r="E23" s="416"/>
      <c r="F23" s="416"/>
      <c r="G23" s="416"/>
      <c r="H23" s="416"/>
    </row>
    <row r="24" spans="1:14" ht="18.75" x14ac:dyDescent="0.3">
      <c r="A24" s="414"/>
      <c r="B24" s="420"/>
    </row>
    <row r="25" spans="1:14" ht="18.75" x14ac:dyDescent="0.3">
      <c r="A25" s="421" t="s">
        <v>1</v>
      </c>
      <c r="B25" s="420"/>
    </row>
    <row r="26" spans="1:14" ht="26.25" customHeight="1" x14ac:dyDescent="0.4">
      <c r="A26" s="422" t="s">
        <v>4</v>
      </c>
      <c r="B26" s="741" t="s">
        <v>127</v>
      </c>
      <c r="C26" s="741"/>
    </row>
    <row r="27" spans="1:14" ht="26.25" customHeight="1" x14ac:dyDescent="0.4">
      <c r="A27" s="423" t="s">
        <v>48</v>
      </c>
      <c r="B27" s="747"/>
      <c r="C27" s="747"/>
    </row>
    <row r="28" spans="1:14" ht="27" customHeight="1" x14ac:dyDescent="0.4">
      <c r="A28" s="423" t="s">
        <v>6</v>
      </c>
      <c r="B28" s="424">
        <v>99.7</v>
      </c>
    </row>
    <row r="29" spans="1:14" s="3" customFormat="1" ht="27" customHeight="1" x14ac:dyDescent="0.4">
      <c r="A29" s="423" t="s">
        <v>49</v>
      </c>
      <c r="B29" s="425"/>
      <c r="C29" s="748" t="s">
        <v>50</v>
      </c>
      <c r="D29" s="749"/>
      <c r="E29" s="749"/>
      <c r="F29" s="749"/>
      <c r="G29" s="750"/>
      <c r="I29" s="426"/>
      <c r="J29" s="426"/>
      <c r="K29" s="426"/>
      <c r="L29" s="426"/>
    </row>
    <row r="30" spans="1:14" s="3" customFormat="1" ht="19.5" customHeight="1" x14ac:dyDescent="0.3">
      <c r="A30" s="423" t="s">
        <v>51</v>
      </c>
      <c r="B30" s="427">
        <f>B28-B29</f>
        <v>99.7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3" customFormat="1" ht="27" customHeight="1" x14ac:dyDescent="0.4">
      <c r="A31" s="423" t="s">
        <v>52</v>
      </c>
      <c r="B31" s="430">
        <v>1</v>
      </c>
      <c r="C31" s="751" t="s">
        <v>53</v>
      </c>
      <c r="D31" s="752"/>
      <c r="E31" s="752"/>
      <c r="F31" s="752"/>
      <c r="G31" s="752"/>
      <c r="H31" s="753"/>
      <c r="I31" s="426"/>
      <c r="J31" s="426"/>
      <c r="K31" s="426"/>
      <c r="L31" s="426"/>
    </row>
    <row r="32" spans="1:14" s="3" customFormat="1" ht="27" customHeight="1" x14ac:dyDescent="0.4">
      <c r="A32" s="423" t="s">
        <v>54</v>
      </c>
      <c r="B32" s="430">
        <v>1</v>
      </c>
      <c r="C32" s="751" t="s">
        <v>55</v>
      </c>
      <c r="D32" s="752"/>
      <c r="E32" s="752"/>
      <c r="F32" s="752"/>
      <c r="G32" s="752"/>
      <c r="H32" s="753"/>
      <c r="I32" s="426"/>
      <c r="J32" s="426"/>
      <c r="K32" s="426"/>
      <c r="L32" s="431"/>
      <c r="M32" s="431"/>
      <c r="N32" s="432"/>
    </row>
    <row r="33" spans="1:14" s="3" customFormat="1" ht="17.25" customHeight="1" x14ac:dyDescent="0.3">
      <c r="A33" s="423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3" customFormat="1" ht="18.75" x14ac:dyDescent="0.3">
      <c r="A34" s="423" t="s">
        <v>56</v>
      </c>
      <c r="B34" s="435">
        <f>B31/B32</f>
        <v>1</v>
      </c>
      <c r="C34" s="413" t="s">
        <v>57</v>
      </c>
      <c r="D34" s="413"/>
      <c r="E34" s="413"/>
      <c r="F34" s="413"/>
      <c r="G34" s="413"/>
      <c r="I34" s="426"/>
      <c r="J34" s="426"/>
      <c r="K34" s="426"/>
      <c r="L34" s="431"/>
      <c r="M34" s="431"/>
      <c r="N34" s="432"/>
    </row>
    <row r="35" spans="1:14" s="3" customFormat="1" ht="19.5" customHeight="1" x14ac:dyDescent="0.3">
      <c r="A35" s="423"/>
      <c r="B35" s="427"/>
      <c r="G35" s="413"/>
      <c r="I35" s="426"/>
      <c r="J35" s="426"/>
      <c r="K35" s="426"/>
      <c r="L35" s="431"/>
      <c r="M35" s="431"/>
      <c r="N35" s="432"/>
    </row>
    <row r="36" spans="1:14" s="3" customFormat="1" ht="27" customHeight="1" x14ac:dyDescent="0.4">
      <c r="A36" s="436" t="s">
        <v>58</v>
      </c>
      <c r="B36" s="437">
        <v>20</v>
      </c>
      <c r="C36" s="413"/>
      <c r="D36" s="754" t="s">
        <v>59</v>
      </c>
      <c r="E36" s="755"/>
      <c r="F36" s="754" t="s">
        <v>60</v>
      </c>
      <c r="G36" s="756"/>
      <c r="J36" s="426"/>
      <c r="K36" s="426"/>
      <c r="L36" s="431"/>
      <c r="M36" s="431"/>
      <c r="N36" s="432"/>
    </row>
    <row r="37" spans="1:14" s="3" customFormat="1" ht="27" customHeight="1" x14ac:dyDescent="0.4">
      <c r="A37" s="438" t="s">
        <v>61</v>
      </c>
      <c r="B37" s="439">
        <v>4</v>
      </c>
      <c r="C37" s="440" t="s">
        <v>62</v>
      </c>
      <c r="D37" s="441" t="s">
        <v>63</v>
      </c>
      <c r="E37" s="442" t="s">
        <v>64</v>
      </c>
      <c r="F37" s="441" t="s">
        <v>63</v>
      </c>
      <c r="G37" s="443" t="s">
        <v>64</v>
      </c>
      <c r="I37" s="444" t="s">
        <v>65</v>
      </c>
      <c r="J37" s="426"/>
      <c r="K37" s="426"/>
      <c r="L37" s="431"/>
      <c r="M37" s="431"/>
      <c r="N37" s="432"/>
    </row>
    <row r="38" spans="1:14" s="3" customFormat="1" ht="26.25" customHeight="1" x14ac:dyDescent="0.4">
      <c r="A38" s="438" t="s">
        <v>66</v>
      </c>
      <c r="B38" s="439">
        <v>20</v>
      </c>
      <c r="C38" s="445">
        <v>1</v>
      </c>
      <c r="D38" s="446">
        <v>254174563</v>
      </c>
      <c r="E38" s="447">
        <f>IF(ISBLANK(D38),"-",$D$48/$D$45*D38)</f>
        <v>243108119.33575678</v>
      </c>
      <c r="F38" s="446">
        <v>236073639</v>
      </c>
      <c r="G38" s="448">
        <f>IF(ISBLANK(F38),"-",$D$48/$F$45*F38)</f>
        <v>245202614.05549055</v>
      </c>
      <c r="I38" s="449"/>
      <c r="J38" s="426"/>
      <c r="K38" s="426"/>
      <c r="L38" s="431"/>
      <c r="M38" s="431"/>
      <c r="N38" s="432"/>
    </row>
    <row r="39" spans="1:14" s="3" customFormat="1" ht="26.25" customHeight="1" x14ac:dyDescent="0.4">
      <c r="A39" s="438" t="s">
        <v>67</v>
      </c>
      <c r="B39" s="439">
        <v>1</v>
      </c>
      <c r="C39" s="450">
        <v>2</v>
      </c>
      <c r="D39" s="451">
        <v>254503791</v>
      </c>
      <c r="E39" s="452">
        <f>IF(ISBLANK(D39),"-",$D$48/$D$45*D39)</f>
        <v>243423013.15899381</v>
      </c>
      <c r="F39" s="451">
        <v>236596710</v>
      </c>
      <c r="G39" s="453">
        <f>IF(ISBLANK(F39),"-",$D$48/$F$45*F39)</f>
        <v>245745912.22753516</v>
      </c>
      <c r="I39" s="758">
        <f>ABS((F43/D43*D42)-F42)/D42</f>
        <v>9.5025904495840106E-3</v>
      </c>
      <c r="J39" s="426"/>
      <c r="K39" s="426"/>
      <c r="L39" s="431"/>
      <c r="M39" s="431"/>
      <c r="N39" s="432"/>
    </row>
    <row r="40" spans="1:14" ht="26.25" customHeight="1" x14ac:dyDescent="0.4">
      <c r="A40" s="438" t="s">
        <v>68</v>
      </c>
      <c r="B40" s="439">
        <v>1</v>
      </c>
      <c r="C40" s="450">
        <v>3</v>
      </c>
      <c r="D40" s="451">
        <v>254161599</v>
      </c>
      <c r="E40" s="452">
        <f>IF(ISBLANK(D40),"-",$D$48/$D$45*D40)</f>
        <v>243095719.77215815</v>
      </c>
      <c r="F40" s="451">
        <v>237041208</v>
      </c>
      <c r="G40" s="453">
        <f>IF(ISBLANK(F40),"-",$D$48/$F$45*F40)</f>
        <v>246207598.97919506</v>
      </c>
      <c r="I40" s="758"/>
      <c r="L40" s="431"/>
      <c r="M40" s="431"/>
      <c r="N40" s="454"/>
    </row>
    <row r="41" spans="1:14" ht="27" customHeight="1" x14ac:dyDescent="0.4">
      <c r="A41" s="438" t="s">
        <v>69</v>
      </c>
      <c r="B41" s="439">
        <v>1</v>
      </c>
      <c r="C41" s="455">
        <v>4</v>
      </c>
      <c r="D41" s="456"/>
      <c r="E41" s="457" t="str">
        <f>IF(ISBLANK(D41),"-",$D$48/$D$45*D41)</f>
        <v>-</v>
      </c>
      <c r="F41" s="456"/>
      <c r="G41" s="458" t="str">
        <f>IF(ISBLANK(F41),"-",$D$48/$F$45*F41)</f>
        <v>-</v>
      </c>
      <c r="I41" s="459"/>
      <c r="L41" s="431"/>
      <c r="M41" s="431"/>
      <c r="N41" s="454"/>
    </row>
    <row r="42" spans="1:14" ht="27" customHeight="1" x14ac:dyDescent="0.4">
      <c r="A42" s="438" t="s">
        <v>70</v>
      </c>
      <c r="B42" s="439">
        <v>1</v>
      </c>
      <c r="C42" s="460" t="s">
        <v>71</v>
      </c>
      <c r="D42" s="461">
        <f>AVERAGE(D38:D41)</f>
        <v>254279984.33333334</v>
      </c>
      <c r="E42" s="462">
        <f>AVERAGE(E38:E41)</f>
        <v>243208950.75563625</v>
      </c>
      <c r="F42" s="461">
        <f>AVERAGE(F38:F41)</f>
        <v>236570519</v>
      </c>
      <c r="G42" s="463">
        <f>AVERAGE(G38:G41)</f>
        <v>245718708.42074028</v>
      </c>
      <c r="H42" s="464"/>
    </row>
    <row r="43" spans="1:14" ht="26.25" customHeight="1" x14ac:dyDescent="0.4">
      <c r="A43" s="438" t="s">
        <v>72</v>
      </c>
      <c r="B43" s="439">
        <v>1</v>
      </c>
      <c r="C43" s="465" t="s">
        <v>73</v>
      </c>
      <c r="D43" s="466">
        <v>31.46</v>
      </c>
      <c r="E43" s="454"/>
      <c r="F43" s="466">
        <v>28.97</v>
      </c>
      <c r="H43" s="464"/>
    </row>
    <row r="44" spans="1:14" ht="26.25" customHeight="1" x14ac:dyDescent="0.4">
      <c r="A44" s="438" t="s">
        <v>74</v>
      </c>
      <c r="B44" s="439">
        <v>1</v>
      </c>
      <c r="C44" s="467" t="s">
        <v>75</v>
      </c>
      <c r="D44" s="468">
        <f>D43*$B$34</f>
        <v>31.46</v>
      </c>
      <c r="E44" s="469"/>
      <c r="F44" s="468">
        <f>F43*$B$34</f>
        <v>28.97</v>
      </c>
      <c r="H44" s="464"/>
    </row>
    <row r="45" spans="1:14" ht="19.5" customHeight="1" x14ac:dyDescent="0.3">
      <c r="A45" s="438" t="s">
        <v>76</v>
      </c>
      <c r="B45" s="470">
        <f>(B44/B43)*(B42/B41)*(B40/B39)*(B38/B37)*B36</f>
        <v>100</v>
      </c>
      <c r="C45" s="467" t="s">
        <v>77</v>
      </c>
      <c r="D45" s="471">
        <f>D44*$B$30/100</f>
        <v>31.365620000000003</v>
      </c>
      <c r="E45" s="472"/>
      <c r="F45" s="471">
        <f>F44*$B$30/100</f>
        <v>28.883090000000003</v>
      </c>
      <c r="H45" s="464"/>
    </row>
    <row r="46" spans="1:14" ht="19.5" customHeight="1" x14ac:dyDescent="0.3">
      <c r="A46" s="759" t="s">
        <v>78</v>
      </c>
      <c r="B46" s="760"/>
      <c r="C46" s="467" t="s">
        <v>79</v>
      </c>
      <c r="D46" s="473">
        <f>D45/$B$45</f>
        <v>0.31365620000000005</v>
      </c>
      <c r="E46" s="474"/>
      <c r="F46" s="475">
        <f>F45/$B$45</f>
        <v>0.2888309</v>
      </c>
      <c r="H46" s="464"/>
    </row>
    <row r="47" spans="1:14" ht="27" customHeight="1" x14ac:dyDescent="0.4">
      <c r="A47" s="761"/>
      <c r="B47" s="762"/>
      <c r="C47" s="476" t="s">
        <v>80</v>
      </c>
      <c r="D47" s="477">
        <v>0.3</v>
      </c>
      <c r="E47" s="478"/>
      <c r="F47" s="474"/>
      <c r="H47" s="464"/>
    </row>
    <row r="48" spans="1:14" ht="18.75" x14ac:dyDescent="0.3">
      <c r="C48" s="479" t="s">
        <v>81</v>
      </c>
      <c r="D48" s="471">
        <f>D47*$B$45</f>
        <v>30</v>
      </c>
      <c r="F48" s="480"/>
      <c r="H48" s="464"/>
    </row>
    <row r="49" spans="1:12" ht="19.5" customHeight="1" x14ac:dyDescent="0.3">
      <c r="C49" s="481" t="s">
        <v>82</v>
      </c>
      <c r="D49" s="482">
        <f>D48/B34</f>
        <v>30</v>
      </c>
      <c r="F49" s="480"/>
      <c r="H49" s="464"/>
    </row>
    <row r="50" spans="1:12" ht="18.75" x14ac:dyDescent="0.3">
      <c r="C50" s="436" t="s">
        <v>83</v>
      </c>
      <c r="D50" s="483">
        <f>AVERAGE(E38:E41,G38:G41)</f>
        <v>244463829.58818829</v>
      </c>
      <c r="F50" s="484"/>
      <c r="H50" s="464"/>
    </row>
    <row r="51" spans="1:12" ht="18.75" x14ac:dyDescent="0.3">
      <c r="C51" s="438" t="s">
        <v>84</v>
      </c>
      <c r="D51" s="485">
        <f>STDEV(E38:E41,G38:G41)/D50</f>
        <v>5.7916796377658316E-3</v>
      </c>
      <c r="F51" s="484"/>
      <c r="H51" s="464"/>
    </row>
    <row r="52" spans="1:12" ht="19.5" customHeight="1" x14ac:dyDescent="0.3">
      <c r="C52" s="486" t="s">
        <v>20</v>
      </c>
      <c r="D52" s="487">
        <f>COUNT(E38:E41,G38:G41)</f>
        <v>6</v>
      </c>
      <c r="F52" s="484"/>
    </row>
    <row r="54" spans="1:12" ht="18.75" x14ac:dyDescent="0.3">
      <c r="A54" s="488" t="s">
        <v>1</v>
      </c>
      <c r="B54" s="489" t="s">
        <v>85</v>
      </c>
    </row>
    <row r="55" spans="1:12" ht="18.75" x14ac:dyDescent="0.3">
      <c r="A55" s="413" t="s">
        <v>86</v>
      </c>
      <c r="B55" s="490" t="str">
        <f>B21</f>
        <v xml:space="preserve">Each tablets contains : Lamivudine 150mg + Zidovudine 300mg + Nevirapine 200mg </v>
      </c>
    </row>
    <row r="56" spans="1:12" ht="26.25" customHeight="1" x14ac:dyDescent="0.4">
      <c r="A56" s="491" t="s">
        <v>87</v>
      </c>
      <c r="B56" s="492">
        <v>300</v>
      </c>
      <c r="C56" s="413" t="str">
        <f>B20</f>
        <v xml:space="preserve">Lamivudine 150mg + Zidovudine 300mg + Nevirapine 200mg </v>
      </c>
      <c r="H56" s="493"/>
    </row>
    <row r="57" spans="1:12" ht="18.75" x14ac:dyDescent="0.3">
      <c r="A57" s="490" t="s">
        <v>88</v>
      </c>
      <c r="B57" s="582">
        <f>Uniformity!C46</f>
        <v>1223.2759999999998</v>
      </c>
      <c r="H57" s="493"/>
    </row>
    <row r="58" spans="1:12" ht="19.5" customHeight="1" x14ac:dyDescent="0.3">
      <c r="H58" s="493"/>
    </row>
    <row r="59" spans="1:12" s="3" customFormat="1" ht="27" customHeight="1" x14ac:dyDescent="0.4">
      <c r="A59" s="436" t="s">
        <v>89</v>
      </c>
      <c r="B59" s="437">
        <v>100</v>
      </c>
      <c r="C59" s="413"/>
      <c r="D59" s="494" t="s">
        <v>90</v>
      </c>
      <c r="E59" s="495" t="s">
        <v>62</v>
      </c>
      <c r="F59" s="495" t="s">
        <v>63</v>
      </c>
      <c r="G59" s="495" t="s">
        <v>91</v>
      </c>
      <c r="H59" s="440" t="s">
        <v>92</v>
      </c>
      <c r="L59" s="426"/>
    </row>
    <row r="60" spans="1:12" s="3" customFormat="1" ht="26.25" customHeight="1" x14ac:dyDescent="0.4">
      <c r="A60" s="438" t="s">
        <v>93</v>
      </c>
      <c r="B60" s="439">
        <v>5</v>
      </c>
      <c r="C60" s="763" t="s">
        <v>94</v>
      </c>
      <c r="D60" s="766">
        <v>1234.8499999999999</v>
      </c>
      <c r="E60" s="496">
        <v>1</v>
      </c>
      <c r="F60" s="497">
        <v>264922380</v>
      </c>
      <c r="G60" s="583">
        <f>IF(ISBLANK(F60),"-",(F60/$D$50*$D$47*$B$68)*($B$57/$D$60))</f>
        <v>322.05907483949784</v>
      </c>
      <c r="H60" s="498">
        <f t="shared" ref="H60:H71" si="0">IF(ISBLANK(F60),"-",G60/$B$56)</f>
        <v>1.0735302494649928</v>
      </c>
      <c r="L60" s="426"/>
    </row>
    <row r="61" spans="1:12" s="3" customFormat="1" ht="26.25" customHeight="1" x14ac:dyDescent="0.4">
      <c r="A61" s="438" t="s">
        <v>95</v>
      </c>
      <c r="B61" s="439">
        <v>50</v>
      </c>
      <c r="C61" s="764"/>
      <c r="D61" s="767"/>
      <c r="E61" s="499">
        <v>2</v>
      </c>
      <c r="F61" s="451">
        <v>264204848</v>
      </c>
      <c r="G61" s="584">
        <f>IF(ISBLANK(F61),"-",(F61/$D$50*$D$47*$B$68)*($B$57/$D$60))</f>
        <v>321.18679031567717</v>
      </c>
      <c r="H61" s="500">
        <f t="shared" si="0"/>
        <v>1.0706226343855905</v>
      </c>
      <c r="L61" s="426"/>
    </row>
    <row r="62" spans="1:12" s="3" customFormat="1" ht="26.25" customHeight="1" x14ac:dyDescent="0.4">
      <c r="A62" s="438" t="s">
        <v>96</v>
      </c>
      <c r="B62" s="439">
        <v>1</v>
      </c>
      <c r="C62" s="764"/>
      <c r="D62" s="767"/>
      <c r="E62" s="499">
        <v>3</v>
      </c>
      <c r="F62" s="501">
        <v>259624898</v>
      </c>
      <c r="G62" s="584">
        <f>IF(ISBLANK(F62),"-",(F62/$D$50*$D$47*$B$68)*($B$57/$D$60))</f>
        <v>315.61906719688614</v>
      </c>
      <c r="H62" s="500">
        <f t="shared" si="0"/>
        <v>1.0520635573229538</v>
      </c>
      <c r="L62" s="426"/>
    </row>
    <row r="63" spans="1:12" ht="27" customHeight="1" x14ac:dyDescent="0.4">
      <c r="A63" s="438" t="s">
        <v>97</v>
      </c>
      <c r="B63" s="439">
        <v>1</v>
      </c>
      <c r="C63" s="765"/>
      <c r="D63" s="768"/>
      <c r="E63" s="502">
        <v>4</v>
      </c>
      <c r="F63" s="503"/>
      <c r="G63" s="584" t="str">
        <f>IF(ISBLANK(F63),"-",(F63/$D$50*$D$47*$B$68)*($B$57/$D$60))</f>
        <v>-</v>
      </c>
      <c r="H63" s="500" t="str">
        <f t="shared" si="0"/>
        <v>-</v>
      </c>
    </row>
    <row r="64" spans="1:12" ht="26.25" customHeight="1" x14ac:dyDescent="0.4">
      <c r="A64" s="438" t="s">
        <v>98</v>
      </c>
      <c r="B64" s="439">
        <v>1</v>
      </c>
      <c r="C64" s="763" t="s">
        <v>99</v>
      </c>
      <c r="D64" s="766">
        <v>1248.6500000000001</v>
      </c>
      <c r="E64" s="496">
        <v>1</v>
      </c>
      <c r="F64" s="497">
        <v>264124865</v>
      </c>
      <c r="G64" s="585">
        <f>IF(ISBLANK(F64),"-",(F64/$D$50*$D$47*$B$68)*($B$57/$D$64))</f>
        <v>317.54089585011843</v>
      </c>
      <c r="H64" s="504">
        <f t="shared" si="0"/>
        <v>1.0584696528337281</v>
      </c>
    </row>
    <row r="65" spans="1:8" ht="26.25" customHeight="1" x14ac:dyDescent="0.4">
      <c r="A65" s="438" t="s">
        <v>100</v>
      </c>
      <c r="B65" s="439">
        <v>1</v>
      </c>
      <c r="C65" s="764"/>
      <c r="D65" s="767"/>
      <c r="E65" s="499">
        <v>2</v>
      </c>
      <c r="F65" s="451">
        <v>264497159</v>
      </c>
      <c r="G65" s="586">
        <f>IF(ISBLANK(F65),"-",(F65/$D$50*$D$47*$B$68)*($B$57/$D$64))</f>
        <v>317.98848176854239</v>
      </c>
      <c r="H65" s="505">
        <f t="shared" si="0"/>
        <v>1.0599616058951413</v>
      </c>
    </row>
    <row r="66" spans="1:8" ht="26.25" customHeight="1" x14ac:dyDescent="0.4">
      <c r="A66" s="438" t="s">
        <v>101</v>
      </c>
      <c r="B66" s="439">
        <v>1</v>
      </c>
      <c r="C66" s="764"/>
      <c r="D66" s="767"/>
      <c r="E66" s="499">
        <v>3</v>
      </c>
      <c r="F66" s="451">
        <v>265261014</v>
      </c>
      <c r="G66" s="586">
        <f>IF(ISBLANK(F66),"-",(F66/$D$50*$D$47*$B$68)*($B$57/$D$64))</f>
        <v>318.90681712102645</v>
      </c>
      <c r="H66" s="505">
        <f t="shared" si="0"/>
        <v>1.0630227237367549</v>
      </c>
    </row>
    <row r="67" spans="1:8" ht="27" customHeight="1" x14ac:dyDescent="0.4">
      <c r="A67" s="438" t="s">
        <v>102</v>
      </c>
      <c r="B67" s="439">
        <v>1</v>
      </c>
      <c r="C67" s="765"/>
      <c r="D67" s="768"/>
      <c r="E67" s="502">
        <v>4</v>
      </c>
      <c r="F67" s="503"/>
      <c r="G67" s="587" t="str">
        <f>IF(ISBLANK(F67),"-",(F67/$D$50*$D$47*$B$68)*($B$57/$D$64))</f>
        <v>-</v>
      </c>
      <c r="H67" s="506" t="str">
        <f t="shared" si="0"/>
        <v>-</v>
      </c>
    </row>
    <row r="68" spans="1:8" ht="26.25" customHeight="1" x14ac:dyDescent="0.4">
      <c r="A68" s="438" t="s">
        <v>103</v>
      </c>
      <c r="B68" s="507">
        <f>(B67/B66)*(B65/B64)*(B63/B62)*(B61/B60)*B59</f>
        <v>1000</v>
      </c>
      <c r="C68" s="763" t="s">
        <v>104</v>
      </c>
      <c r="D68" s="766">
        <v>1262.98</v>
      </c>
      <c r="E68" s="496">
        <v>1</v>
      </c>
      <c r="F68" s="497">
        <v>267209963</v>
      </c>
      <c r="G68" s="585">
        <f>IF(ISBLANK(F68),"-",(F68/$D$50*$D$47*$B$68)*($B$57/$D$68))</f>
        <v>317.604957484225</v>
      </c>
      <c r="H68" s="500">
        <f t="shared" si="0"/>
        <v>1.0586831916140833</v>
      </c>
    </row>
    <row r="69" spans="1:8" ht="27" customHeight="1" x14ac:dyDescent="0.4">
      <c r="A69" s="486" t="s">
        <v>105</v>
      </c>
      <c r="B69" s="508">
        <f>(D47*B68)/B56*B57</f>
        <v>1223.2759999999998</v>
      </c>
      <c r="C69" s="764"/>
      <c r="D69" s="767"/>
      <c r="E69" s="499">
        <v>2</v>
      </c>
      <c r="F69" s="451">
        <v>269763645</v>
      </c>
      <c r="G69" s="586">
        <f>IF(ISBLANK(F69),"-",(F69/$D$50*$D$47*$B$68)*($B$57/$D$68))</f>
        <v>320.64025622059069</v>
      </c>
      <c r="H69" s="500">
        <f t="shared" si="0"/>
        <v>1.0688008540686356</v>
      </c>
    </row>
    <row r="70" spans="1:8" ht="26.25" customHeight="1" x14ac:dyDescent="0.4">
      <c r="A70" s="776" t="s">
        <v>78</v>
      </c>
      <c r="B70" s="777"/>
      <c r="C70" s="764"/>
      <c r="D70" s="767"/>
      <c r="E70" s="499">
        <v>3</v>
      </c>
      <c r="F70" s="451">
        <v>267799864</v>
      </c>
      <c r="G70" s="586">
        <f>IF(ISBLANK(F70),"-",(F70/$D$50*$D$47*$B$68)*($B$57/$D$68))</f>
        <v>318.30611203670287</v>
      </c>
      <c r="H70" s="500">
        <f t="shared" si="0"/>
        <v>1.0610203734556762</v>
      </c>
    </row>
    <row r="71" spans="1:8" ht="27" customHeight="1" x14ac:dyDescent="0.4">
      <c r="A71" s="778"/>
      <c r="B71" s="779"/>
      <c r="C71" s="775"/>
      <c r="D71" s="768"/>
      <c r="E71" s="502">
        <v>4</v>
      </c>
      <c r="F71" s="503"/>
      <c r="G71" s="587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">
      <c r="A72" s="510"/>
      <c r="B72" s="510"/>
      <c r="C72" s="510"/>
      <c r="D72" s="510"/>
      <c r="E72" s="510"/>
      <c r="F72" s="512" t="s">
        <v>71</v>
      </c>
      <c r="G72" s="592">
        <f>AVERAGE(G60:G71)</f>
        <v>318.87249475925194</v>
      </c>
      <c r="H72" s="513">
        <f>AVERAGE(H60:H71)</f>
        <v>1.062908315864173</v>
      </c>
    </row>
    <row r="73" spans="1:8" ht="26.25" customHeight="1" x14ac:dyDescent="0.4">
      <c r="C73" s="510"/>
      <c r="D73" s="510"/>
      <c r="E73" s="510"/>
      <c r="F73" s="514" t="s">
        <v>84</v>
      </c>
      <c r="G73" s="588">
        <f>STDEV(G60:G71)/G72</f>
        <v>6.4368595974520432E-3</v>
      </c>
      <c r="H73" s="588">
        <f>STDEV(H60:H71)/H72</f>
        <v>6.4368595974520241E-3</v>
      </c>
    </row>
    <row r="74" spans="1:8" ht="27" customHeight="1" x14ac:dyDescent="0.4">
      <c r="A74" s="510"/>
      <c r="B74" s="510"/>
      <c r="C74" s="511"/>
      <c r="D74" s="511"/>
      <c r="E74" s="515"/>
      <c r="F74" s="516" t="s">
        <v>20</v>
      </c>
      <c r="G74" s="517">
        <f>COUNT(G60:G71)</f>
        <v>9</v>
      </c>
      <c r="H74" s="517">
        <f>COUNT(H60:H71)</f>
        <v>9</v>
      </c>
    </row>
    <row r="76" spans="1:8" ht="26.25" customHeight="1" x14ac:dyDescent="0.4">
      <c r="A76" s="422" t="s">
        <v>106</v>
      </c>
      <c r="B76" s="518" t="s">
        <v>107</v>
      </c>
      <c r="C76" s="771" t="str">
        <f>B20</f>
        <v xml:space="preserve">Lamivudine 150mg + Zidovudine 300mg + Nevirapine 200mg </v>
      </c>
      <c r="D76" s="771"/>
      <c r="E76" s="519" t="s">
        <v>108</v>
      </c>
      <c r="F76" s="519"/>
      <c r="G76" s="520">
        <f>H72</f>
        <v>1.062908315864173</v>
      </c>
      <c r="H76" s="521"/>
    </row>
    <row r="77" spans="1:8" ht="18.75" x14ac:dyDescent="0.3">
      <c r="A77" s="421" t="s">
        <v>109</v>
      </c>
      <c r="B77" s="421" t="s">
        <v>110</v>
      </c>
    </row>
    <row r="78" spans="1:8" ht="18.75" x14ac:dyDescent="0.3">
      <c r="A78" s="421"/>
      <c r="B78" s="421"/>
    </row>
    <row r="79" spans="1:8" ht="26.25" customHeight="1" x14ac:dyDescent="0.4">
      <c r="A79" s="422" t="s">
        <v>4</v>
      </c>
      <c r="B79" s="757" t="str">
        <f>B26</f>
        <v>Zidovudine</v>
      </c>
      <c r="C79" s="757"/>
    </row>
    <row r="80" spans="1:8" ht="26.25" customHeight="1" x14ac:dyDescent="0.4">
      <c r="A80" s="423" t="s">
        <v>48</v>
      </c>
      <c r="B80" s="757">
        <f>B27</f>
        <v>0</v>
      </c>
      <c r="C80" s="757"/>
    </row>
    <row r="81" spans="1:12" ht="27" customHeight="1" x14ac:dyDescent="0.4">
      <c r="A81" s="423" t="s">
        <v>6</v>
      </c>
      <c r="B81" s="522">
        <f>B28</f>
        <v>99.7</v>
      </c>
    </row>
    <row r="82" spans="1:12" s="3" customFormat="1" ht="27" customHeight="1" x14ac:dyDescent="0.4">
      <c r="A82" s="423" t="s">
        <v>49</v>
      </c>
      <c r="B82" s="425">
        <v>0</v>
      </c>
      <c r="C82" s="748" t="s">
        <v>50</v>
      </c>
      <c r="D82" s="749"/>
      <c r="E82" s="749"/>
      <c r="F82" s="749"/>
      <c r="G82" s="750"/>
      <c r="I82" s="426"/>
      <c r="J82" s="426"/>
      <c r="K82" s="426"/>
      <c r="L82" s="426"/>
    </row>
    <row r="83" spans="1:12" s="3" customFormat="1" ht="19.5" customHeight="1" x14ac:dyDescent="0.3">
      <c r="A83" s="423" t="s">
        <v>51</v>
      </c>
      <c r="B83" s="427">
        <f>B81-B82</f>
        <v>99.7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3" customFormat="1" ht="27" customHeight="1" x14ac:dyDescent="0.4">
      <c r="A84" s="423" t="s">
        <v>52</v>
      </c>
      <c r="B84" s="430">
        <v>1</v>
      </c>
      <c r="C84" s="751" t="s">
        <v>111</v>
      </c>
      <c r="D84" s="752"/>
      <c r="E84" s="752"/>
      <c r="F84" s="752"/>
      <c r="G84" s="752"/>
      <c r="H84" s="753"/>
      <c r="I84" s="426"/>
      <c r="J84" s="426"/>
      <c r="K84" s="426"/>
      <c r="L84" s="426"/>
    </row>
    <row r="85" spans="1:12" s="3" customFormat="1" ht="27" customHeight="1" x14ac:dyDescent="0.4">
      <c r="A85" s="423" t="s">
        <v>54</v>
      </c>
      <c r="B85" s="430">
        <v>1</v>
      </c>
      <c r="C85" s="751" t="s">
        <v>112</v>
      </c>
      <c r="D85" s="752"/>
      <c r="E85" s="752"/>
      <c r="F85" s="752"/>
      <c r="G85" s="752"/>
      <c r="H85" s="753"/>
      <c r="I85" s="426"/>
      <c r="J85" s="426"/>
      <c r="K85" s="426"/>
      <c r="L85" s="426"/>
    </row>
    <row r="86" spans="1:12" s="3" customFormat="1" ht="18.75" x14ac:dyDescent="0.3">
      <c r="A86" s="423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3" customFormat="1" ht="18.75" x14ac:dyDescent="0.3">
      <c r="A87" s="423" t="s">
        <v>56</v>
      </c>
      <c r="B87" s="435">
        <f>B84/B85</f>
        <v>1</v>
      </c>
      <c r="C87" s="413" t="s">
        <v>57</v>
      </c>
      <c r="D87" s="413"/>
      <c r="E87" s="413"/>
      <c r="F87" s="413"/>
      <c r="G87" s="413"/>
      <c r="I87" s="426"/>
      <c r="J87" s="426"/>
      <c r="K87" s="426"/>
      <c r="L87" s="426"/>
    </row>
    <row r="88" spans="1:12" ht="19.5" customHeight="1" x14ac:dyDescent="0.3">
      <c r="A88" s="421"/>
      <c r="B88" s="421"/>
    </row>
    <row r="89" spans="1:12" ht="27" customHeight="1" x14ac:dyDescent="0.4">
      <c r="A89" s="436" t="s">
        <v>58</v>
      </c>
      <c r="B89" s="437">
        <v>20</v>
      </c>
      <c r="D89" s="523" t="s">
        <v>59</v>
      </c>
      <c r="E89" s="524"/>
      <c r="F89" s="754" t="s">
        <v>60</v>
      </c>
      <c r="G89" s="756"/>
    </row>
    <row r="90" spans="1:12" ht="27" customHeight="1" x14ac:dyDescent="0.4">
      <c r="A90" s="438" t="s">
        <v>61</v>
      </c>
      <c r="B90" s="439">
        <v>4</v>
      </c>
      <c r="C90" s="525" t="s">
        <v>62</v>
      </c>
      <c r="D90" s="441" t="s">
        <v>63</v>
      </c>
      <c r="E90" s="442" t="s">
        <v>64</v>
      </c>
      <c r="F90" s="441" t="s">
        <v>63</v>
      </c>
      <c r="G90" s="526" t="s">
        <v>64</v>
      </c>
      <c r="I90" s="444" t="s">
        <v>65</v>
      </c>
    </row>
    <row r="91" spans="1:12" ht="26.25" customHeight="1" x14ac:dyDescent="0.4">
      <c r="A91" s="438" t="s">
        <v>66</v>
      </c>
      <c r="B91" s="439">
        <v>20</v>
      </c>
      <c r="C91" s="527">
        <v>1</v>
      </c>
      <c r="D91" s="446">
        <v>254174563</v>
      </c>
      <c r="E91" s="447">
        <f>IF(ISBLANK(D91),"-",$D$101/$D$98*D91)</f>
        <v>270120132.59528524</v>
      </c>
      <c r="F91" s="446">
        <v>236073639</v>
      </c>
      <c r="G91" s="448">
        <f>IF(ISBLANK(F91),"-",$D$101/$F$98*F91)</f>
        <v>272447348.95054501</v>
      </c>
      <c r="I91" s="449"/>
    </row>
    <row r="92" spans="1:12" ht="26.25" customHeight="1" x14ac:dyDescent="0.4">
      <c r="A92" s="438" t="s">
        <v>67</v>
      </c>
      <c r="B92" s="439">
        <v>1</v>
      </c>
      <c r="C92" s="511">
        <v>2</v>
      </c>
      <c r="D92" s="451">
        <v>254503791</v>
      </c>
      <c r="E92" s="452">
        <f>IF(ISBLANK(D92),"-",$D$101/$D$98*D92)</f>
        <v>270470014.62110418</v>
      </c>
      <c r="F92" s="451">
        <v>236596710</v>
      </c>
      <c r="G92" s="453">
        <f>IF(ISBLANK(F92),"-",$D$101/$F$98*F92)</f>
        <v>273051013.58615017</v>
      </c>
      <c r="I92" s="758">
        <f>ABS((F96/D96*D95)-F95)/D95</f>
        <v>9.5025904495840106E-3</v>
      </c>
    </row>
    <row r="93" spans="1:12" ht="26.25" customHeight="1" x14ac:dyDescent="0.4">
      <c r="A93" s="438" t="s">
        <v>68</v>
      </c>
      <c r="B93" s="439">
        <v>1</v>
      </c>
      <c r="C93" s="511">
        <v>3</v>
      </c>
      <c r="D93" s="451">
        <v>254161599</v>
      </c>
      <c r="E93" s="452">
        <f>IF(ISBLANK(D93),"-",$D$101/$D$98*D93)</f>
        <v>270106355.30239791</v>
      </c>
      <c r="F93" s="451">
        <v>237041208</v>
      </c>
      <c r="G93" s="453">
        <f>IF(ISBLANK(F93),"-",$D$101/$F$98*F93)</f>
        <v>273563998.86577225</v>
      </c>
      <c r="I93" s="758"/>
    </row>
    <row r="94" spans="1:12" ht="27" customHeight="1" x14ac:dyDescent="0.4">
      <c r="A94" s="438" t="s">
        <v>69</v>
      </c>
      <c r="B94" s="439">
        <v>1</v>
      </c>
      <c r="C94" s="528">
        <v>4</v>
      </c>
      <c r="D94" s="456"/>
      <c r="E94" s="457" t="str">
        <f>IF(ISBLANK(D94),"-",$D$101/$D$98*D94)</f>
        <v>-</v>
      </c>
      <c r="F94" s="529"/>
      <c r="G94" s="458" t="str">
        <f>IF(ISBLANK(F94),"-",$D$101/$F$98*F94)</f>
        <v>-</v>
      </c>
      <c r="I94" s="459"/>
    </row>
    <row r="95" spans="1:12" ht="27" customHeight="1" x14ac:dyDescent="0.4">
      <c r="A95" s="438" t="s">
        <v>70</v>
      </c>
      <c r="B95" s="439">
        <v>1</v>
      </c>
      <c r="C95" s="530" t="s">
        <v>71</v>
      </c>
      <c r="D95" s="531">
        <f>AVERAGE(D91:D94)</f>
        <v>254279984.33333334</v>
      </c>
      <c r="E95" s="462">
        <f>AVERAGE(E91:E94)</f>
        <v>270232167.50626248</v>
      </c>
      <c r="F95" s="532">
        <f>AVERAGE(F91:F94)</f>
        <v>236570519</v>
      </c>
      <c r="G95" s="533">
        <f>AVERAGE(G91:G94)</f>
        <v>273020787.13415581</v>
      </c>
    </row>
    <row r="96" spans="1:12" ht="26.25" customHeight="1" x14ac:dyDescent="0.4">
      <c r="A96" s="438" t="s">
        <v>72</v>
      </c>
      <c r="B96" s="424">
        <v>1</v>
      </c>
      <c r="C96" s="534" t="s">
        <v>113</v>
      </c>
      <c r="D96" s="535">
        <v>31.46</v>
      </c>
      <c r="E96" s="454"/>
      <c r="F96" s="466">
        <v>28.97</v>
      </c>
    </row>
    <row r="97" spans="1:10" ht="26.25" customHeight="1" x14ac:dyDescent="0.4">
      <c r="A97" s="438" t="s">
        <v>74</v>
      </c>
      <c r="B97" s="424">
        <v>1</v>
      </c>
      <c r="C97" s="536" t="s">
        <v>114</v>
      </c>
      <c r="D97" s="537">
        <f>D96*$B$87</f>
        <v>31.46</v>
      </c>
      <c r="E97" s="469"/>
      <c r="F97" s="468">
        <f>F96*$B$87</f>
        <v>28.97</v>
      </c>
    </row>
    <row r="98" spans="1:10" ht="19.5" customHeight="1" x14ac:dyDescent="0.3">
      <c r="A98" s="438" t="s">
        <v>76</v>
      </c>
      <c r="B98" s="538">
        <f>(B97/B96)*(B95/B94)*(B93/B92)*(B91/B90)*B89</f>
        <v>100</v>
      </c>
      <c r="C98" s="536" t="s">
        <v>115</v>
      </c>
      <c r="D98" s="539">
        <f>D97*$B$83/100</f>
        <v>31.365620000000003</v>
      </c>
      <c r="E98" s="472"/>
      <c r="F98" s="471">
        <f>F97*$B$83/100</f>
        <v>28.883090000000003</v>
      </c>
    </row>
    <row r="99" spans="1:10" ht="19.5" customHeight="1" x14ac:dyDescent="0.3">
      <c r="A99" s="759" t="s">
        <v>78</v>
      </c>
      <c r="B99" s="773"/>
      <c r="C99" s="536" t="s">
        <v>116</v>
      </c>
      <c r="D99" s="540">
        <f>D98/$B$98</f>
        <v>0.31365620000000005</v>
      </c>
      <c r="E99" s="472"/>
      <c r="F99" s="475">
        <f>F98/$B$98</f>
        <v>0.2888309</v>
      </c>
      <c r="G99" s="541"/>
      <c r="H99" s="464"/>
    </row>
    <row r="100" spans="1:10" ht="19.5" customHeight="1" x14ac:dyDescent="0.3">
      <c r="A100" s="761"/>
      <c r="B100" s="774"/>
      <c r="C100" s="536" t="s">
        <v>80</v>
      </c>
      <c r="D100" s="542">
        <f>$B$56/$B$116</f>
        <v>0.33333333333333331</v>
      </c>
      <c r="F100" s="480"/>
      <c r="G100" s="543"/>
      <c r="H100" s="464"/>
    </row>
    <row r="101" spans="1:10" ht="18.75" x14ac:dyDescent="0.3">
      <c r="C101" s="536" t="s">
        <v>81</v>
      </c>
      <c r="D101" s="537">
        <f>D100*$B$98</f>
        <v>33.333333333333329</v>
      </c>
      <c r="F101" s="480"/>
      <c r="G101" s="541"/>
      <c r="H101" s="464"/>
    </row>
    <row r="102" spans="1:10" ht="19.5" customHeight="1" x14ac:dyDescent="0.3">
      <c r="C102" s="544" t="s">
        <v>82</v>
      </c>
      <c r="D102" s="545">
        <f>D101/B34</f>
        <v>33.333333333333329</v>
      </c>
      <c r="F102" s="484"/>
      <c r="G102" s="541"/>
      <c r="H102" s="464"/>
      <c r="J102" s="546"/>
    </row>
    <row r="103" spans="1:10" ht="18.75" x14ac:dyDescent="0.3">
      <c r="C103" s="547" t="s">
        <v>117</v>
      </c>
      <c r="D103" s="548">
        <f>AVERAGE(E91:E94,G91:G94)</f>
        <v>271626477.32020915</v>
      </c>
      <c r="F103" s="484"/>
      <c r="G103" s="549"/>
      <c r="H103" s="464"/>
      <c r="J103" s="550"/>
    </row>
    <row r="104" spans="1:10" ht="18.75" x14ac:dyDescent="0.3">
      <c r="C104" s="514" t="s">
        <v>84</v>
      </c>
      <c r="D104" s="551">
        <f>STDEV(E91:E94,G91:G94)/D103</f>
        <v>5.7916796377658784E-3</v>
      </c>
      <c r="F104" s="484"/>
      <c r="G104" s="541"/>
      <c r="H104" s="464"/>
      <c r="J104" s="550"/>
    </row>
    <row r="105" spans="1:10" ht="19.5" customHeight="1" x14ac:dyDescent="0.3">
      <c r="C105" s="516" t="s">
        <v>20</v>
      </c>
      <c r="D105" s="552">
        <f>COUNT(E91:E94,G91:G94)</f>
        <v>6</v>
      </c>
      <c r="F105" s="484"/>
      <c r="G105" s="541"/>
      <c r="H105" s="464"/>
      <c r="J105" s="550"/>
    </row>
    <row r="106" spans="1:10" ht="19.5" customHeight="1" x14ac:dyDescent="0.3">
      <c r="A106" s="488"/>
      <c r="B106" s="488"/>
      <c r="C106" s="488"/>
      <c r="D106" s="488"/>
      <c r="E106" s="488"/>
    </row>
    <row r="107" spans="1:10" ht="26.25" customHeight="1" x14ac:dyDescent="0.4">
      <c r="A107" s="436" t="s">
        <v>118</v>
      </c>
      <c r="B107" s="437">
        <v>900</v>
      </c>
      <c r="C107" s="553" t="s">
        <v>119</v>
      </c>
      <c r="D107" s="554" t="s">
        <v>63</v>
      </c>
      <c r="E107" s="555" t="s">
        <v>120</v>
      </c>
      <c r="F107" s="556" t="s">
        <v>121</v>
      </c>
    </row>
    <row r="108" spans="1:10" ht="26.25" customHeight="1" x14ac:dyDescent="0.4">
      <c r="A108" s="438" t="s">
        <v>122</v>
      </c>
      <c r="B108" s="439">
        <v>1</v>
      </c>
      <c r="C108" s="557">
        <v>1</v>
      </c>
      <c r="D108" s="558">
        <v>281010644</v>
      </c>
      <c r="E108" s="589">
        <f t="shared" ref="E108:E113" si="1">IF(ISBLANK(D108),"-",D108/$D$103*$D$100*$B$116)</f>
        <v>310.36441672296354</v>
      </c>
      <c r="F108" s="559">
        <f t="shared" ref="F108:F113" si="2">IF(ISBLANK(D108), "-", E108/$B$56)</f>
        <v>1.0345480557432118</v>
      </c>
    </row>
    <row r="109" spans="1:10" ht="26.25" customHeight="1" x14ac:dyDescent="0.4">
      <c r="A109" s="438" t="s">
        <v>95</v>
      </c>
      <c r="B109" s="439">
        <v>1</v>
      </c>
      <c r="C109" s="557">
        <v>2</v>
      </c>
      <c r="D109" s="558">
        <v>284250816</v>
      </c>
      <c r="E109" s="590">
        <f t="shared" si="1"/>
        <v>313.94305018163806</v>
      </c>
      <c r="F109" s="560">
        <f t="shared" si="2"/>
        <v>1.0464768339387935</v>
      </c>
    </row>
    <row r="110" spans="1:10" ht="26.25" customHeight="1" x14ac:dyDescent="0.4">
      <c r="A110" s="438" t="s">
        <v>96</v>
      </c>
      <c r="B110" s="439">
        <v>1</v>
      </c>
      <c r="C110" s="557">
        <v>3</v>
      </c>
      <c r="D110" s="558">
        <v>276097793</v>
      </c>
      <c r="E110" s="590">
        <f t="shared" si="1"/>
        <v>304.93837978230653</v>
      </c>
      <c r="F110" s="560">
        <f t="shared" si="2"/>
        <v>1.0164612659410217</v>
      </c>
    </row>
    <row r="111" spans="1:10" ht="26.25" customHeight="1" x14ac:dyDescent="0.4">
      <c r="A111" s="438" t="s">
        <v>97</v>
      </c>
      <c r="B111" s="439">
        <v>1</v>
      </c>
      <c r="C111" s="557">
        <v>4</v>
      </c>
      <c r="D111" s="558">
        <v>289398300</v>
      </c>
      <c r="E111" s="590">
        <f t="shared" si="1"/>
        <v>319.62822938520873</v>
      </c>
      <c r="F111" s="560">
        <f t="shared" si="2"/>
        <v>1.0654274312840291</v>
      </c>
    </row>
    <row r="112" spans="1:10" ht="26.25" customHeight="1" x14ac:dyDescent="0.4">
      <c r="A112" s="438" t="s">
        <v>98</v>
      </c>
      <c r="B112" s="439">
        <v>1</v>
      </c>
      <c r="C112" s="557">
        <v>5</v>
      </c>
      <c r="D112" s="558">
        <v>273100167</v>
      </c>
      <c r="E112" s="590">
        <f t="shared" si="1"/>
        <v>301.627628161654</v>
      </c>
      <c r="F112" s="560">
        <f t="shared" si="2"/>
        <v>1.0054254272055134</v>
      </c>
    </row>
    <row r="113" spans="1:10" ht="26.25" customHeight="1" x14ac:dyDescent="0.4">
      <c r="A113" s="438" t="s">
        <v>100</v>
      </c>
      <c r="B113" s="439">
        <v>1</v>
      </c>
      <c r="C113" s="561">
        <v>6</v>
      </c>
      <c r="D113" s="562">
        <v>280102536</v>
      </c>
      <c r="E113" s="591">
        <f t="shared" si="1"/>
        <v>309.36144969748159</v>
      </c>
      <c r="F113" s="563">
        <f t="shared" si="2"/>
        <v>1.0312048323249385</v>
      </c>
    </row>
    <row r="114" spans="1:10" ht="26.25" customHeight="1" x14ac:dyDescent="0.4">
      <c r="A114" s="438" t="s">
        <v>101</v>
      </c>
      <c r="B114" s="439">
        <v>1</v>
      </c>
      <c r="C114" s="557"/>
      <c r="D114" s="511"/>
      <c r="E114" s="412"/>
      <c r="F114" s="564"/>
    </row>
    <row r="115" spans="1:10" ht="26.25" customHeight="1" x14ac:dyDescent="0.4">
      <c r="A115" s="438" t="s">
        <v>102</v>
      </c>
      <c r="B115" s="439">
        <v>1</v>
      </c>
      <c r="C115" s="557"/>
      <c r="D115" s="565" t="s">
        <v>71</v>
      </c>
      <c r="E115" s="593">
        <f>AVERAGE(E108:E113)</f>
        <v>309.97719232187541</v>
      </c>
      <c r="F115" s="566">
        <f>AVERAGE(F108:F113)</f>
        <v>1.0332573077395846</v>
      </c>
    </row>
    <row r="116" spans="1:10" ht="27" customHeight="1" x14ac:dyDescent="0.4">
      <c r="A116" s="438" t="s">
        <v>103</v>
      </c>
      <c r="B116" s="470">
        <f>(B115/B114)*(B113/B112)*(B111/B110)*(B109/B108)*B107</f>
        <v>900</v>
      </c>
      <c r="C116" s="567"/>
      <c r="D116" s="530" t="s">
        <v>84</v>
      </c>
      <c r="E116" s="568">
        <f>STDEV(E108:E113)/E115</f>
        <v>2.0631778704590435E-2</v>
      </c>
      <c r="F116" s="568">
        <f>STDEV(F108:F113)/F115</f>
        <v>2.0631778704590417E-2</v>
      </c>
      <c r="I116" s="412"/>
    </row>
    <row r="117" spans="1:10" ht="27" customHeight="1" x14ac:dyDescent="0.4">
      <c r="A117" s="759" t="s">
        <v>78</v>
      </c>
      <c r="B117" s="760"/>
      <c r="C117" s="569"/>
      <c r="D117" s="570" t="s">
        <v>20</v>
      </c>
      <c r="E117" s="571">
        <f>COUNT(E108:E113)</f>
        <v>6</v>
      </c>
      <c r="F117" s="571">
        <f>COUNT(F108:F113)</f>
        <v>6</v>
      </c>
      <c r="I117" s="412"/>
      <c r="J117" s="550"/>
    </row>
    <row r="118" spans="1:10" ht="19.5" customHeight="1" x14ac:dyDescent="0.3">
      <c r="A118" s="761"/>
      <c r="B118" s="762"/>
      <c r="C118" s="412"/>
      <c r="D118" s="412"/>
      <c r="E118" s="412"/>
      <c r="F118" s="511"/>
      <c r="G118" s="412"/>
      <c r="H118" s="412"/>
      <c r="I118" s="412"/>
    </row>
    <row r="119" spans="1:10" ht="18.75" x14ac:dyDescent="0.3">
      <c r="A119" s="580"/>
      <c r="B119" s="434"/>
      <c r="C119" s="412"/>
      <c r="D119" s="412"/>
      <c r="E119" s="412"/>
      <c r="F119" s="511"/>
      <c r="G119" s="412"/>
      <c r="H119" s="412"/>
      <c r="I119" s="412"/>
    </row>
    <row r="120" spans="1:10" ht="26.25" customHeight="1" x14ac:dyDescent="0.4">
      <c r="A120" s="422" t="s">
        <v>106</v>
      </c>
      <c r="B120" s="518" t="s">
        <v>123</v>
      </c>
      <c r="C120" s="771" t="str">
        <f>B20</f>
        <v xml:space="preserve">Lamivudine 150mg + Zidovudine 300mg + Nevirapine 200mg </v>
      </c>
      <c r="D120" s="771"/>
      <c r="E120" s="519" t="s">
        <v>124</v>
      </c>
      <c r="F120" s="519"/>
      <c r="G120" s="520">
        <f>F115</f>
        <v>1.0332573077395846</v>
      </c>
      <c r="H120" s="412"/>
      <c r="I120" s="412"/>
    </row>
    <row r="121" spans="1:10" ht="19.5" customHeight="1" x14ac:dyDescent="0.3">
      <c r="A121" s="572"/>
      <c r="B121" s="572"/>
      <c r="C121" s="573"/>
      <c r="D121" s="573"/>
      <c r="E121" s="573"/>
      <c r="F121" s="573"/>
      <c r="G121" s="573"/>
      <c r="H121" s="573"/>
    </row>
    <row r="122" spans="1:10" ht="18.75" x14ac:dyDescent="0.3">
      <c r="B122" s="772" t="s">
        <v>26</v>
      </c>
      <c r="C122" s="772"/>
      <c r="E122" s="525" t="s">
        <v>27</v>
      </c>
      <c r="F122" s="574"/>
      <c r="G122" s="772" t="s">
        <v>28</v>
      </c>
      <c r="H122" s="772"/>
    </row>
    <row r="123" spans="1:10" ht="69.95" customHeight="1" x14ac:dyDescent="0.3">
      <c r="A123" s="575" t="s">
        <v>29</v>
      </c>
      <c r="B123" s="576"/>
      <c r="C123" s="576"/>
      <c r="E123" s="576"/>
      <c r="F123" s="412"/>
      <c r="G123" s="577"/>
      <c r="H123" s="577"/>
    </row>
    <row r="124" spans="1:10" ht="69.95" customHeight="1" x14ac:dyDescent="0.3">
      <c r="A124" s="575" t="s">
        <v>30</v>
      </c>
      <c r="B124" s="578"/>
      <c r="C124" s="578"/>
      <c r="E124" s="578"/>
      <c r="F124" s="412"/>
      <c r="G124" s="579"/>
      <c r="H124" s="579"/>
    </row>
    <row r="125" spans="1:10" ht="18.75" x14ac:dyDescent="0.3">
      <c r="A125" s="510"/>
      <c r="B125" s="510"/>
      <c r="C125" s="511"/>
      <c r="D125" s="511"/>
      <c r="E125" s="511"/>
      <c r="F125" s="515"/>
      <c r="G125" s="511"/>
      <c r="H125" s="511"/>
      <c r="I125" s="412"/>
    </row>
    <row r="126" spans="1:10" ht="18.75" x14ac:dyDescent="0.3">
      <c r="A126" s="510"/>
      <c r="B126" s="510"/>
      <c r="C126" s="511"/>
      <c r="D126" s="511"/>
      <c r="E126" s="511"/>
      <c r="F126" s="515"/>
      <c r="G126" s="511"/>
      <c r="H126" s="511"/>
      <c r="I126" s="412"/>
    </row>
    <row r="127" spans="1:10" ht="18.75" x14ac:dyDescent="0.3">
      <c r="A127" s="510"/>
      <c r="B127" s="510"/>
      <c r="C127" s="511"/>
      <c r="D127" s="511"/>
      <c r="E127" s="511"/>
      <c r="F127" s="515"/>
      <c r="G127" s="511"/>
      <c r="H127" s="511"/>
      <c r="I127" s="412"/>
    </row>
    <row r="128" spans="1:10" ht="18.75" x14ac:dyDescent="0.3">
      <c r="A128" s="510"/>
      <c r="B128" s="510"/>
      <c r="C128" s="511"/>
      <c r="D128" s="511"/>
      <c r="E128" s="511"/>
      <c r="F128" s="515"/>
      <c r="G128" s="511"/>
      <c r="H128" s="511"/>
      <c r="I128" s="412"/>
    </row>
    <row r="129" spans="1:9" ht="18.75" x14ac:dyDescent="0.3">
      <c r="A129" s="510"/>
      <c r="B129" s="510"/>
      <c r="C129" s="511"/>
      <c r="D129" s="511"/>
      <c r="E129" s="511"/>
      <c r="F129" s="515"/>
      <c r="G129" s="511"/>
      <c r="H129" s="511"/>
      <c r="I129" s="412"/>
    </row>
    <row r="130" spans="1:9" ht="18.75" x14ac:dyDescent="0.3">
      <c r="A130" s="510"/>
      <c r="B130" s="510"/>
      <c r="C130" s="511"/>
      <c r="D130" s="511"/>
      <c r="E130" s="511"/>
      <c r="F130" s="515"/>
      <c r="G130" s="511"/>
      <c r="H130" s="511"/>
      <c r="I130" s="412"/>
    </row>
    <row r="131" spans="1:9" ht="18.75" x14ac:dyDescent="0.3">
      <c r="A131" s="510"/>
      <c r="B131" s="510"/>
      <c r="C131" s="511"/>
      <c r="D131" s="511"/>
      <c r="E131" s="511"/>
      <c r="F131" s="515"/>
      <c r="G131" s="511"/>
      <c r="H131" s="511"/>
      <c r="I131" s="412"/>
    </row>
    <row r="132" spans="1:9" ht="18.75" x14ac:dyDescent="0.3">
      <c r="A132" s="510"/>
      <c r="B132" s="510"/>
      <c r="C132" s="511"/>
      <c r="D132" s="511"/>
      <c r="E132" s="511"/>
      <c r="F132" s="515"/>
      <c r="G132" s="511"/>
      <c r="H132" s="511"/>
      <c r="I132" s="412"/>
    </row>
    <row r="133" spans="1:9" ht="18.75" x14ac:dyDescent="0.3">
      <c r="A133" s="510"/>
      <c r="B133" s="510"/>
      <c r="C133" s="511"/>
      <c r="D133" s="511"/>
      <c r="E133" s="511"/>
      <c r="F133" s="515"/>
      <c r="G133" s="511"/>
      <c r="H133" s="511"/>
      <c r="I133" s="41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2016-02-26T14:32:21Z</cp:lastPrinted>
  <dcterms:created xsi:type="dcterms:W3CDTF">2005-07-05T10:19:27Z</dcterms:created>
  <dcterms:modified xsi:type="dcterms:W3CDTF">2016-03-14T09:47:41Z</dcterms:modified>
  <cp:category/>
</cp:coreProperties>
</file>