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firstSheet="3" activeTab="5"/>
  </bookViews>
  <sheets>
    <sheet name="SST (NEV) " sheetId="7" r:id="rId1"/>
    <sheet name="SST (ZID)" sheetId="8" r:id="rId2"/>
    <sheet name="SST (lamivudine)" sheetId="9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5">Nevirapine!$A$1:$N$124</definedName>
    <definedName name="_xlnm.Print_Area" localSheetId="3">Uniformity!$A$1:$H$54</definedName>
    <definedName name="_xlnm.Print_Area" localSheetId="6">zidovudine!$A$1:$N$124</definedName>
  </definedNames>
  <calcPr calcId="145621"/>
</workbook>
</file>

<file path=xl/calcChain.xml><?xml version="1.0" encoding="utf-8"?>
<calcChain xmlns="http://schemas.openxmlformats.org/spreadsheetml/2006/main">
  <c r="G120" i="3" l="1"/>
  <c r="F115" i="3"/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69" i="5" l="1"/>
  <c r="G76" i="3" l="1"/>
  <c r="E41" i="4"/>
  <c r="B116" i="3" l="1"/>
  <c r="C120" i="5"/>
  <c r="B116" i="5"/>
  <c r="D100" i="5" s="1"/>
  <c r="B98" i="5"/>
  <c r="F95" i="5"/>
  <c r="D95" i="5"/>
  <c r="B87" i="5"/>
  <c r="F97" i="5" s="1"/>
  <c r="B83" i="5"/>
  <c r="B80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/>
  <c r="B98" i="4"/>
  <c r="F95" i="4"/>
  <c r="D95" i="4"/>
  <c r="B87" i="4"/>
  <c r="F97" i="4" s="1"/>
  <c r="B83" i="4"/>
  <c r="B80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D100" i="3"/>
  <c r="B98" i="3"/>
  <c r="F95" i="3"/>
  <c r="D95" i="3"/>
  <c r="B87" i="3"/>
  <c r="F97" i="3" s="1"/>
  <c r="B83" i="3"/>
  <c r="B80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50" i="2"/>
  <c r="D49" i="2"/>
  <c r="C46" i="2"/>
  <c r="B57" i="4" s="1"/>
  <c r="C45" i="2"/>
  <c r="D43" i="2"/>
  <c r="D39" i="2"/>
  <c r="D37" i="2"/>
  <c r="D34" i="2"/>
  <c r="D33" i="2"/>
  <c r="D30" i="2"/>
  <c r="D29" i="2"/>
  <c r="D26" i="2"/>
  <c r="D25" i="2"/>
  <c r="C19" i="2"/>
  <c r="I39" i="5" l="1"/>
  <c r="D45" i="5"/>
  <c r="D46" i="5" s="1"/>
  <c r="I39" i="4"/>
  <c r="D45" i="4"/>
  <c r="D46" i="4" s="1"/>
  <c r="D45" i="3"/>
  <c r="D46" i="3" s="1"/>
  <c r="D101" i="4"/>
  <c r="F98" i="4"/>
  <c r="F99" i="4" s="1"/>
  <c r="I92" i="4"/>
  <c r="D101" i="5"/>
  <c r="D102" i="5" s="1"/>
  <c r="I92" i="5"/>
  <c r="D101" i="3"/>
  <c r="D102" i="3" s="1"/>
  <c r="D97" i="3"/>
  <c r="D98" i="3" s="1"/>
  <c r="D99" i="3" s="1"/>
  <c r="F98" i="3"/>
  <c r="F99" i="3" s="1"/>
  <c r="I92" i="3"/>
  <c r="I39" i="3"/>
  <c r="B69" i="4"/>
  <c r="D49" i="4"/>
  <c r="D102" i="4"/>
  <c r="G93" i="4"/>
  <c r="G94" i="4"/>
  <c r="G91" i="4"/>
  <c r="D49" i="3"/>
  <c r="E41" i="3"/>
  <c r="E39" i="3"/>
  <c r="G94" i="3"/>
  <c r="E94" i="3"/>
  <c r="D49" i="5"/>
  <c r="E41" i="5"/>
  <c r="D27" i="2"/>
  <c r="D31" i="2"/>
  <c r="D35" i="2"/>
  <c r="D40" i="2"/>
  <c r="D24" i="2"/>
  <c r="D28" i="2"/>
  <c r="D32" i="2"/>
  <c r="D36" i="2"/>
  <c r="D41" i="2"/>
  <c r="C49" i="2"/>
  <c r="F44" i="3"/>
  <c r="F45" i="3" s="1"/>
  <c r="F46" i="3" s="1"/>
  <c r="D97" i="4"/>
  <c r="D98" i="4" s="1"/>
  <c r="D99" i="4" s="1"/>
  <c r="F98" i="5"/>
  <c r="F99" i="5" s="1"/>
  <c r="F44" i="4"/>
  <c r="F45" i="4" s="1"/>
  <c r="F46" i="4" s="1"/>
  <c r="F44" i="5"/>
  <c r="F45" i="5" s="1"/>
  <c r="F46" i="5" s="1"/>
  <c r="D50" i="2"/>
  <c r="B49" i="2"/>
  <c r="D42" i="2"/>
  <c r="D38" i="2"/>
  <c r="B57" i="5"/>
  <c r="B57" i="3"/>
  <c r="D97" i="5"/>
  <c r="D98" i="5" s="1"/>
  <c r="D99" i="5" s="1"/>
  <c r="E38" i="5" l="1"/>
  <c r="E39" i="5"/>
  <c r="E40" i="5"/>
  <c r="E39" i="4"/>
  <c r="E38" i="4"/>
  <c r="G40" i="4"/>
  <c r="E40" i="4"/>
  <c r="G41" i="4"/>
  <c r="E40" i="3"/>
  <c r="G38" i="3"/>
  <c r="G40" i="3"/>
  <c r="E38" i="3"/>
  <c r="G39" i="3"/>
  <c r="G92" i="4"/>
  <c r="G95" i="4" s="1"/>
  <c r="E91" i="5"/>
  <c r="E92" i="5"/>
  <c r="G91" i="3"/>
  <c r="G92" i="3"/>
  <c r="E91" i="3"/>
  <c r="G93" i="3"/>
  <c r="E93" i="3"/>
  <c r="E92" i="3"/>
  <c r="G40" i="5"/>
  <c r="G92" i="5"/>
  <c r="E92" i="4"/>
  <c r="E94" i="5"/>
  <c r="E93" i="5"/>
  <c r="G38" i="5"/>
  <c r="G41" i="3"/>
  <c r="E91" i="4"/>
  <c r="G39" i="4"/>
  <c r="G38" i="4"/>
  <c r="G39" i="5"/>
  <c r="E93" i="4"/>
  <c r="G93" i="5"/>
  <c r="G41" i="5"/>
  <c r="E94" i="4"/>
  <c r="G94" i="5"/>
  <c r="G91" i="5"/>
  <c r="G95" i="3" l="1"/>
  <c r="G42" i="5"/>
  <c r="E42" i="5"/>
  <c r="D50" i="5"/>
  <c r="G69" i="5" s="1"/>
  <c r="H69" i="5" s="1"/>
  <c r="D50" i="4"/>
  <c r="G68" i="4" s="1"/>
  <c r="H68" i="4" s="1"/>
  <c r="G42" i="4"/>
  <c r="E42" i="4"/>
  <c r="D52" i="4"/>
  <c r="E42" i="3"/>
  <c r="D50" i="3"/>
  <c r="G71" i="3" s="1"/>
  <c r="H71" i="3" s="1"/>
  <c r="D52" i="3"/>
  <c r="G42" i="3"/>
  <c r="E95" i="5"/>
  <c r="G95" i="5"/>
  <c r="D103" i="5"/>
  <c r="E110" i="5" s="1"/>
  <c r="F110" i="5" s="1"/>
  <c r="D105" i="5"/>
  <c r="E95" i="3"/>
  <c r="D103" i="3"/>
  <c r="E110" i="3" s="1"/>
  <c r="F110" i="3" s="1"/>
  <c r="D105" i="3"/>
  <c r="E95" i="4"/>
  <c r="D103" i="4"/>
  <c r="D105" i="4"/>
  <c r="D52" i="5"/>
  <c r="G70" i="5" l="1"/>
  <c r="H70" i="5" s="1"/>
  <c r="G71" i="5"/>
  <c r="H71" i="5" s="1"/>
  <c r="G65" i="5"/>
  <c r="H65" i="5" s="1"/>
  <c r="G63" i="5"/>
  <c r="H63" i="5" s="1"/>
  <c r="G61" i="5"/>
  <c r="H61" i="5" s="1"/>
  <c r="G64" i="5"/>
  <c r="H64" i="5" s="1"/>
  <c r="G68" i="5"/>
  <c r="H68" i="5" s="1"/>
  <c r="D51" i="5"/>
  <c r="G67" i="5"/>
  <c r="H67" i="5" s="1"/>
  <c r="G66" i="5"/>
  <c r="H66" i="5" s="1"/>
  <c r="G60" i="5"/>
  <c r="H60" i="5" s="1"/>
  <c r="G62" i="5"/>
  <c r="H62" i="5" s="1"/>
  <c r="G63" i="4"/>
  <c r="H63" i="4" s="1"/>
  <c r="D51" i="4"/>
  <c r="G66" i="4"/>
  <c r="H66" i="4" s="1"/>
  <c r="G62" i="4"/>
  <c r="H62" i="4" s="1"/>
  <c r="G64" i="4"/>
  <c r="H64" i="4" s="1"/>
  <c r="G60" i="4"/>
  <c r="H60" i="4" s="1"/>
  <c r="G65" i="4"/>
  <c r="H65" i="4" s="1"/>
  <c r="G70" i="4"/>
  <c r="H70" i="4" s="1"/>
  <c r="G71" i="4"/>
  <c r="H71" i="4" s="1"/>
  <c r="G67" i="4"/>
  <c r="H67" i="4" s="1"/>
  <c r="G69" i="4"/>
  <c r="H69" i="4" s="1"/>
  <c r="G61" i="4"/>
  <c r="H61" i="4" s="1"/>
  <c r="G60" i="3"/>
  <c r="H60" i="3" s="1"/>
  <c r="G66" i="3"/>
  <c r="H66" i="3" s="1"/>
  <c r="G65" i="3"/>
  <c r="H65" i="3" s="1"/>
  <c r="D51" i="3"/>
  <c r="G70" i="3"/>
  <c r="H70" i="3" s="1"/>
  <c r="G67" i="3"/>
  <c r="H67" i="3" s="1"/>
  <c r="G68" i="3"/>
  <c r="H68" i="3" s="1"/>
  <c r="G63" i="3"/>
  <c r="H63" i="3" s="1"/>
  <c r="G64" i="3"/>
  <c r="H64" i="3" s="1"/>
  <c r="G69" i="3"/>
  <c r="H69" i="3" s="1"/>
  <c r="G62" i="3"/>
  <c r="H62" i="3" s="1"/>
  <c r="G61" i="3"/>
  <c r="H61" i="3" s="1"/>
  <c r="E112" i="5"/>
  <c r="F112" i="5" s="1"/>
  <c r="E111" i="5"/>
  <c r="F111" i="5" s="1"/>
  <c r="E113" i="5"/>
  <c r="F113" i="5" s="1"/>
  <c r="D104" i="5"/>
  <c r="E108" i="5"/>
  <c r="E109" i="5"/>
  <c r="F109" i="5" s="1"/>
  <c r="D104" i="3"/>
  <c r="E108" i="3"/>
  <c r="F108" i="3" s="1"/>
  <c r="E113" i="3"/>
  <c r="F113" i="3" s="1"/>
  <c r="E112" i="3"/>
  <c r="F112" i="3" s="1"/>
  <c r="E109" i="3"/>
  <c r="F109" i="3" s="1"/>
  <c r="E111" i="3"/>
  <c r="F111" i="3" s="1"/>
  <c r="E112" i="4"/>
  <c r="F112" i="4" s="1"/>
  <c r="E110" i="4"/>
  <c r="F110" i="4" s="1"/>
  <c r="E108" i="4"/>
  <c r="E111" i="4"/>
  <c r="F111" i="4" s="1"/>
  <c r="E113" i="4"/>
  <c r="F113" i="4" s="1"/>
  <c r="D104" i="4"/>
  <c r="E109" i="4"/>
  <c r="F109" i="4" s="1"/>
  <c r="H72" i="4" l="1"/>
  <c r="G76" i="4" s="1"/>
  <c r="H72" i="5"/>
  <c r="G76" i="5" s="1"/>
  <c r="H72" i="3"/>
  <c r="G72" i="5"/>
  <c r="G73" i="5" s="1"/>
  <c r="G74" i="5"/>
  <c r="G72" i="4"/>
  <c r="G73" i="4" s="1"/>
  <c r="G74" i="4"/>
  <c r="G72" i="3"/>
  <c r="G73" i="3" s="1"/>
  <c r="G74" i="3"/>
  <c r="E115" i="5"/>
  <c r="E116" i="5" s="1"/>
  <c r="E117" i="5"/>
  <c r="F108" i="5"/>
  <c r="F115" i="5" s="1"/>
  <c r="G120" i="5" s="1"/>
  <c r="E117" i="3"/>
  <c r="E115" i="3"/>
  <c r="E116" i="3" s="1"/>
  <c r="H74" i="4"/>
  <c r="H74" i="3"/>
  <c r="F117" i="3"/>
  <c r="H74" i="5"/>
  <c r="E115" i="4"/>
  <c r="E116" i="4" s="1"/>
  <c r="E117" i="4"/>
  <c r="F108" i="4"/>
  <c r="F115" i="4" s="1"/>
  <c r="F117" i="5" l="1"/>
  <c r="F116" i="5"/>
  <c r="F116" i="3"/>
  <c r="H73" i="3"/>
  <c r="H73" i="5"/>
  <c r="F117" i="4"/>
  <c r="H73" i="4"/>
  <c r="G120" i="4" l="1"/>
  <c r="F116" i="4"/>
</calcChain>
</file>

<file path=xl/sharedStrings.xml><?xml version="1.0" encoding="utf-8"?>
<sst xmlns="http://schemas.openxmlformats.org/spreadsheetml/2006/main" count="647" uniqueCount="132">
  <si>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</si>
  <si>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</si>
  <si>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</si>
  <si>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</si>
  <si>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</si>
  <si>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</si>
  <si>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</si>
  <si>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NDQB201601687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</si>
  <si>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</si>
  <si>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</si>
  <si>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</si>
  <si>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</si>
  <si>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11:08:55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</si>
  <si>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</si>
  <si>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</si>
  <si>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</si>
  <si>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</si>
  <si>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</si>
  <si>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</si>
  <si>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</si>
  <si>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</si>
  <si>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</si>
  <si>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</si>
  <si>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</si>
  <si>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</si>
  <si>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</si>
  <si>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</si>
  <si>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</si>
  <si>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</si>
  <si>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</si>
  <si>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</si>
  <si>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</si>
  <si>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</si>
  <si>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</si>
  <si>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</si>
  <si>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</si>
  <si>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</si>
  <si>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</si>
  <si>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</si>
  <si>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</si>
  <si>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</si>
  <si>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</si>
  <si>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</si>
  <si>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</si>
  <si>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</si>
  <si>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</si>
  <si>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</si>
  <si>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</si>
  <si>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</si>
  <si>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</si>
  <si>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</si>
  <si>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</si>
  <si>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</si>
  <si>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</si>
  <si>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</si>
  <si>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</si>
  <si>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</si>
  <si>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</si>
  <si>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</si>
  <si>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</si>
  <si>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</si>
  <si>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</si>
  <si>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</si>
  <si>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</si>
  <si>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</si>
  <si>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</si>
  <si>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</si>
  <si>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</si>
  <si>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</si>
  <si>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</si>
  <si>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</si>
  <si>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</si>
  <si>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</si>
  <si>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</si>
  <si>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</si>
  <si>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</si>
  <si>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</si>
  <si>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</si>
  <si>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</si>
  <si>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</si>
  <si>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</si>
  <si>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</si>
  <si>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</si>
  <si>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</si>
  <si>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</si>
  <si>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</si>
  <si>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</si>
  <si>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</si>
  <si>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</si>
  <si>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</si>
  <si>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</si>
  <si>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</si>
  <si>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</si>
  <si>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</si>
  <si>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</si>
  <si>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</si>
  <si>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</si>
  <si>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</si>
  <si>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</si>
  <si>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</si>
  <si>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</si>
  <si>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</si>
  <si>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</si>
  <si>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</si>
  <si>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</si>
  <si>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</si>
  <si>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</si>
  <si>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</si>
  <si>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</si>
  <si>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</si>
  <si>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</si>
  <si>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</si>
  <si>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</si>
  <si>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</si>
  <si>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</si>
  <si>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</si>
  <si>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</si>
  <si>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</si>
  <si>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</si>
  <si>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</si>
  <si>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</si>
  <si>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</si>
  <si>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</si>
  <si>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</si>
  <si>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</si>
  <si>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</si>
  <si>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</si>
  <si>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NEVIRAPINE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</si>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</sst>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1" workbookViewId="0">
      <selection activeCell="A15" sqref="A15:E15"/>
    </sheetView>
  </sheetViews>
  <sheetFormatPr defaultRowHeight="13.5" x14ac:dyDescent="0.25"/>
  <cols>
    <col min="1" max="1" width="27.5703125" style="600" customWidth="1"/>
    <col min="2" max="2" width="20.42578125" style="600" customWidth="1"/>
    <col min="3" max="3" width="31.85546875" style="600" customWidth="1"/>
    <col min="4" max="4" width="25.85546875" style="600" customWidth="1"/>
    <col min="5" max="5" width="25.7109375" style="600" customWidth="1"/>
    <col min="6" max="6" width="23.140625" style="600" customWidth="1"/>
    <col min="7" max="7" width="28.42578125" style="600" customWidth="1"/>
    <col min="8" max="8" width="21.5703125" style="600" customWidth="1"/>
    <col min="9" max="9" width="9.140625" style="600" customWidth="1"/>
    <col min="10" max="16384" width="9.140625" style="636"/>
  </cols>
  <sheetData>
    <row r="14" spans="1:6" ht="15" customHeight="1" x14ac:dyDescent="0.3">
      <c r="A14" s="599"/>
      <c r="C14" s="601"/>
      <c r="F14" s="601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02" t="s">
        <v>1</v>
      </c>
      <c r="B16" s="603" t="s">
        <v>2</v>
      </c>
    </row>
    <row r="17" spans="1:5" ht="16.5" customHeight="1" x14ac:dyDescent="0.3">
      <c r="A17" s="604" t="s">
        <v>3</v>
      </c>
      <c r="B17" s="604" t="s">
        <v>5</v>
      </c>
      <c r="D17" s="605"/>
      <c r="E17" s="606"/>
    </row>
    <row r="18" spans="1:5" ht="16.5" customHeight="1" x14ac:dyDescent="0.3">
      <c r="A18" s="607" t="s">
        <v>4</v>
      </c>
      <c r="B18" s="604" t="s">
        <v>127</v>
      </c>
      <c r="C18" s="606"/>
      <c r="D18" s="606"/>
      <c r="E18" s="606"/>
    </row>
    <row r="19" spans="1:5" ht="16.5" customHeight="1" x14ac:dyDescent="0.3">
      <c r="A19" s="607" t="s">
        <v>6</v>
      </c>
      <c r="B19" s="608">
        <v>99.8</v>
      </c>
      <c r="C19" s="606"/>
      <c r="D19" s="606"/>
      <c r="E19" s="606"/>
    </row>
    <row r="20" spans="1:5" ht="16.5" customHeight="1" x14ac:dyDescent="0.3">
      <c r="A20" s="604" t="s">
        <v>8</v>
      </c>
      <c r="B20" s="608">
        <v>0.2</v>
      </c>
      <c r="C20" s="606"/>
      <c r="D20" s="606"/>
      <c r="E20" s="606"/>
    </row>
    <row r="21" spans="1:5" ht="16.5" customHeight="1" x14ac:dyDescent="0.3">
      <c r="A21" s="604" t="s">
        <v>10</v>
      </c>
      <c r="B21" s="609">
        <v>10.31</v>
      </c>
      <c r="C21" s="606"/>
      <c r="D21" s="606"/>
      <c r="E21" s="606"/>
    </row>
    <row r="22" spans="1:5" ht="15.75" customHeight="1" x14ac:dyDescent="0.25">
      <c r="A22" s="606"/>
      <c r="B22" s="606"/>
      <c r="C22" s="606"/>
      <c r="D22" s="606"/>
      <c r="E22" s="606"/>
    </row>
    <row r="23" spans="1:5" ht="16.5" customHeight="1" x14ac:dyDescent="0.3">
      <c r="A23" s="610" t="s">
        <v>13</v>
      </c>
      <c r="B23" s="611" t="s">
        <v>14</v>
      </c>
      <c r="C23" s="610" t="s">
        <v>15</v>
      </c>
      <c r="D23" s="610" t="s">
        <v>16</v>
      </c>
      <c r="E23" s="610" t="s">
        <v>17</v>
      </c>
    </row>
    <row r="24" spans="1:5" ht="16.5" customHeight="1" x14ac:dyDescent="0.3">
      <c r="A24" s="612">
        <v>1</v>
      </c>
      <c r="B24" s="613">
        <v>138752139</v>
      </c>
      <c r="C24" s="613">
        <v>10424.1</v>
      </c>
      <c r="D24" s="614">
        <v>1.2</v>
      </c>
      <c r="E24" s="615">
        <v>7.1</v>
      </c>
    </row>
    <row r="25" spans="1:5" ht="16.5" customHeight="1" x14ac:dyDescent="0.3">
      <c r="A25" s="612">
        <v>2</v>
      </c>
      <c r="B25" s="613">
        <v>138800442</v>
      </c>
      <c r="C25" s="613">
        <v>10391.9</v>
      </c>
      <c r="D25" s="614">
        <v>1</v>
      </c>
      <c r="E25" s="614">
        <v>7.1</v>
      </c>
    </row>
    <row r="26" spans="1:5" ht="16.5" customHeight="1" x14ac:dyDescent="0.3">
      <c r="A26" s="612">
        <v>3</v>
      </c>
      <c r="B26" s="613">
        <v>138964277</v>
      </c>
      <c r="C26" s="613">
        <v>10400.799999999999</v>
      </c>
      <c r="D26" s="614">
        <v>1</v>
      </c>
      <c r="E26" s="614">
        <v>7.1</v>
      </c>
    </row>
    <row r="27" spans="1:5" ht="16.5" customHeight="1" x14ac:dyDescent="0.3">
      <c r="A27" s="612">
        <v>4</v>
      </c>
      <c r="B27" s="613">
        <v>139434033</v>
      </c>
      <c r="C27" s="613">
        <v>10406.9</v>
      </c>
      <c r="D27" s="614">
        <v>1</v>
      </c>
      <c r="E27" s="614">
        <v>7.1</v>
      </c>
    </row>
    <row r="28" spans="1:5" ht="16.5" customHeight="1" x14ac:dyDescent="0.3">
      <c r="A28" s="612">
        <v>5</v>
      </c>
      <c r="B28" s="613">
        <v>139787045</v>
      </c>
      <c r="C28" s="613">
        <v>10406</v>
      </c>
      <c r="D28" s="614">
        <v>1</v>
      </c>
      <c r="E28" s="614">
        <v>7.1</v>
      </c>
    </row>
    <row r="29" spans="1:5" ht="16.5" customHeight="1" x14ac:dyDescent="0.3">
      <c r="A29" s="612">
        <v>6</v>
      </c>
      <c r="B29" s="616"/>
      <c r="C29" s="616"/>
      <c r="D29" s="617"/>
      <c r="E29" s="617"/>
    </row>
    <row r="30" spans="1:5" ht="16.5" customHeight="1" x14ac:dyDescent="0.3">
      <c r="A30" s="618" t="s">
        <v>18</v>
      </c>
      <c r="B30" s="619">
        <f>AVERAGE(B24:B29)</f>
        <v>139147587.19999999</v>
      </c>
      <c r="C30" s="620">
        <f>AVERAGE(C24:C29)</f>
        <v>10405.939999999999</v>
      </c>
      <c r="D30" s="621">
        <f>AVERAGE(D24:D29)</f>
        <v>1.04</v>
      </c>
      <c r="E30" s="621">
        <f>AVERAGE(E24:E29)</f>
        <v>7.1</v>
      </c>
    </row>
    <row r="31" spans="1:5" ht="16.5" customHeight="1" x14ac:dyDescent="0.3">
      <c r="A31" s="622" t="s">
        <v>19</v>
      </c>
      <c r="B31" s="623">
        <f>(STDEV(B24:B29)/B30)</f>
        <v>3.2168611563229798E-3</v>
      </c>
      <c r="C31" s="624"/>
      <c r="D31" s="624"/>
      <c r="E31" s="625"/>
    </row>
    <row r="32" spans="1:5" s="600" customFormat="1" ht="16.5" customHeight="1" x14ac:dyDescent="0.3">
      <c r="A32" s="626" t="s">
        <v>20</v>
      </c>
      <c r="B32" s="627">
        <f>COUNT(B24:B29)</f>
        <v>5</v>
      </c>
      <c r="C32" s="628"/>
      <c r="D32" s="629"/>
      <c r="E32" s="630"/>
    </row>
    <row r="33" spans="1:5" s="600" customFormat="1" ht="15.75" customHeight="1" x14ac:dyDescent="0.25">
      <c r="A33" s="606"/>
      <c r="B33" s="606"/>
      <c r="C33" s="606"/>
      <c r="D33" s="606"/>
      <c r="E33" s="606"/>
    </row>
    <row r="34" spans="1:5" s="600" customFormat="1" ht="16.5" customHeight="1" x14ac:dyDescent="0.3">
      <c r="A34" s="607" t="s">
        <v>21</v>
      </c>
      <c r="B34" s="631" t="s">
        <v>22</v>
      </c>
      <c r="C34" s="632"/>
      <c r="D34" s="632"/>
      <c r="E34" s="632"/>
    </row>
    <row r="35" spans="1:5" ht="16.5" customHeight="1" x14ac:dyDescent="0.3">
      <c r="A35" s="607"/>
      <c r="B35" s="631" t="s">
        <v>23</v>
      </c>
      <c r="C35" s="632"/>
      <c r="D35" s="632"/>
      <c r="E35" s="632"/>
    </row>
    <row r="36" spans="1:5" ht="16.5" customHeight="1" x14ac:dyDescent="0.3">
      <c r="A36" s="607"/>
      <c r="B36" s="631" t="s">
        <v>24</v>
      </c>
      <c r="C36" s="632"/>
      <c r="D36" s="632"/>
      <c r="E36" s="632"/>
    </row>
    <row r="37" spans="1:5" ht="15.75" customHeight="1" x14ac:dyDescent="0.25">
      <c r="A37" s="606"/>
      <c r="B37" s="606"/>
      <c r="C37" s="606"/>
      <c r="D37" s="606"/>
      <c r="E37" s="606"/>
    </row>
    <row r="38" spans="1:5" ht="16.5" customHeight="1" x14ac:dyDescent="0.3">
      <c r="A38" s="602" t="s">
        <v>1</v>
      </c>
      <c r="B38" s="603" t="s">
        <v>25</v>
      </c>
    </row>
    <row r="39" spans="1:5" ht="16.5" customHeight="1" x14ac:dyDescent="0.3">
      <c r="A39" s="607" t="s">
        <v>4</v>
      </c>
      <c r="B39" s="604" t="s">
        <v>128</v>
      </c>
      <c r="C39" s="606"/>
      <c r="D39" s="606"/>
      <c r="E39" s="606"/>
    </row>
    <row r="40" spans="1:5" ht="16.5" customHeight="1" x14ac:dyDescent="0.3">
      <c r="A40" s="607" t="s">
        <v>6</v>
      </c>
      <c r="B40" s="608">
        <v>99.8</v>
      </c>
      <c r="C40" s="606"/>
      <c r="D40" s="606"/>
      <c r="E40" s="606"/>
    </row>
    <row r="41" spans="1:5" ht="16.5" customHeight="1" x14ac:dyDescent="0.3">
      <c r="A41" s="604" t="s">
        <v>8</v>
      </c>
      <c r="B41" s="608">
        <v>10.31</v>
      </c>
      <c r="C41" s="606"/>
      <c r="D41" s="606"/>
      <c r="E41" s="606"/>
    </row>
    <row r="42" spans="1:5" ht="16.5" customHeight="1" x14ac:dyDescent="0.3">
      <c r="A42" s="604" t="s">
        <v>10</v>
      </c>
      <c r="B42" s="609">
        <v>0.2</v>
      </c>
      <c r="C42" s="606"/>
      <c r="D42" s="606"/>
      <c r="E42" s="606"/>
    </row>
    <row r="43" spans="1:5" ht="15.75" customHeight="1" x14ac:dyDescent="0.25">
      <c r="A43" s="606"/>
      <c r="B43" s="606"/>
      <c r="C43" s="606"/>
      <c r="D43" s="606"/>
      <c r="E43" s="606"/>
    </row>
    <row r="44" spans="1:5" ht="16.5" customHeight="1" x14ac:dyDescent="0.3">
      <c r="A44" s="610" t="s">
        <v>13</v>
      </c>
      <c r="B44" s="611" t="s">
        <v>14</v>
      </c>
      <c r="C44" s="610" t="s">
        <v>15</v>
      </c>
      <c r="D44" s="610" t="s">
        <v>16</v>
      </c>
      <c r="E44" s="610" t="s">
        <v>17</v>
      </c>
    </row>
    <row r="45" spans="1:5" ht="16.5" customHeight="1" x14ac:dyDescent="0.3">
      <c r="A45" s="612">
        <v>1</v>
      </c>
      <c r="B45" s="613">
        <v>138752139</v>
      </c>
      <c r="C45" s="613">
        <v>10424.1</v>
      </c>
      <c r="D45" s="614">
        <v>1.2</v>
      </c>
      <c r="E45" s="615">
        <v>7.1</v>
      </c>
    </row>
    <row r="46" spans="1:5" ht="16.5" customHeight="1" x14ac:dyDescent="0.3">
      <c r="A46" s="612">
        <v>2</v>
      </c>
      <c r="B46" s="613">
        <v>138800442</v>
      </c>
      <c r="C46" s="613">
        <v>10391.9</v>
      </c>
      <c r="D46" s="614">
        <v>1</v>
      </c>
      <c r="E46" s="614">
        <v>7.1</v>
      </c>
    </row>
    <row r="47" spans="1:5" ht="16.5" customHeight="1" x14ac:dyDescent="0.3">
      <c r="A47" s="612">
        <v>3</v>
      </c>
      <c r="B47" s="613">
        <v>138964277</v>
      </c>
      <c r="C47" s="613">
        <v>10400.799999999999</v>
      </c>
      <c r="D47" s="614">
        <v>1</v>
      </c>
      <c r="E47" s="614">
        <v>7.1</v>
      </c>
    </row>
    <row r="48" spans="1:5" ht="16.5" customHeight="1" x14ac:dyDescent="0.3">
      <c r="A48" s="612">
        <v>4</v>
      </c>
      <c r="B48" s="613">
        <v>139434033</v>
      </c>
      <c r="C48" s="613">
        <v>10406.9</v>
      </c>
      <c r="D48" s="614">
        <v>1</v>
      </c>
      <c r="E48" s="614">
        <v>7.1</v>
      </c>
    </row>
    <row r="49" spans="1:7" ht="16.5" customHeight="1" x14ac:dyDescent="0.3">
      <c r="A49" s="612">
        <v>5</v>
      </c>
      <c r="B49" s="613">
        <v>139787045</v>
      </c>
      <c r="C49" s="613">
        <v>10406</v>
      </c>
      <c r="D49" s="614">
        <v>1</v>
      </c>
      <c r="E49" s="614">
        <v>7.1</v>
      </c>
    </row>
    <row r="50" spans="1:7" ht="16.5" customHeight="1" x14ac:dyDescent="0.3">
      <c r="A50" s="612">
        <v>6</v>
      </c>
      <c r="B50" s="616"/>
      <c r="C50" s="616"/>
      <c r="D50" s="617"/>
      <c r="E50" s="617"/>
    </row>
    <row r="51" spans="1:7" ht="16.5" customHeight="1" x14ac:dyDescent="0.3">
      <c r="A51" s="618" t="s">
        <v>18</v>
      </c>
      <c r="B51" s="619">
        <f>AVERAGE(B45:B50)</f>
        <v>139147587.19999999</v>
      </c>
      <c r="C51" s="620">
        <f>AVERAGE(C45:C50)</f>
        <v>10405.939999999999</v>
      </c>
      <c r="D51" s="621">
        <f>AVERAGE(D45:D50)</f>
        <v>1.04</v>
      </c>
      <c r="E51" s="621">
        <f>AVERAGE(E45:E50)</f>
        <v>7.1</v>
      </c>
    </row>
    <row r="52" spans="1:7" ht="16.5" customHeight="1" x14ac:dyDescent="0.3">
      <c r="A52" s="622" t="s">
        <v>19</v>
      </c>
      <c r="B52" s="623">
        <f>(STDEV(B45:B50)/B51)</f>
        <v>3.2168611563229798E-3</v>
      </c>
      <c r="C52" s="624"/>
      <c r="D52" s="624"/>
      <c r="E52" s="625"/>
    </row>
    <row r="53" spans="1:7" s="600" customFormat="1" ht="16.5" customHeight="1" x14ac:dyDescent="0.3">
      <c r="A53" s="626" t="s">
        <v>20</v>
      </c>
      <c r="B53" s="627">
        <f>COUNT(B45:B50)</f>
        <v>5</v>
      </c>
      <c r="C53" s="628"/>
      <c r="D53" s="629"/>
      <c r="E53" s="630"/>
    </row>
    <row r="54" spans="1:7" s="600" customFormat="1" ht="15.75" customHeight="1" x14ac:dyDescent="0.25">
      <c r="A54" s="606"/>
      <c r="B54" s="606"/>
      <c r="C54" s="606"/>
      <c r="D54" s="606"/>
      <c r="E54" s="606"/>
    </row>
    <row r="55" spans="1:7" s="600" customFormat="1" ht="16.5" customHeight="1" x14ac:dyDescent="0.3">
      <c r="A55" s="607" t="s">
        <v>21</v>
      </c>
      <c r="B55" s="631" t="s">
        <v>22</v>
      </c>
      <c r="C55" s="632"/>
      <c r="D55" s="632"/>
      <c r="E55" s="632"/>
    </row>
    <row r="56" spans="1:7" ht="16.5" customHeight="1" x14ac:dyDescent="0.3">
      <c r="A56" s="607"/>
      <c r="B56" s="631" t="s">
        <v>23</v>
      </c>
      <c r="C56" s="632"/>
      <c r="D56" s="632"/>
      <c r="E56" s="632"/>
    </row>
    <row r="57" spans="1:7" ht="16.5" customHeight="1" x14ac:dyDescent="0.3">
      <c r="A57" s="607"/>
      <c r="B57" s="631" t="s">
        <v>24</v>
      </c>
      <c r="C57" s="632"/>
      <c r="D57" s="632"/>
      <c r="E57" s="632"/>
    </row>
    <row r="58" spans="1:7" ht="14.25" customHeight="1" thickBot="1" x14ac:dyDescent="0.3">
      <c r="A58" s="633"/>
      <c r="B58" s="634"/>
      <c r="D58" s="635"/>
      <c r="F58" s="636"/>
      <c r="G58" s="636"/>
    </row>
    <row r="59" spans="1:7" ht="15" customHeight="1" x14ac:dyDescent="0.3">
      <c r="B59" s="732" t="s">
        <v>26</v>
      </c>
      <c r="C59" s="732"/>
      <c r="E59" s="637" t="s">
        <v>27</v>
      </c>
      <c r="F59" s="638"/>
      <c r="G59" s="637" t="s">
        <v>28</v>
      </c>
    </row>
    <row r="60" spans="1:7" ht="15" customHeight="1" x14ac:dyDescent="0.3">
      <c r="A60" s="639" t="s">
        <v>29</v>
      </c>
      <c r="B60" s="640"/>
      <c r="C60" s="640"/>
      <c r="E60" s="640"/>
      <c r="G60" s="640"/>
    </row>
    <row r="61" spans="1:7" ht="15" customHeight="1" x14ac:dyDescent="0.3">
      <c r="A61" s="639" t="s">
        <v>30</v>
      </c>
      <c r="B61" s="641"/>
      <c r="C61" s="641"/>
      <c r="E61" s="641"/>
      <c r="G61" s="6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644" customWidth="1"/>
    <col min="2" max="2" width="20.42578125" style="644" customWidth="1"/>
    <col min="3" max="3" width="31.85546875" style="644" customWidth="1"/>
    <col min="4" max="4" width="25.85546875" style="644" customWidth="1"/>
    <col min="5" max="5" width="25.7109375" style="644" customWidth="1"/>
    <col min="6" max="6" width="23.140625" style="644" customWidth="1"/>
    <col min="7" max="7" width="28.42578125" style="644" customWidth="1"/>
    <col min="8" max="8" width="21.5703125" style="644" customWidth="1"/>
    <col min="9" max="9" width="9.140625" style="644" customWidth="1"/>
    <col min="10" max="16384" width="9.140625" style="680"/>
  </cols>
  <sheetData>
    <row r="14" spans="1:6" ht="15" customHeight="1" x14ac:dyDescent="0.3">
      <c r="A14" s="643"/>
      <c r="C14" s="645"/>
      <c r="F14" s="645"/>
    </row>
    <row r="15" spans="1:6" ht="18.75" customHeight="1" x14ac:dyDescent="0.3">
      <c r="A15" s="733" t="s">
        <v>0</v>
      </c>
      <c r="B15" s="733"/>
      <c r="C15" s="733"/>
      <c r="D15" s="733"/>
      <c r="E15" s="733"/>
    </row>
    <row r="16" spans="1:6" ht="16.5" customHeight="1" x14ac:dyDescent="0.3">
      <c r="A16" s="646" t="s">
        <v>1</v>
      </c>
      <c r="B16" s="647" t="s">
        <v>2</v>
      </c>
    </row>
    <row r="17" spans="1:5" ht="16.5" customHeight="1" x14ac:dyDescent="0.3">
      <c r="A17" s="648" t="s">
        <v>3</v>
      </c>
      <c r="B17" s="648" t="s">
        <v>5</v>
      </c>
      <c r="D17" s="649"/>
      <c r="E17" s="650"/>
    </row>
    <row r="18" spans="1:5" ht="16.5" customHeight="1" x14ac:dyDescent="0.3">
      <c r="A18" s="651" t="s">
        <v>4</v>
      </c>
      <c r="B18" s="648" t="s">
        <v>126</v>
      </c>
      <c r="C18" s="650"/>
      <c r="D18" s="650"/>
      <c r="E18" s="650"/>
    </row>
    <row r="19" spans="1:5" ht="16.5" customHeight="1" x14ac:dyDescent="0.3">
      <c r="A19" s="651" t="s">
        <v>6</v>
      </c>
      <c r="B19" s="652">
        <v>99.7</v>
      </c>
      <c r="C19" s="650"/>
      <c r="D19" s="650"/>
      <c r="E19" s="650"/>
    </row>
    <row r="20" spans="1:5" ht="16.5" customHeight="1" x14ac:dyDescent="0.3">
      <c r="A20" s="648" t="s">
        <v>8</v>
      </c>
      <c r="B20" s="652">
        <v>30.06</v>
      </c>
      <c r="C20" s="650"/>
      <c r="D20" s="650"/>
      <c r="E20" s="650"/>
    </row>
    <row r="21" spans="1:5" ht="16.5" customHeight="1" x14ac:dyDescent="0.3">
      <c r="A21" s="648" t="s">
        <v>10</v>
      </c>
      <c r="B21" s="653">
        <v>0.3</v>
      </c>
      <c r="C21" s="650"/>
      <c r="D21" s="650"/>
      <c r="E21" s="650"/>
    </row>
    <row r="22" spans="1:5" ht="15.75" customHeight="1" x14ac:dyDescent="0.25">
      <c r="A22" s="650"/>
      <c r="B22" s="650"/>
      <c r="C22" s="650"/>
      <c r="D22" s="650"/>
      <c r="E22" s="650"/>
    </row>
    <row r="23" spans="1:5" ht="16.5" customHeight="1" x14ac:dyDescent="0.3">
      <c r="A23" s="654" t="s">
        <v>13</v>
      </c>
      <c r="B23" s="655" t="s">
        <v>14</v>
      </c>
      <c r="C23" s="654" t="s">
        <v>15</v>
      </c>
      <c r="D23" s="654" t="s">
        <v>16</v>
      </c>
      <c r="E23" s="654" t="s">
        <v>17</v>
      </c>
    </row>
    <row r="24" spans="1:5" ht="16.5" customHeight="1" x14ac:dyDescent="0.3">
      <c r="A24" s="656">
        <v>1</v>
      </c>
      <c r="B24" s="657">
        <v>247953581</v>
      </c>
      <c r="C24" s="657">
        <v>6768.4</v>
      </c>
      <c r="D24" s="658">
        <v>1.1000000000000001</v>
      </c>
      <c r="E24" s="659">
        <v>4.3</v>
      </c>
    </row>
    <row r="25" spans="1:5" ht="16.5" customHeight="1" x14ac:dyDescent="0.3">
      <c r="A25" s="656">
        <v>2</v>
      </c>
      <c r="B25" s="657">
        <v>247341872</v>
      </c>
      <c r="C25" s="657">
        <v>6825</v>
      </c>
      <c r="D25" s="658">
        <v>1.1000000000000001</v>
      </c>
      <c r="E25" s="658">
        <v>4.3</v>
      </c>
    </row>
    <row r="26" spans="1:5" ht="16.5" customHeight="1" x14ac:dyDescent="0.3">
      <c r="A26" s="656">
        <v>3</v>
      </c>
      <c r="B26" s="657">
        <v>247947010</v>
      </c>
      <c r="C26" s="657">
        <v>6856.9</v>
      </c>
      <c r="D26" s="658">
        <v>1.1000000000000001</v>
      </c>
      <c r="E26" s="658">
        <v>4.3</v>
      </c>
    </row>
    <row r="27" spans="1:5" ht="16.5" customHeight="1" x14ac:dyDescent="0.3">
      <c r="A27" s="656">
        <v>4</v>
      </c>
      <c r="B27" s="657">
        <v>247732723</v>
      </c>
      <c r="C27" s="657">
        <v>6924.1</v>
      </c>
      <c r="D27" s="658">
        <v>1.1000000000000001</v>
      </c>
      <c r="E27" s="658">
        <v>4.3</v>
      </c>
    </row>
    <row r="28" spans="1:5" ht="16.5" customHeight="1" x14ac:dyDescent="0.3">
      <c r="A28" s="656">
        <v>5</v>
      </c>
      <c r="B28" s="657">
        <v>248009078</v>
      </c>
      <c r="C28" s="657">
        <v>6946.9</v>
      </c>
      <c r="D28" s="658">
        <v>1.1000000000000001</v>
      </c>
      <c r="E28" s="658">
        <v>4.3</v>
      </c>
    </row>
    <row r="29" spans="1:5" ht="16.5" customHeight="1" x14ac:dyDescent="0.3">
      <c r="A29" s="656">
        <v>6</v>
      </c>
      <c r="B29" s="660">
        <v>248041692</v>
      </c>
      <c r="C29" s="660">
        <v>6993.7</v>
      </c>
      <c r="D29" s="661">
        <v>1.1000000000000001</v>
      </c>
      <c r="E29" s="661">
        <v>4.3</v>
      </c>
    </row>
    <row r="30" spans="1:5" ht="16.5" customHeight="1" x14ac:dyDescent="0.3">
      <c r="A30" s="662" t="s">
        <v>18</v>
      </c>
      <c r="B30" s="663">
        <f>AVERAGE(B24:B29)</f>
        <v>247837659.33333334</v>
      </c>
      <c r="C30" s="664">
        <f>AVERAGE(C24:C29)</f>
        <v>6885.833333333333</v>
      </c>
      <c r="D30" s="665">
        <f>AVERAGE(D24:D29)</f>
        <v>1.0999999999999999</v>
      </c>
      <c r="E30" s="665">
        <f>AVERAGE(E24:E29)</f>
        <v>4.3</v>
      </c>
    </row>
    <row r="31" spans="1:5" ht="16.5" customHeight="1" x14ac:dyDescent="0.3">
      <c r="A31" s="666" t="s">
        <v>19</v>
      </c>
      <c r="B31" s="667">
        <f>(STDEV(B24:B29)/B30)</f>
        <v>1.0724422368710695E-3</v>
      </c>
      <c r="C31" s="668"/>
      <c r="D31" s="668"/>
      <c r="E31" s="669"/>
    </row>
    <row r="32" spans="1:5" s="644" customFormat="1" ht="16.5" customHeight="1" x14ac:dyDescent="0.3">
      <c r="A32" s="670" t="s">
        <v>20</v>
      </c>
      <c r="B32" s="671">
        <f>COUNT(B24:B29)</f>
        <v>6</v>
      </c>
      <c r="C32" s="672"/>
      <c r="D32" s="673"/>
      <c r="E32" s="674"/>
    </row>
    <row r="33" spans="1:5" s="644" customFormat="1" ht="15.75" customHeight="1" x14ac:dyDescent="0.25">
      <c r="A33" s="650"/>
      <c r="B33" s="650"/>
      <c r="C33" s="650"/>
      <c r="D33" s="650"/>
      <c r="E33" s="650"/>
    </row>
    <row r="34" spans="1:5" s="644" customFormat="1" ht="16.5" customHeight="1" x14ac:dyDescent="0.3">
      <c r="A34" s="651" t="s">
        <v>21</v>
      </c>
      <c r="B34" s="675" t="s">
        <v>22</v>
      </c>
      <c r="C34" s="676"/>
      <c r="D34" s="676"/>
      <c r="E34" s="676"/>
    </row>
    <row r="35" spans="1:5" ht="16.5" customHeight="1" x14ac:dyDescent="0.3">
      <c r="A35" s="651"/>
      <c r="B35" s="675" t="s">
        <v>23</v>
      </c>
      <c r="C35" s="676"/>
      <c r="D35" s="676"/>
      <c r="E35" s="676"/>
    </row>
    <row r="36" spans="1:5" ht="16.5" customHeight="1" x14ac:dyDescent="0.3">
      <c r="A36" s="651"/>
      <c r="B36" s="675" t="s">
        <v>24</v>
      </c>
      <c r="C36" s="676"/>
      <c r="D36" s="676"/>
      <c r="E36" s="676"/>
    </row>
    <row r="37" spans="1:5" ht="15.75" customHeight="1" x14ac:dyDescent="0.25">
      <c r="A37" s="650"/>
      <c r="B37" s="650"/>
      <c r="C37" s="650"/>
      <c r="D37" s="650"/>
      <c r="E37" s="650"/>
    </row>
    <row r="38" spans="1:5" ht="16.5" customHeight="1" x14ac:dyDescent="0.3">
      <c r="A38" s="646" t="s">
        <v>1</v>
      </c>
      <c r="B38" s="647" t="s">
        <v>25</v>
      </c>
    </row>
    <row r="39" spans="1:5" ht="16.5" customHeight="1" x14ac:dyDescent="0.3">
      <c r="A39" s="651" t="s">
        <v>4</v>
      </c>
      <c r="B39" s="648" t="s">
        <v>126</v>
      </c>
      <c r="C39" s="650"/>
      <c r="D39" s="650"/>
      <c r="E39" s="650"/>
    </row>
    <row r="40" spans="1:5" ht="16.5" customHeight="1" x14ac:dyDescent="0.3">
      <c r="A40" s="651" t="s">
        <v>6</v>
      </c>
      <c r="B40" s="652">
        <v>99.7</v>
      </c>
      <c r="C40" s="650"/>
      <c r="D40" s="650"/>
      <c r="E40" s="650"/>
    </row>
    <row r="41" spans="1:5" ht="16.5" customHeight="1" x14ac:dyDescent="0.3">
      <c r="A41" s="648" t="s">
        <v>8</v>
      </c>
      <c r="B41" s="652">
        <v>31.46</v>
      </c>
      <c r="C41" s="650"/>
      <c r="D41" s="650"/>
      <c r="E41" s="650"/>
    </row>
    <row r="42" spans="1:5" ht="16.5" customHeight="1" x14ac:dyDescent="0.3">
      <c r="A42" s="648" t="s">
        <v>10</v>
      </c>
      <c r="B42" s="653">
        <v>0.3</v>
      </c>
      <c r="C42" s="650"/>
      <c r="D42" s="650"/>
      <c r="E42" s="650"/>
    </row>
    <row r="43" spans="1:5" ht="15.75" customHeight="1" x14ac:dyDescent="0.25">
      <c r="A43" s="650"/>
      <c r="B43" s="650"/>
      <c r="C43" s="650"/>
      <c r="D43" s="650"/>
      <c r="E43" s="650"/>
    </row>
    <row r="44" spans="1:5" ht="16.5" customHeight="1" x14ac:dyDescent="0.3">
      <c r="A44" s="654" t="s">
        <v>13</v>
      </c>
      <c r="B44" s="655" t="s">
        <v>14</v>
      </c>
      <c r="C44" s="654" t="s">
        <v>15</v>
      </c>
      <c r="D44" s="654" t="s">
        <v>16</v>
      </c>
      <c r="E44" s="654" t="s">
        <v>17</v>
      </c>
    </row>
    <row r="45" spans="1:5" ht="16.5" customHeight="1" x14ac:dyDescent="0.3">
      <c r="A45" s="656">
        <v>1</v>
      </c>
      <c r="B45" s="657">
        <v>282693073</v>
      </c>
      <c r="C45" s="657">
        <v>9973.9</v>
      </c>
      <c r="D45" s="658">
        <v>1</v>
      </c>
      <c r="E45" s="659">
        <v>4.4000000000000004</v>
      </c>
    </row>
    <row r="46" spans="1:5" ht="16.5" customHeight="1" x14ac:dyDescent="0.3">
      <c r="A46" s="656">
        <v>2</v>
      </c>
      <c r="B46" s="657">
        <v>282807452</v>
      </c>
      <c r="C46" s="657">
        <v>9948.7000000000007</v>
      </c>
      <c r="D46" s="658">
        <v>1</v>
      </c>
      <c r="E46" s="658">
        <v>4.4000000000000004</v>
      </c>
    </row>
    <row r="47" spans="1:5" ht="16.5" customHeight="1" x14ac:dyDescent="0.3">
      <c r="A47" s="656">
        <v>3</v>
      </c>
      <c r="B47" s="657">
        <v>282822919</v>
      </c>
      <c r="C47" s="657">
        <v>9980.2000000000007</v>
      </c>
      <c r="D47" s="658">
        <v>1</v>
      </c>
      <c r="E47" s="658">
        <v>4.5</v>
      </c>
    </row>
    <row r="48" spans="1:5" ht="16.5" customHeight="1" x14ac:dyDescent="0.3">
      <c r="A48" s="656">
        <v>4</v>
      </c>
      <c r="B48" s="657">
        <v>282802328</v>
      </c>
      <c r="C48" s="657">
        <v>10011.799999999999</v>
      </c>
      <c r="D48" s="658">
        <v>1</v>
      </c>
      <c r="E48" s="658">
        <v>4.5</v>
      </c>
    </row>
    <row r="49" spans="1:7" ht="16.5" customHeight="1" x14ac:dyDescent="0.3">
      <c r="A49" s="656">
        <v>5</v>
      </c>
      <c r="B49" s="657">
        <v>282802328</v>
      </c>
      <c r="C49" s="657">
        <v>9947.6</v>
      </c>
      <c r="D49" s="658">
        <v>1</v>
      </c>
      <c r="E49" s="658">
        <v>4.5</v>
      </c>
    </row>
    <row r="50" spans="1:7" ht="16.5" customHeight="1" x14ac:dyDescent="0.3">
      <c r="A50" s="656">
        <v>6</v>
      </c>
      <c r="B50" s="660"/>
      <c r="C50" s="660"/>
      <c r="D50" s="661"/>
      <c r="E50" s="661"/>
    </row>
    <row r="51" spans="1:7" ht="16.5" customHeight="1" x14ac:dyDescent="0.3">
      <c r="A51" s="662" t="s">
        <v>18</v>
      </c>
      <c r="B51" s="663">
        <f>AVERAGE(B45:B50)</f>
        <v>282785620</v>
      </c>
      <c r="C51" s="664">
        <f>AVERAGE(C45:C50)</f>
        <v>9972.4399999999987</v>
      </c>
      <c r="D51" s="665">
        <f>AVERAGE(D45:D50)</f>
        <v>1</v>
      </c>
      <c r="E51" s="665">
        <f>AVERAGE(E45:E50)</f>
        <v>4.46</v>
      </c>
    </row>
    <row r="52" spans="1:7" ht="16.5" customHeight="1" x14ac:dyDescent="0.3">
      <c r="A52" s="666" t="s">
        <v>19</v>
      </c>
      <c r="B52" s="667">
        <f>(STDEV(B45:B50)/B51)</f>
        <v>1.8536747178423541E-4</v>
      </c>
      <c r="C52" s="668"/>
      <c r="D52" s="668"/>
      <c r="E52" s="669"/>
    </row>
    <row r="53" spans="1:7" s="644" customFormat="1" ht="16.5" customHeight="1" x14ac:dyDescent="0.3">
      <c r="A53" s="670" t="s">
        <v>20</v>
      </c>
      <c r="B53" s="671">
        <f>COUNT(B45:B50)</f>
        <v>5</v>
      </c>
      <c r="C53" s="672"/>
      <c r="D53" s="673"/>
      <c r="E53" s="674"/>
    </row>
    <row r="54" spans="1:7" s="644" customFormat="1" ht="15.75" customHeight="1" x14ac:dyDescent="0.25">
      <c r="A54" s="650"/>
      <c r="B54" s="650"/>
      <c r="C54" s="650"/>
      <c r="D54" s="650"/>
      <c r="E54" s="650"/>
    </row>
    <row r="55" spans="1:7" s="644" customFormat="1" ht="16.5" customHeight="1" x14ac:dyDescent="0.3">
      <c r="A55" s="651" t="s">
        <v>21</v>
      </c>
      <c r="B55" s="675" t="s">
        <v>22</v>
      </c>
      <c r="C55" s="676"/>
      <c r="D55" s="676"/>
      <c r="E55" s="676"/>
    </row>
    <row r="56" spans="1:7" ht="16.5" customHeight="1" x14ac:dyDescent="0.3">
      <c r="A56" s="651"/>
      <c r="B56" s="675" t="s">
        <v>23</v>
      </c>
      <c r="C56" s="676"/>
      <c r="D56" s="676"/>
      <c r="E56" s="676"/>
    </row>
    <row r="57" spans="1:7" ht="16.5" customHeight="1" x14ac:dyDescent="0.3">
      <c r="A57" s="651"/>
      <c r="B57" s="675" t="s">
        <v>24</v>
      </c>
      <c r="C57" s="676"/>
      <c r="D57" s="676"/>
      <c r="E57" s="676"/>
    </row>
    <row r="58" spans="1:7" ht="14.25" customHeight="1" thickBot="1" x14ac:dyDescent="0.3">
      <c r="A58" s="677"/>
      <c r="B58" s="678"/>
      <c r="D58" s="679"/>
      <c r="F58" s="680"/>
      <c r="G58" s="680"/>
    </row>
    <row r="59" spans="1:7" ht="15" customHeight="1" x14ac:dyDescent="0.3">
      <c r="B59" s="734" t="s">
        <v>26</v>
      </c>
      <c r="C59" s="734"/>
      <c r="E59" s="681" t="s">
        <v>27</v>
      </c>
      <c r="F59" s="682"/>
      <c r="G59" s="681" t="s">
        <v>28</v>
      </c>
    </row>
    <row r="60" spans="1:7" ht="15" customHeight="1" x14ac:dyDescent="0.3">
      <c r="A60" s="683" t="s">
        <v>29</v>
      </c>
      <c r="B60" s="684"/>
      <c r="C60" s="684"/>
      <c r="E60" s="684"/>
      <c r="G60" s="684"/>
    </row>
    <row r="61" spans="1:7" ht="15" customHeight="1" x14ac:dyDescent="0.3">
      <c r="A61" s="683" t="s">
        <v>30</v>
      </c>
      <c r="B61" s="685"/>
      <c r="C61" s="685"/>
      <c r="E61" s="685"/>
      <c r="G61" s="6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C44" sqref="C44"/>
    </sheetView>
  </sheetViews>
  <sheetFormatPr defaultRowHeight="13.5" x14ac:dyDescent="0.25"/>
  <cols>
    <col min="1" max="1" width="27.5703125" style="688" customWidth="1"/>
    <col min="2" max="2" width="20.42578125" style="688" customWidth="1"/>
    <col min="3" max="3" width="31.85546875" style="688" customWidth="1"/>
    <col min="4" max="4" width="25.85546875" style="688" customWidth="1"/>
    <col min="5" max="5" width="25.7109375" style="688" customWidth="1"/>
    <col min="6" max="6" width="23.140625" style="688" customWidth="1"/>
    <col min="7" max="7" width="28.42578125" style="688" customWidth="1"/>
    <col min="8" max="8" width="21.5703125" style="688" customWidth="1"/>
    <col min="9" max="9" width="9.140625" style="688" customWidth="1"/>
    <col min="10" max="16384" width="9.140625" style="724"/>
  </cols>
  <sheetData>
    <row r="14" spans="1:6" ht="15" customHeight="1" x14ac:dyDescent="0.3">
      <c r="A14" s="687"/>
      <c r="C14" s="689"/>
      <c r="F14" s="689"/>
    </row>
    <row r="15" spans="1:6" ht="18.75" customHeight="1" x14ac:dyDescent="0.3">
      <c r="A15" s="735" t="s">
        <v>0</v>
      </c>
      <c r="B15" s="735"/>
      <c r="C15" s="735"/>
      <c r="D15" s="735"/>
      <c r="E15" s="735"/>
    </row>
    <row r="16" spans="1:6" ht="16.5" customHeight="1" x14ac:dyDescent="0.3">
      <c r="A16" s="690" t="s">
        <v>1</v>
      </c>
      <c r="B16" s="691" t="s">
        <v>2</v>
      </c>
    </row>
    <row r="17" spans="1:5" ht="16.5" customHeight="1" x14ac:dyDescent="0.3">
      <c r="A17" s="692" t="s">
        <v>3</v>
      </c>
      <c r="B17" s="692" t="s">
        <v>5</v>
      </c>
      <c r="D17" s="693"/>
      <c r="E17" s="694"/>
    </row>
    <row r="18" spans="1:5" ht="16.5" customHeight="1" x14ac:dyDescent="0.3">
      <c r="A18" s="695" t="s">
        <v>4</v>
      </c>
      <c r="B18" s="692" t="s">
        <v>130</v>
      </c>
      <c r="C18" s="694"/>
      <c r="D18" s="694"/>
      <c r="E18" s="694"/>
    </row>
    <row r="19" spans="1:5" ht="16.5" customHeight="1" x14ac:dyDescent="0.3">
      <c r="A19" s="695" t="s">
        <v>6</v>
      </c>
      <c r="B19" s="696">
        <v>99.9</v>
      </c>
      <c r="C19" s="694"/>
      <c r="D19" s="694"/>
      <c r="E19" s="694"/>
    </row>
    <row r="20" spans="1:5" ht="16.5" customHeight="1" x14ac:dyDescent="0.3">
      <c r="A20" s="692" t="s">
        <v>8</v>
      </c>
      <c r="B20" s="696">
        <v>21.05</v>
      </c>
      <c r="C20" s="694"/>
      <c r="D20" s="694"/>
      <c r="E20" s="694"/>
    </row>
    <row r="21" spans="1:5" ht="16.5" customHeight="1" x14ac:dyDescent="0.3">
      <c r="A21" s="692" t="s">
        <v>10</v>
      </c>
      <c r="B21" s="697">
        <v>0.15</v>
      </c>
      <c r="C21" s="694"/>
      <c r="D21" s="694"/>
      <c r="E21" s="694"/>
    </row>
    <row r="22" spans="1:5" ht="15.75" customHeight="1" x14ac:dyDescent="0.25">
      <c r="A22" s="694"/>
      <c r="B22" s="694"/>
      <c r="C22" s="694"/>
      <c r="D22" s="694"/>
      <c r="E22" s="694"/>
    </row>
    <row r="23" spans="1:5" ht="16.5" customHeight="1" x14ac:dyDescent="0.3">
      <c r="A23" s="698" t="s">
        <v>13</v>
      </c>
      <c r="B23" s="699" t="s">
        <v>14</v>
      </c>
      <c r="C23" s="698" t="s">
        <v>15</v>
      </c>
      <c r="D23" s="698" t="s">
        <v>16</v>
      </c>
      <c r="E23" s="698" t="s">
        <v>17</v>
      </c>
    </row>
    <row r="24" spans="1:5" ht="16.5" customHeight="1" x14ac:dyDescent="0.3">
      <c r="A24" s="700">
        <v>1</v>
      </c>
      <c r="B24" s="701">
        <v>197756581</v>
      </c>
      <c r="C24" s="701">
        <v>5468.1</v>
      </c>
      <c r="D24" s="702">
        <v>1.2</v>
      </c>
      <c r="E24" s="703">
        <v>3.2</v>
      </c>
    </row>
    <row r="25" spans="1:5" ht="16.5" customHeight="1" x14ac:dyDescent="0.3">
      <c r="A25" s="700">
        <v>2</v>
      </c>
      <c r="B25" s="701">
        <v>196688241</v>
      </c>
      <c r="C25" s="701">
        <v>5623.7</v>
      </c>
      <c r="D25" s="702">
        <v>1.2</v>
      </c>
      <c r="E25" s="702">
        <v>3.2</v>
      </c>
    </row>
    <row r="26" spans="1:5" ht="16.5" customHeight="1" x14ac:dyDescent="0.3">
      <c r="A26" s="700">
        <v>3</v>
      </c>
      <c r="B26" s="701">
        <v>197318841</v>
      </c>
      <c r="C26" s="701">
        <v>5637.5</v>
      </c>
      <c r="D26" s="702">
        <v>1.2</v>
      </c>
      <c r="E26" s="702">
        <v>3.2</v>
      </c>
    </row>
    <row r="27" spans="1:5" ht="16.5" customHeight="1" x14ac:dyDescent="0.3">
      <c r="A27" s="700">
        <v>4</v>
      </c>
      <c r="B27" s="701">
        <v>197156633</v>
      </c>
      <c r="C27" s="701">
        <v>5608.1</v>
      </c>
      <c r="D27" s="702">
        <v>1.2</v>
      </c>
      <c r="E27" s="702">
        <v>3.2</v>
      </c>
    </row>
    <row r="28" spans="1:5" ht="16.5" customHeight="1" x14ac:dyDescent="0.3">
      <c r="A28" s="700">
        <v>5</v>
      </c>
      <c r="B28" s="701">
        <v>197303479</v>
      </c>
      <c r="C28" s="701">
        <v>5699.3</v>
      </c>
      <c r="D28" s="702">
        <v>1.2</v>
      </c>
      <c r="E28" s="702">
        <v>3.2</v>
      </c>
    </row>
    <row r="29" spans="1:5" ht="16.5" customHeight="1" x14ac:dyDescent="0.3">
      <c r="A29" s="700">
        <v>6</v>
      </c>
      <c r="B29" s="704">
        <v>197242441</v>
      </c>
      <c r="C29" s="704">
        <v>5714.4</v>
      </c>
      <c r="D29" s="705">
        <v>1.2</v>
      </c>
      <c r="E29" s="705">
        <v>3.2</v>
      </c>
    </row>
    <row r="30" spans="1:5" ht="16.5" customHeight="1" x14ac:dyDescent="0.3">
      <c r="A30" s="706" t="s">
        <v>18</v>
      </c>
      <c r="B30" s="707">
        <f>AVERAGE(B24:B29)</f>
        <v>197244369.33333334</v>
      </c>
      <c r="C30" s="708">
        <f>AVERAGE(C24:C29)</f>
        <v>5625.1833333333334</v>
      </c>
      <c r="D30" s="709">
        <f>AVERAGE(D24:D29)</f>
        <v>1.2</v>
      </c>
      <c r="E30" s="709">
        <f>AVERAGE(E24:E29)</f>
        <v>3.1999999999999997</v>
      </c>
    </row>
    <row r="31" spans="1:5" ht="16.5" customHeight="1" x14ac:dyDescent="0.3">
      <c r="A31" s="710" t="s">
        <v>19</v>
      </c>
      <c r="B31" s="711">
        <f>(STDEV(B24:B29)/B30)</f>
        <v>1.7391604828440445E-3</v>
      </c>
      <c r="C31" s="712"/>
      <c r="D31" s="712"/>
      <c r="E31" s="713"/>
    </row>
    <row r="32" spans="1:5" s="688" customFormat="1" ht="16.5" customHeight="1" x14ac:dyDescent="0.3">
      <c r="A32" s="714" t="s">
        <v>20</v>
      </c>
      <c r="B32" s="715">
        <f>COUNT(B24:B29)</f>
        <v>6</v>
      </c>
      <c r="C32" s="716"/>
      <c r="D32" s="717"/>
      <c r="E32" s="718"/>
    </row>
    <row r="33" spans="1:5" s="688" customFormat="1" ht="15.75" customHeight="1" x14ac:dyDescent="0.25">
      <c r="A33" s="694"/>
      <c r="B33" s="694"/>
      <c r="C33" s="694"/>
      <c r="D33" s="694"/>
      <c r="E33" s="694"/>
    </row>
    <row r="34" spans="1:5" s="688" customFormat="1" ht="16.5" customHeight="1" x14ac:dyDescent="0.3">
      <c r="A34" s="695" t="s">
        <v>21</v>
      </c>
      <c r="B34" s="719" t="s">
        <v>22</v>
      </c>
      <c r="C34" s="720"/>
      <c r="D34" s="720"/>
      <c r="E34" s="720"/>
    </row>
    <row r="35" spans="1:5" ht="16.5" customHeight="1" x14ac:dyDescent="0.3">
      <c r="A35" s="695"/>
      <c r="B35" s="719" t="s">
        <v>23</v>
      </c>
      <c r="C35" s="720"/>
      <c r="D35" s="720"/>
      <c r="E35" s="720"/>
    </row>
    <row r="36" spans="1:5" ht="16.5" customHeight="1" x14ac:dyDescent="0.3">
      <c r="A36" s="695"/>
      <c r="B36" s="719" t="s">
        <v>24</v>
      </c>
      <c r="C36" s="720"/>
      <c r="D36" s="720"/>
      <c r="E36" s="720"/>
    </row>
    <row r="37" spans="1:5" ht="15.75" customHeight="1" x14ac:dyDescent="0.25">
      <c r="A37" s="694"/>
      <c r="B37" s="694"/>
      <c r="C37" s="694"/>
      <c r="D37" s="694"/>
      <c r="E37" s="694"/>
    </row>
    <row r="38" spans="1:5" ht="16.5" customHeight="1" x14ac:dyDescent="0.3">
      <c r="A38" s="690" t="s">
        <v>1</v>
      </c>
      <c r="B38" s="691" t="s">
        <v>131</v>
      </c>
    </row>
    <row r="39" spans="1:5" ht="16.5" customHeight="1" x14ac:dyDescent="0.3">
      <c r="A39" s="695" t="s">
        <v>4</v>
      </c>
      <c r="B39" s="692" t="s">
        <v>125</v>
      </c>
      <c r="C39" s="694"/>
      <c r="D39" s="694"/>
      <c r="E39" s="694"/>
    </row>
    <row r="40" spans="1:5" ht="16.5" customHeight="1" x14ac:dyDescent="0.3">
      <c r="A40" s="695" t="s">
        <v>6</v>
      </c>
      <c r="B40" s="696">
        <v>99.9</v>
      </c>
      <c r="C40" s="694"/>
      <c r="D40" s="694"/>
      <c r="E40" s="694"/>
    </row>
    <row r="41" spans="1:5" ht="16.5" customHeight="1" x14ac:dyDescent="0.3">
      <c r="A41" s="692" t="s">
        <v>8</v>
      </c>
      <c r="B41" s="696">
        <v>21.05</v>
      </c>
      <c r="C41" s="694"/>
      <c r="D41" s="694"/>
      <c r="E41" s="694"/>
    </row>
    <row r="42" spans="1:5" ht="16.5" customHeight="1" x14ac:dyDescent="0.3">
      <c r="A42" s="692" t="s">
        <v>10</v>
      </c>
      <c r="B42" s="697">
        <v>0.15</v>
      </c>
      <c r="C42" s="694"/>
      <c r="D42" s="694"/>
      <c r="E42" s="694"/>
    </row>
    <row r="43" spans="1:5" ht="15.75" customHeight="1" x14ac:dyDescent="0.25">
      <c r="A43" s="694"/>
      <c r="B43" s="694"/>
      <c r="C43" s="694"/>
      <c r="D43" s="694"/>
      <c r="E43" s="694"/>
    </row>
    <row r="44" spans="1:5" ht="16.5" customHeight="1" x14ac:dyDescent="0.3">
      <c r="A44" s="698" t="s">
        <v>13</v>
      </c>
      <c r="B44" s="699" t="s">
        <v>14</v>
      </c>
      <c r="C44" s="698" t="s">
        <v>15</v>
      </c>
      <c r="D44" s="698" t="s">
        <v>16</v>
      </c>
      <c r="E44" s="698" t="s">
        <v>17</v>
      </c>
    </row>
    <row r="45" spans="1:5" ht="16.5" customHeight="1" x14ac:dyDescent="0.3">
      <c r="A45" s="700">
        <v>1</v>
      </c>
      <c r="B45" s="701">
        <v>160153168</v>
      </c>
      <c r="C45" s="701">
        <v>6687.8</v>
      </c>
      <c r="D45" s="702">
        <v>1.2</v>
      </c>
      <c r="E45" s="703">
        <v>3.2</v>
      </c>
    </row>
    <row r="46" spans="1:5" ht="16.5" customHeight="1" x14ac:dyDescent="0.3">
      <c r="A46" s="700">
        <v>2</v>
      </c>
      <c r="B46" s="701">
        <v>160387034</v>
      </c>
      <c r="C46" s="701">
        <v>6693.8</v>
      </c>
      <c r="D46" s="702">
        <v>1.2</v>
      </c>
      <c r="E46" s="702">
        <v>3.2</v>
      </c>
    </row>
    <row r="47" spans="1:5" ht="16.5" customHeight="1" x14ac:dyDescent="0.3">
      <c r="A47" s="700">
        <v>3</v>
      </c>
      <c r="B47" s="701">
        <v>162683111</v>
      </c>
      <c r="C47" s="701">
        <v>8821.7000000000007</v>
      </c>
      <c r="D47" s="702">
        <v>1.2</v>
      </c>
      <c r="E47" s="702">
        <v>3.3</v>
      </c>
    </row>
    <row r="48" spans="1:5" ht="16.5" customHeight="1" x14ac:dyDescent="0.3">
      <c r="A48" s="700">
        <v>4</v>
      </c>
      <c r="B48" s="701">
        <v>162913227</v>
      </c>
      <c r="C48" s="701">
        <v>8785.6</v>
      </c>
      <c r="D48" s="702">
        <v>1.2</v>
      </c>
      <c r="E48" s="702">
        <v>3.3</v>
      </c>
    </row>
    <row r="49" spans="1:7" ht="16.5" customHeight="1" x14ac:dyDescent="0.3">
      <c r="A49" s="700">
        <v>5</v>
      </c>
      <c r="B49" s="701">
        <v>162812826</v>
      </c>
      <c r="C49" s="701">
        <v>9031.7999999999993</v>
      </c>
      <c r="D49" s="702">
        <v>1.1000000000000001</v>
      </c>
      <c r="E49" s="702">
        <v>3.3</v>
      </c>
    </row>
    <row r="50" spans="1:7" ht="16.5" customHeight="1" x14ac:dyDescent="0.3">
      <c r="A50" s="700">
        <v>6</v>
      </c>
      <c r="B50" s="704">
        <v>162881847</v>
      </c>
      <c r="C50" s="704">
        <v>9018.9</v>
      </c>
      <c r="D50" s="705">
        <v>1.2</v>
      </c>
      <c r="E50" s="705">
        <v>3.3</v>
      </c>
    </row>
    <row r="51" spans="1:7" ht="16.5" customHeight="1" x14ac:dyDescent="0.3">
      <c r="A51" s="706" t="s">
        <v>18</v>
      </c>
      <c r="B51" s="707">
        <f>AVERAGE(B45:B50)</f>
        <v>161971868.83333334</v>
      </c>
      <c r="C51" s="708">
        <f>AVERAGE(C45:C50)</f>
        <v>8173.2666666666664</v>
      </c>
      <c r="D51" s="709">
        <f>AVERAGE(D45:D50)</f>
        <v>1.1833333333333333</v>
      </c>
      <c r="E51" s="709">
        <f>AVERAGE(E45:E50)</f>
        <v>3.2666666666666671</v>
      </c>
    </row>
    <row r="52" spans="1:7" ht="16.5" customHeight="1" x14ac:dyDescent="0.3">
      <c r="A52" s="710" t="s">
        <v>19</v>
      </c>
      <c r="B52" s="711">
        <f>(STDEV(B45:B50)/B51)</f>
        <v>8.1657602872836216E-3</v>
      </c>
      <c r="C52" s="712"/>
      <c r="D52" s="712"/>
      <c r="E52" s="713"/>
    </row>
    <row r="53" spans="1:7" s="688" customFormat="1" ht="16.5" customHeight="1" x14ac:dyDescent="0.3">
      <c r="A53" s="714" t="s">
        <v>20</v>
      </c>
      <c r="B53" s="715">
        <f>COUNT(B45:B50)</f>
        <v>6</v>
      </c>
      <c r="C53" s="716"/>
      <c r="D53" s="717"/>
      <c r="E53" s="718"/>
    </row>
    <row r="54" spans="1:7" s="688" customFormat="1" ht="15.75" customHeight="1" x14ac:dyDescent="0.25">
      <c r="A54" s="694"/>
      <c r="B54" s="694"/>
      <c r="C54" s="694"/>
      <c r="D54" s="694"/>
      <c r="E54" s="694"/>
    </row>
    <row r="55" spans="1:7" s="688" customFormat="1" ht="16.5" customHeight="1" x14ac:dyDescent="0.3">
      <c r="A55" s="695" t="s">
        <v>21</v>
      </c>
      <c r="B55" s="719" t="s">
        <v>22</v>
      </c>
      <c r="C55" s="720"/>
      <c r="D55" s="720"/>
      <c r="E55" s="720"/>
    </row>
    <row r="56" spans="1:7" ht="16.5" customHeight="1" x14ac:dyDescent="0.3">
      <c r="A56" s="695"/>
      <c r="B56" s="719" t="s">
        <v>23</v>
      </c>
      <c r="C56" s="720"/>
      <c r="D56" s="720"/>
      <c r="E56" s="720"/>
    </row>
    <row r="57" spans="1:7" ht="16.5" customHeight="1" x14ac:dyDescent="0.3">
      <c r="A57" s="695"/>
      <c r="B57" s="719" t="s">
        <v>24</v>
      </c>
      <c r="C57" s="720"/>
      <c r="D57" s="720"/>
      <c r="E57" s="720"/>
    </row>
    <row r="58" spans="1:7" ht="14.25" customHeight="1" thickBot="1" x14ac:dyDescent="0.3">
      <c r="A58" s="721"/>
      <c r="B58" s="722"/>
      <c r="D58" s="723"/>
      <c r="F58" s="724"/>
      <c r="G58" s="724"/>
    </row>
    <row r="59" spans="1:7" ht="15" customHeight="1" x14ac:dyDescent="0.3">
      <c r="B59" s="736" t="s">
        <v>26</v>
      </c>
      <c r="C59" s="736"/>
      <c r="E59" s="725" t="s">
        <v>27</v>
      </c>
      <c r="F59" s="726"/>
      <c r="G59" s="725" t="s">
        <v>28</v>
      </c>
    </row>
    <row r="60" spans="1:7" ht="15" customHeight="1" x14ac:dyDescent="0.3">
      <c r="A60" s="727" t="s">
        <v>29</v>
      </c>
      <c r="B60" s="728"/>
      <c r="C60" s="728"/>
      <c r="E60" s="728"/>
      <c r="G60" s="728"/>
    </row>
    <row r="61" spans="1:7" ht="15" customHeight="1" x14ac:dyDescent="0.3">
      <c r="A61" s="727" t="s">
        <v>30</v>
      </c>
      <c r="B61" s="729"/>
      <c r="C61" s="729"/>
      <c r="E61" s="729"/>
      <c r="G61" s="7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6" sqref="D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0" t="s">
        <v>31</v>
      </c>
      <c r="B11" s="741"/>
      <c r="C11" s="741"/>
      <c r="D11" s="741"/>
      <c r="E11" s="741"/>
      <c r="F11" s="742"/>
      <c r="G11" s="43"/>
    </row>
    <row r="12" spans="1:7" ht="16.5" customHeight="1" x14ac:dyDescent="0.3">
      <c r="A12" s="739" t="s">
        <v>32</v>
      </c>
      <c r="B12" s="739"/>
      <c r="C12" s="739"/>
      <c r="D12" s="739"/>
      <c r="E12" s="739"/>
      <c r="F12" s="739"/>
      <c r="G12" s="42"/>
    </row>
    <row r="14" spans="1:7" ht="16.5" customHeight="1" x14ac:dyDescent="0.3">
      <c r="A14" s="744" t="s">
        <v>33</v>
      </c>
      <c r="B14" s="744"/>
      <c r="C14" s="12" t="s">
        <v>5</v>
      </c>
    </row>
    <row r="15" spans="1:7" ht="16.5" customHeight="1" x14ac:dyDescent="0.3">
      <c r="A15" s="744" t="s">
        <v>34</v>
      </c>
      <c r="B15" s="744"/>
      <c r="C15" s="12" t="s">
        <v>7</v>
      </c>
    </row>
    <row r="16" spans="1:7" ht="16.5" customHeight="1" x14ac:dyDescent="0.3">
      <c r="A16" s="744" t="s">
        <v>35</v>
      </c>
      <c r="B16" s="744"/>
      <c r="C16" s="12" t="s">
        <v>9</v>
      </c>
    </row>
    <row r="17" spans="1:5" ht="16.5" customHeight="1" x14ac:dyDescent="0.3">
      <c r="A17" s="744" t="s">
        <v>36</v>
      </c>
      <c r="B17" s="744"/>
      <c r="C17" s="12" t="s">
        <v>11</v>
      </c>
    </row>
    <row r="18" spans="1:5" ht="16.5" customHeight="1" x14ac:dyDescent="0.3">
      <c r="A18" s="744" t="s">
        <v>37</v>
      </c>
      <c r="B18" s="744"/>
      <c r="C18" s="49" t="s">
        <v>12</v>
      </c>
    </row>
    <row r="19" spans="1:5" ht="16.5" customHeight="1" x14ac:dyDescent="0.3">
      <c r="A19" s="744" t="s">
        <v>38</v>
      </c>
      <c r="B19" s="74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9" t="s">
        <v>1</v>
      </c>
      <c r="B21" s="739"/>
      <c r="C21" s="11" t="s">
        <v>39</v>
      </c>
      <c r="D21" s="18"/>
    </row>
    <row r="22" spans="1:5" ht="15.75" customHeight="1" x14ac:dyDescent="0.3">
      <c r="A22" s="743"/>
      <c r="B22" s="743"/>
      <c r="C22" s="9"/>
      <c r="D22" s="743"/>
      <c r="E22" s="74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1143.03</v>
      </c>
      <c r="D24" s="39">
        <f t="shared" ref="D24:D43" si="0">(C24-$C$46)/$C$46</f>
        <v>1.5341649500470516E-2</v>
      </c>
      <c r="E24" s="5"/>
    </row>
    <row r="25" spans="1:5" ht="15.75" customHeight="1" x14ac:dyDescent="0.3">
      <c r="C25" s="47">
        <v>1122.54</v>
      </c>
      <c r="D25" s="40">
        <f t="shared" si="0"/>
        <v>-2.8594041886405744E-3</v>
      </c>
      <c r="E25" s="5"/>
    </row>
    <row r="26" spans="1:5" ht="15.75" customHeight="1" x14ac:dyDescent="0.3">
      <c r="C26" s="47">
        <v>1125.06</v>
      </c>
      <c r="D26" s="40">
        <f t="shared" si="0"/>
        <v>-6.2091442306909546E-4</v>
      </c>
      <c r="E26" s="5"/>
    </row>
    <row r="27" spans="1:5" ht="15.75" customHeight="1" x14ac:dyDescent="0.3">
      <c r="C27" s="47">
        <v>1170.4000000000001</v>
      </c>
      <c r="D27" s="40">
        <f t="shared" si="0"/>
        <v>3.9654135565427691E-2</v>
      </c>
      <c r="E27" s="5"/>
    </row>
    <row r="28" spans="1:5" ht="15.75" customHeight="1" x14ac:dyDescent="0.3">
      <c r="C28" s="47">
        <v>1123.43</v>
      </c>
      <c r="D28" s="40">
        <f t="shared" si="0"/>
        <v>-2.0688264539743622E-3</v>
      </c>
      <c r="E28" s="5"/>
    </row>
    <row r="29" spans="1:5" ht="15.75" customHeight="1" x14ac:dyDescent="0.3">
      <c r="C29" s="47">
        <v>1143.68</v>
      </c>
      <c r="D29" s="40">
        <f t="shared" si="0"/>
        <v>1.5919037733653722E-2</v>
      </c>
      <c r="E29" s="5"/>
    </row>
    <row r="30" spans="1:5" ht="15.75" customHeight="1" x14ac:dyDescent="0.3">
      <c r="C30" s="47">
        <v>1111.79</v>
      </c>
      <c r="D30" s="40">
        <f t="shared" si="0"/>
        <v>-1.2408517275899927E-2</v>
      </c>
      <c r="E30" s="5"/>
    </row>
    <row r="31" spans="1:5" ht="15.75" customHeight="1" x14ac:dyDescent="0.3">
      <c r="C31" s="47">
        <v>1120.24</v>
      </c>
      <c r="D31" s="40">
        <f t="shared" si="0"/>
        <v>-4.9024702445192789E-3</v>
      </c>
      <c r="E31" s="5"/>
    </row>
    <row r="32" spans="1:5" ht="15.75" customHeight="1" x14ac:dyDescent="0.3">
      <c r="C32" s="47">
        <v>1116.24</v>
      </c>
      <c r="D32" s="40">
        <f t="shared" si="0"/>
        <v>-8.4556286025692703E-3</v>
      </c>
      <c r="E32" s="5"/>
    </row>
    <row r="33" spans="1:7" ht="15.75" customHeight="1" x14ac:dyDescent="0.3">
      <c r="C33" s="47">
        <v>1117.3599999999999</v>
      </c>
      <c r="D33" s="40">
        <f t="shared" si="0"/>
        <v>-7.46074426231537E-3</v>
      </c>
      <c r="E33" s="5"/>
    </row>
    <row r="34" spans="1:7" ht="15.75" customHeight="1" x14ac:dyDescent="0.3">
      <c r="C34" s="47">
        <v>1130.6500000000001</v>
      </c>
      <c r="D34" s="40">
        <f t="shared" si="0"/>
        <v>4.3446243823058971E-3</v>
      </c>
      <c r="E34" s="5"/>
    </row>
    <row r="35" spans="1:7" ht="15.75" customHeight="1" x14ac:dyDescent="0.3">
      <c r="C35" s="47">
        <v>1132.8800000000001</v>
      </c>
      <c r="D35" s="40">
        <f t="shared" si="0"/>
        <v>6.3255101669187838E-3</v>
      </c>
      <c r="E35" s="5"/>
    </row>
    <row r="36" spans="1:7" ht="15.75" customHeight="1" x14ac:dyDescent="0.3">
      <c r="C36" s="47">
        <v>1104.5999999999999</v>
      </c>
      <c r="D36" s="40">
        <f t="shared" si="0"/>
        <v>-1.8795319424494836E-2</v>
      </c>
      <c r="E36" s="5"/>
    </row>
    <row r="37" spans="1:7" ht="15.75" customHeight="1" x14ac:dyDescent="0.3">
      <c r="C37" s="47">
        <v>1116.31</v>
      </c>
      <c r="D37" s="40">
        <f t="shared" si="0"/>
        <v>-8.393448331303453E-3</v>
      </c>
      <c r="E37" s="5"/>
    </row>
    <row r="38" spans="1:7" ht="15.75" customHeight="1" x14ac:dyDescent="0.3">
      <c r="C38" s="47">
        <v>1100.1099999999999</v>
      </c>
      <c r="D38" s="40">
        <f t="shared" si="0"/>
        <v>-2.278373968140596E-2</v>
      </c>
      <c r="E38" s="5"/>
    </row>
    <row r="39" spans="1:7" ht="15.75" customHeight="1" x14ac:dyDescent="0.3">
      <c r="C39" s="47">
        <v>1124.0999999999999</v>
      </c>
      <c r="D39" s="40">
        <f t="shared" si="0"/>
        <v>-1.4736724290011259E-3</v>
      </c>
      <c r="E39" s="5"/>
    </row>
    <row r="40" spans="1:7" ht="15.75" customHeight="1" x14ac:dyDescent="0.3">
      <c r="C40" s="47">
        <v>1124.54</v>
      </c>
      <c r="D40" s="40">
        <f t="shared" si="0"/>
        <v>-1.0828250096155782E-3</v>
      </c>
      <c r="E40" s="5"/>
    </row>
    <row r="41" spans="1:7" ht="15.75" customHeight="1" x14ac:dyDescent="0.3">
      <c r="C41" s="47">
        <v>1126.67</v>
      </c>
      <c r="D41" s="40">
        <f t="shared" si="0"/>
        <v>8.0923181604613929E-4</v>
      </c>
      <c r="E41" s="5"/>
    </row>
    <row r="42" spans="1:7" ht="15.75" customHeight="1" x14ac:dyDescent="0.3">
      <c r="C42" s="47">
        <v>1104.7</v>
      </c>
      <c r="D42" s="40">
        <f t="shared" si="0"/>
        <v>-1.8706490465543464E-2</v>
      </c>
      <c r="E42" s="5"/>
    </row>
    <row r="43" spans="1:7" ht="16.5" customHeight="1" x14ac:dyDescent="0.3">
      <c r="C43" s="48">
        <v>1156.8499999999999</v>
      </c>
      <c r="D43" s="41">
        <f t="shared" si="0"/>
        <v>2.7617811627533181E-2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22515.179999999997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1125.7589999999998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7">
        <f>C46</f>
        <v>1125.7589999999998</v>
      </c>
      <c r="C49" s="45">
        <f>-IF(C46&lt;=80,10%,IF(C46&lt;250,7.5%,5%))</f>
        <v>-0.05</v>
      </c>
      <c r="D49" s="33">
        <f>IF(C46&lt;=80,C46*0.9,IF(C46&lt;250,C46*0.925,C46*0.95))</f>
        <v>1069.4710499999997</v>
      </c>
    </row>
    <row r="50" spans="1:6" ht="17.25" customHeight="1" x14ac:dyDescent="0.3">
      <c r="B50" s="738"/>
      <c r="C50" s="46">
        <f>IF(C46&lt;=80, 10%, IF(C46&lt;250, 7.5%, 5%))</f>
        <v>0.05</v>
      </c>
      <c r="D50" s="33">
        <f>IF(C46&lt;=80, C46*1.1, IF(C46&lt;250, C46*1.075, C46*1.05))</f>
        <v>1182.0469499999999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60" zoomScaleNormal="40" zoomScalePageLayoutView="50" workbookViewId="0">
      <selection activeCell="D100" sqref="D10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50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52" t="s">
        <v>33</v>
      </c>
      <c r="B18" s="784" t="s">
        <v>5</v>
      </c>
      <c r="C18" s="784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50" t="s">
        <v>9</v>
      </c>
      <c r="C20" s="7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5" t="s">
        <v>125</v>
      </c>
      <c r="C26" s="745"/>
    </row>
    <row r="27" spans="1:14" ht="26.25" customHeight="1" x14ac:dyDescent="0.4">
      <c r="A27" s="61" t="s">
        <v>48</v>
      </c>
      <c r="B27" s="751"/>
      <c r="C27" s="751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2" t="s">
        <v>50</v>
      </c>
      <c r="D29" s="753"/>
      <c r="E29" s="753"/>
      <c r="F29" s="753"/>
      <c r="G29" s="75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5" t="s">
        <v>53</v>
      </c>
      <c r="D31" s="756"/>
      <c r="E31" s="756"/>
      <c r="F31" s="756"/>
      <c r="G31" s="756"/>
      <c r="H31" s="75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5" t="s">
        <v>55</v>
      </c>
      <c r="D32" s="756"/>
      <c r="E32" s="756"/>
      <c r="F32" s="756"/>
      <c r="G32" s="756"/>
      <c r="H32" s="75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8" t="s">
        <v>59</v>
      </c>
      <c r="E36" s="759"/>
      <c r="F36" s="758" t="s">
        <v>60</v>
      </c>
      <c r="G36" s="76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2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63" t="s">
        <v>78</v>
      </c>
      <c r="B46" s="764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65"/>
      <c r="B47" s="766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20">
        <f>Uniformity!C46</f>
        <v>1125.7589999999998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7" t="s">
        <v>94</v>
      </c>
      <c r="D60" s="770">
        <v>1134.03</v>
      </c>
      <c r="E60" s="134">
        <v>1</v>
      </c>
      <c r="F60" s="135">
        <v>145381954</v>
      </c>
      <c r="G60" s="221">
        <f>IF(ISBLANK(F60),"-",(F60/$D$50*$D$47*$B$68)*($B$57/$D$60))</f>
        <v>153.80385728558787</v>
      </c>
      <c r="H60" s="136">
        <f t="shared" ref="H60:H71" si="0">IF(ISBLANK(F60),"-",G60/$B$56)</f>
        <v>1.0253590485705857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8"/>
      <c r="D61" s="771"/>
      <c r="E61" s="137">
        <v>2</v>
      </c>
      <c r="F61" s="89">
        <v>144757876</v>
      </c>
      <c r="G61" s="222">
        <f>IF(ISBLANK(F61),"-",(F61/$D$50*$D$47*$B$68)*($B$57/$D$60))</f>
        <v>153.14362676174258</v>
      </c>
      <c r="H61" s="138">
        <f t="shared" si="0"/>
        <v>1.0209575117449505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8"/>
      <c r="D62" s="771"/>
      <c r="E62" s="137">
        <v>3</v>
      </c>
      <c r="F62" s="139">
        <v>145203472</v>
      </c>
      <c r="G62" s="222">
        <f>IF(ISBLANK(F62),"-",(F62/$D$50*$D$47*$B$68)*($B$57/$D$60))</f>
        <v>153.6150359133284</v>
      </c>
      <c r="H62" s="138">
        <f t="shared" si="0"/>
        <v>1.0241002394221894</v>
      </c>
      <c r="L62" s="64"/>
    </row>
    <row r="63" spans="1:12" ht="27" customHeight="1" x14ac:dyDescent="0.4">
      <c r="A63" s="76" t="s">
        <v>97</v>
      </c>
      <c r="B63" s="77">
        <v>1</v>
      </c>
      <c r="C63" s="769"/>
      <c r="D63" s="77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7" t="s">
        <v>99</v>
      </c>
      <c r="D64" s="770">
        <v>1138.1400000000001</v>
      </c>
      <c r="E64" s="134">
        <v>1</v>
      </c>
      <c r="F64" s="135">
        <v>149583544</v>
      </c>
      <c r="G64" s="223">
        <f>IF(ISBLANK(F64),"-",(F64/$D$50*$D$47*$B$68)*($B$57/$D$64))</f>
        <v>157.67738216725888</v>
      </c>
      <c r="H64" s="142">
        <f t="shared" si="0"/>
        <v>1.0511825477817258</v>
      </c>
    </row>
    <row r="65" spans="1:8" ht="26.25" customHeight="1" x14ac:dyDescent="0.4">
      <c r="A65" s="76" t="s">
        <v>100</v>
      </c>
      <c r="B65" s="77">
        <v>1</v>
      </c>
      <c r="C65" s="768"/>
      <c r="D65" s="771"/>
      <c r="E65" s="137">
        <v>2</v>
      </c>
      <c r="F65" s="89">
        <v>149819509</v>
      </c>
      <c r="G65" s="224">
        <f>IF(ISBLANK(F65),"-",(F65/$D$50*$D$47*$B$68)*($B$57/$D$64))</f>
        <v>157.92611503244018</v>
      </c>
      <c r="H65" s="143">
        <f t="shared" si="0"/>
        <v>1.0528407668829345</v>
      </c>
    </row>
    <row r="66" spans="1:8" ht="26.25" customHeight="1" x14ac:dyDescent="0.4">
      <c r="A66" s="76" t="s">
        <v>101</v>
      </c>
      <c r="B66" s="77">
        <v>1</v>
      </c>
      <c r="C66" s="768"/>
      <c r="D66" s="771"/>
      <c r="E66" s="137">
        <v>3</v>
      </c>
      <c r="F66" s="89">
        <v>150072432</v>
      </c>
      <c r="G66" s="224">
        <f>IF(ISBLANK(F66),"-",(F66/$D$50*$D$47*$B$68)*($B$57/$D$64))</f>
        <v>158.19272348055856</v>
      </c>
      <c r="H66" s="143">
        <f t="shared" si="0"/>
        <v>1.0546181565370569</v>
      </c>
    </row>
    <row r="67" spans="1:8" ht="27" customHeight="1" x14ac:dyDescent="0.4">
      <c r="A67" s="76" t="s">
        <v>102</v>
      </c>
      <c r="B67" s="77">
        <v>1</v>
      </c>
      <c r="C67" s="769"/>
      <c r="D67" s="77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7" t="s">
        <v>104</v>
      </c>
      <c r="D68" s="770">
        <v>1157.1400000000001</v>
      </c>
      <c r="E68" s="134">
        <v>1</v>
      </c>
      <c r="F68" s="135">
        <v>147820893</v>
      </c>
      <c r="G68" s="223">
        <f>IF(ISBLANK(F68),"-",(F68/$D$50*$D$47*$B$68)*($B$57/$D$68))</f>
        <v>153.26083396012828</v>
      </c>
      <c r="H68" s="138">
        <f t="shared" si="0"/>
        <v>1.021738893067522</v>
      </c>
    </row>
    <row r="69" spans="1:8" ht="27" customHeight="1" x14ac:dyDescent="0.4">
      <c r="A69" s="124" t="s">
        <v>105</v>
      </c>
      <c r="B69" s="146">
        <f>(D47*B68)/B56*B57</f>
        <v>1125.7589999999998</v>
      </c>
      <c r="C69" s="768"/>
      <c r="D69" s="771"/>
      <c r="E69" s="137">
        <v>2</v>
      </c>
      <c r="F69" s="89">
        <v>147757558</v>
      </c>
      <c r="G69" s="224">
        <f>IF(ISBLANK(F69),"-",(F69/$D$50*$D$47*$B$68)*($B$57/$D$68))</f>
        <v>153.19516817552997</v>
      </c>
      <c r="H69" s="138">
        <f t="shared" si="0"/>
        <v>1.0213011211701999</v>
      </c>
    </row>
    <row r="70" spans="1:8" ht="26.25" customHeight="1" x14ac:dyDescent="0.4">
      <c r="A70" s="780" t="s">
        <v>78</v>
      </c>
      <c r="B70" s="781"/>
      <c r="C70" s="768"/>
      <c r="D70" s="771"/>
      <c r="E70" s="137">
        <v>3</v>
      </c>
      <c r="F70" s="89">
        <v>147034339</v>
      </c>
      <c r="G70" s="224">
        <f>IF(ISBLANK(F70),"-",(F70/$D$50*$D$47*$B$68)*($B$57/$D$68))</f>
        <v>152.44533407003718</v>
      </c>
      <c r="H70" s="138">
        <f t="shared" si="0"/>
        <v>1.0163022271335811</v>
      </c>
    </row>
    <row r="71" spans="1:8" ht="27" customHeight="1" x14ac:dyDescent="0.4">
      <c r="A71" s="782"/>
      <c r="B71" s="783"/>
      <c r="C71" s="779"/>
      <c r="D71" s="77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154.80667520517912</v>
      </c>
      <c r="H72" s="151">
        <f>AVERAGE(H60:H71)</f>
        <v>1.0320445013678607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1.5352943999239518E-2</v>
      </c>
      <c r="H73" s="226">
        <f>STDEV(H60:H71)/H72</f>
        <v>1.5352943999239478E-2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5" t="str">
        <f>B20</f>
        <v xml:space="preserve">Lamivudine 150mg + Zidovudine 300mg + Nevirapine 200mg </v>
      </c>
      <c r="D76" s="775"/>
      <c r="E76" s="157" t="s">
        <v>108</v>
      </c>
      <c r="F76" s="157"/>
      <c r="G76" s="158">
        <f>H72</f>
        <v>1.0320445013678607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1" t="s">
        <v>125</v>
      </c>
      <c r="C79" s="761"/>
    </row>
    <row r="80" spans="1:8" ht="26.25" customHeight="1" x14ac:dyDescent="0.4">
      <c r="A80" s="61" t="s">
        <v>48</v>
      </c>
      <c r="B80" s="761">
        <f>B27</f>
        <v>0</v>
      </c>
      <c r="C80" s="761"/>
    </row>
    <row r="81" spans="1:12" ht="27" customHeight="1" x14ac:dyDescent="0.4">
      <c r="A81" s="61" t="s">
        <v>6</v>
      </c>
      <c r="B81" s="160">
        <v>99.9</v>
      </c>
    </row>
    <row r="82" spans="1:12" s="3" customFormat="1" ht="27" customHeight="1" x14ac:dyDescent="0.4">
      <c r="A82" s="61" t="s">
        <v>49</v>
      </c>
      <c r="B82" s="63">
        <v>0</v>
      </c>
      <c r="C82" s="752" t="s">
        <v>50</v>
      </c>
      <c r="D82" s="753"/>
      <c r="E82" s="753"/>
      <c r="F82" s="753"/>
      <c r="G82" s="75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5" t="s">
        <v>111</v>
      </c>
      <c r="D84" s="756"/>
      <c r="E84" s="756"/>
      <c r="F84" s="756"/>
      <c r="G84" s="756"/>
      <c r="H84" s="75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5" t="s">
        <v>112</v>
      </c>
      <c r="D85" s="756"/>
      <c r="E85" s="756"/>
      <c r="F85" s="756"/>
      <c r="G85" s="756"/>
      <c r="H85" s="75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8" t="s">
        <v>60</v>
      </c>
      <c r="G89" s="760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196954809</v>
      </c>
      <c r="E91" s="85">
        <f>IF(ISBLANK(D91),"-",$D$101/$D$98*D91)</f>
        <v>156098148.02926442</v>
      </c>
      <c r="F91" s="84">
        <v>194622674</v>
      </c>
      <c r="G91" s="86">
        <f>IF(ISBLANK(F91),"-",$D$101/$F$98*F91)</f>
        <v>156933697.02875099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197134803</v>
      </c>
      <c r="E92" s="90">
        <f>IF(ISBLANK(D92),"-",$D$101/$D$98*D92)</f>
        <v>156240803.74911729</v>
      </c>
      <c r="F92" s="89">
        <v>194881532</v>
      </c>
      <c r="G92" s="91">
        <f>IF(ISBLANK(F92),"-",$D$101/$F$98*F92)</f>
        <v>157142426.78315496</v>
      </c>
      <c r="I92" s="762">
        <f>ABS((F96/D96*D95)-F95)/D95</f>
        <v>5.0484996965032463E-3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197476184</v>
      </c>
      <c r="E93" s="90">
        <f>IF(ISBLANK(D93),"-",$D$101/$D$98*D93)</f>
        <v>156511368.05847812</v>
      </c>
      <c r="F93" s="89">
        <v>194931070</v>
      </c>
      <c r="G93" s="91">
        <f>IF(ISBLANK(F93),"-",$D$101/$F$98*F93)</f>
        <v>157182371.67407456</v>
      </c>
      <c r="I93" s="762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197188598.66666666</v>
      </c>
      <c r="E95" s="100">
        <f>AVERAGE(E91:E94)</f>
        <v>156283439.94561994</v>
      </c>
      <c r="F95" s="170">
        <f>AVERAGE(F91:F94)</f>
        <v>194811758.66666666</v>
      </c>
      <c r="G95" s="171">
        <f>AVERAGE(G91:G94)</f>
        <v>157086165.1619935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21.05</v>
      </c>
      <c r="E96" s="92"/>
      <c r="F96" s="104">
        <v>20.69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21.05</v>
      </c>
      <c r="E97" s="107"/>
      <c r="F97" s="106">
        <f>F96*$B$87</f>
        <v>20.69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21.028949999999998</v>
      </c>
      <c r="E98" s="110"/>
      <c r="F98" s="109">
        <f>F97*$B$83/100</f>
        <v>20.669309999999999</v>
      </c>
    </row>
    <row r="99" spans="1:10" ht="19.5" customHeight="1" x14ac:dyDescent="0.3">
      <c r="A99" s="763" t="s">
        <v>78</v>
      </c>
      <c r="B99" s="777"/>
      <c r="C99" s="174" t="s">
        <v>116</v>
      </c>
      <c r="D99" s="178">
        <f>D98/$B$98</f>
        <v>0.21028949999999999</v>
      </c>
      <c r="E99" s="110"/>
      <c r="F99" s="113">
        <f>F98/$B$98</f>
        <v>0.20669309999999999</v>
      </c>
      <c r="G99" s="179"/>
      <c r="H99" s="102"/>
    </row>
    <row r="100" spans="1:10" ht="19.5" customHeight="1" x14ac:dyDescent="0.3">
      <c r="A100" s="765"/>
      <c r="B100" s="778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156684802.55380672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2.9803371402078553E-3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158611348</v>
      </c>
      <c r="E108" s="227">
        <f t="shared" ref="E108:E113" si="1">IF(ISBLANK(D108),"-",D108/$D$103*$D$100*$B$116)</f>
        <v>151.844351284993</v>
      </c>
      <c r="F108" s="197">
        <f t="shared" ref="F108:F113" si="2">IF(ISBLANK(D108), "-", E108/$B$56)</f>
        <v>1.0122956752332866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160992621</v>
      </c>
      <c r="E109" s="228">
        <f t="shared" si="1"/>
        <v>154.12402962123329</v>
      </c>
      <c r="F109" s="198">
        <f t="shared" si="2"/>
        <v>1.027493530808222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156750736</v>
      </c>
      <c r="E110" s="228">
        <f t="shared" si="1"/>
        <v>150.06312046074535</v>
      </c>
      <c r="F110" s="198">
        <f t="shared" si="2"/>
        <v>1.0004208030716357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157840986</v>
      </c>
      <c r="E111" s="228">
        <f t="shared" si="1"/>
        <v>151.10685601987106</v>
      </c>
      <c r="F111" s="198">
        <f t="shared" si="2"/>
        <v>1.0073790401324738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157866592</v>
      </c>
      <c r="E112" s="228">
        <f t="shared" si="1"/>
        <v>151.13136956513773</v>
      </c>
      <c r="F112" s="198">
        <f t="shared" si="2"/>
        <v>1.0075424637675849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161269090</v>
      </c>
      <c r="E113" s="229">
        <f t="shared" si="1"/>
        <v>154.38870334404544</v>
      </c>
      <c r="F113" s="201">
        <f t="shared" si="2"/>
        <v>1.0292580222936363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152.10973838267097</v>
      </c>
      <c r="F115" s="204">
        <f>AVERAGE(F108:F113)</f>
        <v>1.0140649225511398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1.1565028434547001E-2</v>
      </c>
      <c r="F116" s="206">
        <f>STDEV(F108:F113)/F115</f>
        <v>1.1565028434547004E-2</v>
      </c>
      <c r="I116" s="50"/>
    </row>
    <row r="117" spans="1:10" ht="27" customHeight="1" x14ac:dyDescent="0.4">
      <c r="A117" s="763" t="s">
        <v>78</v>
      </c>
      <c r="B117" s="76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65"/>
      <c r="B118" s="76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5" t="str">
        <f>B20</f>
        <v xml:space="preserve">Lamivudine 150mg + Zidovudine 300mg + Nevirapine 200mg </v>
      </c>
      <c r="D120" s="775"/>
      <c r="E120" s="157" t="s">
        <v>124</v>
      </c>
      <c r="F120" s="157"/>
      <c r="G120" s="158">
        <f>F115</f>
        <v>1.0140649225511398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76" t="s">
        <v>26</v>
      </c>
      <c r="C122" s="776"/>
      <c r="E122" s="163" t="s">
        <v>27</v>
      </c>
      <c r="F122" s="212"/>
      <c r="G122" s="776" t="s">
        <v>28</v>
      </c>
      <c r="H122" s="776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2" zoomScale="55" zoomScaleNormal="40" zoomScaleSheetLayoutView="55" zoomScalePageLayoutView="50" workbookViewId="0">
      <selection activeCell="B82" sqref="B8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233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235" t="s">
        <v>33</v>
      </c>
      <c r="B18" s="745" t="s">
        <v>5</v>
      </c>
      <c r="C18" s="745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50" t="s">
        <v>9</v>
      </c>
      <c r="C20" s="750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45" t="s">
        <v>128</v>
      </c>
      <c r="C26" s="745"/>
    </row>
    <row r="27" spans="1:14" ht="26.25" customHeight="1" x14ac:dyDescent="0.4">
      <c r="A27" s="244" t="s">
        <v>48</v>
      </c>
      <c r="B27" s="751"/>
      <c r="C27" s="751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49</v>
      </c>
      <c r="B29" s="246"/>
      <c r="C29" s="752" t="s">
        <v>50</v>
      </c>
      <c r="D29" s="753"/>
      <c r="E29" s="753"/>
      <c r="F29" s="753"/>
      <c r="G29" s="754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5" t="s">
        <v>53</v>
      </c>
      <c r="D31" s="756"/>
      <c r="E31" s="756"/>
      <c r="F31" s="756"/>
      <c r="G31" s="756"/>
      <c r="H31" s="757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5" t="s">
        <v>55</v>
      </c>
      <c r="D32" s="756"/>
      <c r="E32" s="756"/>
      <c r="F32" s="756"/>
      <c r="G32" s="756"/>
      <c r="H32" s="75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10</v>
      </c>
      <c r="C36" s="234"/>
      <c r="D36" s="758" t="s">
        <v>59</v>
      </c>
      <c r="E36" s="759"/>
      <c r="F36" s="758" t="s">
        <v>60</v>
      </c>
      <c r="G36" s="76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126466947</v>
      </c>
      <c r="E38" s="268">
        <f>IF(ISBLANK(D38),"-",$D$48/$D$45*D38)</f>
        <v>123715937.55456784</v>
      </c>
      <c r="F38" s="267">
        <v>120946837</v>
      </c>
      <c r="G38" s="269">
        <f>IF(ISBLANK(F38),"-",$D$48/$F$45*F38)</f>
        <v>126016217.39329757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126987625</v>
      </c>
      <c r="E39" s="273">
        <f>IF(ISBLANK(D39),"-",$D$48/$D$45*D39)</f>
        <v>124225289.35329543</v>
      </c>
      <c r="F39" s="272">
        <v>121984479</v>
      </c>
      <c r="G39" s="274">
        <f>IF(ISBLANK(F39),"-",$D$48/$F$45*F39)</f>
        <v>127097351.2459209</v>
      </c>
      <c r="I39" s="762">
        <f>ABS((F43/D43*D42)-F42)/D42</f>
        <v>1.8763977742885549E-2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126855263</v>
      </c>
      <c r="E40" s="273">
        <f>IF(ISBLANK(D40),"-",$D$48/$D$45*D40)</f>
        <v>124095806.59661438</v>
      </c>
      <c r="F40" s="272">
        <v>121275537</v>
      </c>
      <c r="G40" s="274">
        <f>IF(ISBLANK(F40),"-",$D$48/$F$45*F40)</f>
        <v>126358694.56495917</v>
      </c>
      <c r="I40" s="762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126769945</v>
      </c>
      <c r="E42" s="283">
        <f>AVERAGE(E38:E41)</f>
        <v>124012344.50149255</v>
      </c>
      <c r="F42" s="282">
        <f>AVERAGE(F38:F41)</f>
        <v>121402284.33333333</v>
      </c>
      <c r="G42" s="284">
        <f>AVERAGE(G38:G41)</f>
        <v>126490754.40139253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10.31</v>
      </c>
      <c r="E43" s="275"/>
      <c r="F43" s="287">
        <v>9.68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10.31</v>
      </c>
      <c r="E44" s="290"/>
      <c r="F44" s="289">
        <f>F43*$B$34</f>
        <v>9.68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50</v>
      </c>
      <c r="C45" s="288" t="s">
        <v>77</v>
      </c>
      <c r="D45" s="292">
        <f>D44*$B$30/100</f>
        <v>10.222365000000002</v>
      </c>
      <c r="E45" s="293"/>
      <c r="F45" s="292">
        <f>F44*$B$30/100</f>
        <v>9.5977200000000007</v>
      </c>
      <c r="H45" s="285"/>
    </row>
    <row r="46" spans="1:14" ht="19.5" customHeight="1" x14ac:dyDescent="0.3">
      <c r="A46" s="763" t="s">
        <v>78</v>
      </c>
      <c r="B46" s="764"/>
      <c r="C46" s="288" t="s">
        <v>79</v>
      </c>
      <c r="D46" s="294">
        <f>D45/$B$45</f>
        <v>0.20444730000000003</v>
      </c>
      <c r="E46" s="295"/>
      <c r="F46" s="296">
        <f>F45/$B$45</f>
        <v>0.19195440000000003</v>
      </c>
      <c r="H46" s="285"/>
    </row>
    <row r="47" spans="1:14" ht="27" customHeight="1" x14ac:dyDescent="0.4">
      <c r="A47" s="765"/>
      <c r="B47" s="766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10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10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125251549.45144254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1.1270942439180854E-2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tablets contains : Lamivudine 150mg + Zidovudine 300mg + Nevirapine 200mg </v>
      </c>
    </row>
    <row r="56" spans="1:12" ht="26.25" customHeight="1" x14ac:dyDescent="0.4">
      <c r="A56" s="312" t="s">
        <v>87</v>
      </c>
      <c r="B56" s="313">
        <v>200</v>
      </c>
      <c r="C56" s="234" t="str">
        <f>B20</f>
        <v xml:space="preserve">Lamivudine 150mg + Zidovudine 300mg + Nevirapine 200mg </v>
      </c>
      <c r="H56" s="314"/>
    </row>
    <row r="57" spans="1:12" ht="18.75" x14ac:dyDescent="0.3">
      <c r="A57" s="311" t="s">
        <v>88</v>
      </c>
      <c r="B57" s="403">
        <f>Uniformity!C46</f>
        <v>1125.7589999999998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7" t="s">
        <v>94</v>
      </c>
      <c r="D60" s="770">
        <v>1134.03</v>
      </c>
      <c r="E60" s="317">
        <v>1</v>
      </c>
      <c r="F60" s="318">
        <v>126004020</v>
      </c>
      <c r="G60" s="404">
        <f>IF(ISBLANK(F60),"-",(F60/$D$50*$D$47*$B$68)*($B$57/$D$60))</f>
        <v>199.73408000085217</v>
      </c>
      <c r="H60" s="319">
        <f t="shared" ref="H60:H71" si="0">IF(ISBLANK(F60),"-",G60/$B$56)</f>
        <v>0.99867040000426088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8"/>
      <c r="D61" s="771"/>
      <c r="E61" s="320">
        <v>2</v>
      </c>
      <c r="F61" s="272">
        <v>125196307</v>
      </c>
      <c r="G61" s="405">
        <f>IF(ISBLANK(F61),"-",(F61/$D$50*$D$47*$B$68)*($B$57/$D$60))</f>
        <v>198.45374138181666</v>
      </c>
      <c r="H61" s="321">
        <f t="shared" si="0"/>
        <v>0.99226870690908331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8"/>
      <c r="D62" s="771"/>
      <c r="E62" s="320">
        <v>3</v>
      </c>
      <c r="F62" s="322">
        <v>125869694</v>
      </c>
      <c r="G62" s="405">
        <f>IF(ISBLANK(F62),"-",(F62/$D$50*$D$47*$B$68)*($B$57/$D$60))</f>
        <v>199.52115441300035</v>
      </c>
      <c r="H62" s="321">
        <f t="shared" si="0"/>
        <v>0.99760577206500178</v>
      </c>
      <c r="L62" s="247"/>
    </row>
    <row r="63" spans="1:12" ht="27" customHeight="1" x14ac:dyDescent="0.4">
      <c r="A63" s="259" t="s">
        <v>97</v>
      </c>
      <c r="B63" s="260">
        <v>1</v>
      </c>
      <c r="C63" s="769"/>
      <c r="D63" s="772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7" t="s">
        <v>99</v>
      </c>
      <c r="D64" s="770">
        <v>1138.1400000000001</v>
      </c>
      <c r="E64" s="317">
        <v>1</v>
      </c>
      <c r="F64" s="318">
        <v>129912518</v>
      </c>
      <c r="G64" s="406">
        <f>IF(ISBLANK(F64),"-",(F64/$D$50*$D$47*$B$68)*($B$57/$D$64))</f>
        <v>205.18595491327767</v>
      </c>
      <c r="H64" s="325">
        <f t="shared" si="0"/>
        <v>1.0259297745663885</v>
      </c>
    </row>
    <row r="65" spans="1:8" ht="26.25" customHeight="1" x14ac:dyDescent="0.4">
      <c r="A65" s="259" t="s">
        <v>100</v>
      </c>
      <c r="B65" s="260">
        <v>1</v>
      </c>
      <c r="C65" s="768"/>
      <c r="D65" s="771"/>
      <c r="E65" s="320">
        <v>2</v>
      </c>
      <c r="F65" s="272">
        <v>130193364</v>
      </c>
      <c r="G65" s="407">
        <f>IF(ISBLANK(F65),"-",(F65/$D$50*$D$47*$B$68)*($B$57/$D$64))</f>
        <v>205.62952767732475</v>
      </c>
      <c r="H65" s="326">
        <f t="shared" si="0"/>
        <v>1.0281476383866237</v>
      </c>
    </row>
    <row r="66" spans="1:8" ht="26.25" customHeight="1" x14ac:dyDescent="0.4">
      <c r="A66" s="259" t="s">
        <v>101</v>
      </c>
      <c r="B66" s="260">
        <v>1</v>
      </c>
      <c r="C66" s="768"/>
      <c r="D66" s="771"/>
      <c r="E66" s="320">
        <v>3</v>
      </c>
      <c r="F66" s="272">
        <v>130353562</v>
      </c>
      <c r="G66" s="407">
        <f>IF(ISBLANK(F66),"-",(F66/$D$50*$D$47*$B$68)*($B$57/$D$64))</f>
        <v>205.88254701765652</v>
      </c>
      <c r="H66" s="326">
        <f t="shared" si="0"/>
        <v>1.0294127350882827</v>
      </c>
    </row>
    <row r="67" spans="1:8" ht="27" customHeight="1" x14ac:dyDescent="0.4">
      <c r="A67" s="259" t="s">
        <v>102</v>
      </c>
      <c r="B67" s="260">
        <v>1</v>
      </c>
      <c r="C67" s="769"/>
      <c r="D67" s="772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7" t="s">
        <v>104</v>
      </c>
      <c r="D68" s="770">
        <v>1157.1400000000001</v>
      </c>
      <c r="E68" s="317">
        <v>1</v>
      </c>
      <c r="F68" s="318">
        <v>129101233</v>
      </c>
      <c r="G68" s="406">
        <f>IF(ISBLANK(F68),"-",(F68/$D$50*$D$47*$B$68)*($B$57/$D$68))</f>
        <v>200.5565266991384</v>
      </c>
      <c r="H68" s="321">
        <f t="shared" si="0"/>
        <v>1.002782633495692</v>
      </c>
    </row>
    <row r="69" spans="1:8" ht="27" customHeight="1" x14ac:dyDescent="0.4">
      <c r="A69" s="307" t="s">
        <v>105</v>
      </c>
      <c r="B69" s="329">
        <f>(D47*B68)/B56*B57</f>
        <v>1125.7589999999998</v>
      </c>
      <c r="C69" s="768"/>
      <c r="D69" s="771"/>
      <c r="E69" s="320">
        <v>2</v>
      </c>
      <c r="F69" s="272">
        <v>128719723</v>
      </c>
      <c r="G69" s="407">
        <f>IF(ISBLANK(F69),"-",(F69/$D$50*$D$47*$B$68)*($B$57/$D$68))</f>
        <v>199.96385752996798</v>
      </c>
      <c r="H69" s="321">
        <f t="shared" si="0"/>
        <v>0.99981928764983996</v>
      </c>
    </row>
    <row r="70" spans="1:8" ht="26.25" customHeight="1" x14ac:dyDescent="0.4">
      <c r="A70" s="780" t="s">
        <v>78</v>
      </c>
      <c r="B70" s="781"/>
      <c r="C70" s="768"/>
      <c r="D70" s="771"/>
      <c r="E70" s="320">
        <v>3</v>
      </c>
      <c r="F70" s="272">
        <v>128388147</v>
      </c>
      <c r="G70" s="407">
        <f>IF(ISBLANK(F70),"-",(F70/$D$50*$D$47*$B$68)*($B$57/$D$68))</f>
        <v>199.44875996388362</v>
      </c>
      <c r="H70" s="321">
        <f t="shared" si="0"/>
        <v>0.99724379981941813</v>
      </c>
    </row>
    <row r="71" spans="1:8" ht="27" customHeight="1" x14ac:dyDescent="0.4">
      <c r="A71" s="782"/>
      <c r="B71" s="783"/>
      <c r="C71" s="779"/>
      <c r="D71" s="772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201.5973499552131</v>
      </c>
      <c r="H72" s="334">
        <f>AVERAGE(H60:H71)</f>
        <v>1.0079867497760657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1.5038648254496488E-2</v>
      </c>
      <c r="H73" s="409">
        <f>STDEV(H60:H71)/H72</f>
        <v>1.5038648254496495E-2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75" t="str">
        <f>B20</f>
        <v xml:space="preserve">Lamivudine 150mg + Zidovudine 300mg + Nevirapine 200mg </v>
      </c>
      <c r="D76" s="775"/>
      <c r="E76" s="340" t="s">
        <v>108</v>
      </c>
      <c r="F76" s="340"/>
      <c r="G76" s="341">
        <f>H72</f>
        <v>1.0079867497760657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61" t="s">
        <v>127</v>
      </c>
      <c r="C79" s="761"/>
    </row>
    <row r="80" spans="1:8" ht="26.25" customHeight="1" x14ac:dyDescent="0.4">
      <c r="A80" s="244" t="s">
        <v>48</v>
      </c>
      <c r="B80" s="761">
        <f>B27</f>
        <v>0</v>
      </c>
      <c r="C80" s="761"/>
    </row>
    <row r="81" spans="1:12" ht="27" customHeight="1" x14ac:dyDescent="0.4">
      <c r="A81" s="244" t="s">
        <v>6</v>
      </c>
      <c r="B81" s="343">
        <v>99.15</v>
      </c>
    </row>
    <row r="82" spans="1:12" s="3" customFormat="1" ht="27" customHeight="1" x14ac:dyDescent="0.4">
      <c r="A82" s="244" t="s">
        <v>49</v>
      </c>
      <c r="B82" s="246">
        <v>0</v>
      </c>
      <c r="C82" s="752" t="s">
        <v>50</v>
      </c>
      <c r="D82" s="753"/>
      <c r="E82" s="753"/>
      <c r="F82" s="753"/>
      <c r="G82" s="754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5" t="s">
        <v>111</v>
      </c>
      <c r="D84" s="756"/>
      <c r="E84" s="756"/>
      <c r="F84" s="756"/>
      <c r="G84" s="756"/>
      <c r="H84" s="757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5" t="s">
        <v>112</v>
      </c>
      <c r="D85" s="756"/>
      <c r="E85" s="756"/>
      <c r="F85" s="756"/>
      <c r="G85" s="756"/>
      <c r="H85" s="75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758" t="s">
        <v>60</v>
      </c>
      <c r="G89" s="760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107997933</v>
      </c>
      <c r="E91" s="268">
        <f>IF(ISBLANK(D91),"-",$D$101/$D$98*D91)</f>
        <v>137608218.27298188</v>
      </c>
      <c r="F91" s="267">
        <v>118383404</v>
      </c>
      <c r="G91" s="269">
        <f>IF(ISBLANK(F91),"-",$D$101/$F$98*F91)</f>
        <v>138553280.4878602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108057825</v>
      </c>
      <c r="E92" s="273">
        <f>IF(ISBLANK(D92),"-",$D$101/$D$98*D92)</f>
        <v>137684531.13545865</v>
      </c>
      <c r="F92" s="272">
        <v>118509667</v>
      </c>
      <c r="G92" s="274">
        <f>IF(ISBLANK(F92),"-",$D$101/$F$98*F92)</f>
        <v>138701055.87075287</v>
      </c>
      <c r="I92" s="762">
        <f>ABS((F96/D96*D95)-F95)/D95</f>
        <v>7.2469024428841915E-3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108231757</v>
      </c>
      <c r="E93" s="273">
        <f>IF(ISBLANK(D93),"-",$D$101/$D$98*D93)</f>
        <v>137906150.86424232</v>
      </c>
      <c r="F93" s="272">
        <v>118504531</v>
      </c>
      <c r="G93" s="274">
        <f>IF(ISBLANK(F93),"-",$D$101/$F$98*F93)</f>
        <v>138695044.81156266</v>
      </c>
      <c r="I93" s="762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108095838.33333333</v>
      </c>
      <c r="E95" s="283">
        <f>AVERAGE(E91:E94)</f>
        <v>137732966.75756094</v>
      </c>
      <c r="F95" s="353">
        <f>AVERAGE(F91:F94)</f>
        <v>118465867.33333333</v>
      </c>
      <c r="G95" s="354">
        <f>AVERAGE(G91:G94)</f>
        <v>138649793.72339192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17.59</v>
      </c>
      <c r="E96" s="275"/>
      <c r="F96" s="287">
        <v>19.149999999999999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17.59</v>
      </c>
      <c r="E97" s="290"/>
      <c r="F97" s="289">
        <f>F96*$B$87</f>
        <v>19.149999999999999</v>
      </c>
    </row>
    <row r="98" spans="1:10" ht="19.5" customHeight="1" x14ac:dyDescent="0.3">
      <c r="A98" s="259" t="s">
        <v>76</v>
      </c>
      <c r="B98" s="359">
        <f>(B97/B96)*(B95/B94)*(B93/B92)*(B91/B90)*B89</f>
        <v>100</v>
      </c>
      <c r="C98" s="357" t="s">
        <v>115</v>
      </c>
      <c r="D98" s="360">
        <f>D97*$B$83/100</f>
        <v>17.440485000000002</v>
      </c>
      <c r="E98" s="293"/>
      <c r="F98" s="292">
        <f>F97*$B$83/100</f>
        <v>18.987224999999999</v>
      </c>
    </row>
    <row r="99" spans="1:10" ht="19.5" customHeight="1" x14ac:dyDescent="0.3">
      <c r="A99" s="763" t="s">
        <v>78</v>
      </c>
      <c r="B99" s="777"/>
      <c r="C99" s="357" t="s">
        <v>116</v>
      </c>
      <c r="D99" s="361">
        <f>D98/$B$98</f>
        <v>0.17440485000000003</v>
      </c>
      <c r="E99" s="293"/>
      <c r="F99" s="296">
        <f>F98/$B$98</f>
        <v>0.18987224999999999</v>
      </c>
      <c r="G99" s="362"/>
      <c r="H99" s="285"/>
    </row>
    <row r="100" spans="1:10" ht="19.5" customHeight="1" x14ac:dyDescent="0.3">
      <c r="A100" s="765"/>
      <c r="B100" s="778"/>
      <c r="C100" s="357" t="s">
        <v>80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138191380.24047643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3.7219687283359276E-3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140644581</v>
      </c>
      <c r="E108" s="410">
        <f t="shared" ref="E108:E113" si="1">IF(ISBLANK(D108),"-",D108/$D$103*$D$100*$B$116)</f>
        <v>203.55043962257932</v>
      </c>
      <c r="F108" s="380">
        <f t="shared" ref="F108:F113" si="2">IF(ISBLANK(D108), "-", E108/$B$56)</f>
        <v>1.0177521981128965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145546091</v>
      </c>
      <c r="E109" s="411">
        <f t="shared" si="1"/>
        <v>210.6442395274222</v>
      </c>
      <c r="F109" s="381">
        <f t="shared" si="2"/>
        <v>1.0532211976371111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140551001</v>
      </c>
      <c r="E110" s="411">
        <f t="shared" si="1"/>
        <v>203.41500425774373</v>
      </c>
      <c r="F110" s="381">
        <f t="shared" si="2"/>
        <v>1.0170750212887187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139885447</v>
      </c>
      <c r="E111" s="411">
        <f t="shared" si="1"/>
        <v>202.4517690706549</v>
      </c>
      <c r="F111" s="381">
        <f t="shared" si="2"/>
        <v>1.0122588453532746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140958811</v>
      </c>
      <c r="E112" s="411">
        <f t="shared" si="1"/>
        <v>204.00521473149448</v>
      </c>
      <c r="F112" s="381">
        <f t="shared" si="2"/>
        <v>1.0200260736574724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143132175</v>
      </c>
      <c r="E113" s="412">
        <f t="shared" si="1"/>
        <v>207.15065549085006</v>
      </c>
      <c r="F113" s="384">
        <f t="shared" si="2"/>
        <v>1.0357532774542504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205.20288711679078</v>
      </c>
      <c r="F115" s="387">
        <f>AVERAGE(F108:F113)</f>
        <v>1.026014435583954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1.5151311972470945E-2</v>
      </c>
      <c r="F116" s="389">
        <f>STDEV(F108:F113)/F115</f>
        <v>1.5151311972470964E-2</v>
      </c>
      <c r="I116" s="233"/>
    </row>
    <row r="117" spans="1:10" ht="27" customHeight="1" x14ac:dyDescent="0.4">
      <c r="A117" s="763" t="s">
        <v>78</v>
      </c>
      <c r="B117" s="764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65"/>
      <c r="B118" s="766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75" t="str">
        <f>B20</f>
        <v xml:space="preserve">Lamivudine 150mg + Zidovudine 300mg + Nevirapine 200mg </v>
      </c>
      <c r="D120" s="775"/>
      <c r="E120" s="340" t="s">
        <v>124</v>
      </c>
      <c r="F120" s="340"/>
      <c r="G120" s="341">
        <f>F115</f>
        <v>1.026014435583954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76" t="s">
        <v>26</v>
      </c>
      <c r="C122" s="776"/>
      <c r="E122" s="346" t="s">
        <v>27</v>
      </c>
      <c r="F122" s="395"/>
      <c r="G122" s="776" t="s">
        <v>28</v>
      </c>
      <c r="H122" s="776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4" zoomScale="40" zoomScaleNormal="40" zoomScaleSheetLayoutView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3" t="s">
        <v>45</v>
      </c>
      <c r="B1" s="773"/>
      <c r="C1" s="773"/>
      <c r="D1" s="773"/>
      <c r="E1" s="773"/>
      <c r="F1" s="773"/>
      <c r="G1" s="773"/>
      <c r="H1" s="773"/>
      <c r="I1" s="773"/>
    </row>
    <row r="2" spans="1:9" ht="18.75" customHeight="1" x14ac:dyDescent="0.25">
      <c r="A2" s="773"/>
      <c r="B2" s="773"/>
      <c r="C2" s="773"/>
      <c r="D2" s="773"/>
      <c r="E2" s="773"/>
      <c r="F2" s="773"/>
      <c r="G2" s="773"/>
      <c r="H2" s="773"/>
      <c r="I2" s="773"/>
    </row>
    <row r="3" spans="1:9" ht="18.75" customHeight="1" x14ac:dyDescent="0.25">
      <c r="A3" s="773"/>
      <c r="B3" s="773"/>
      <c r="C3" s="773"/>
      <c r="D3" s="773"/>
      <c r="E3" s="773"/>
      <c r="F3" s="773"/>
      <c r="G3" s="773"/>
      <c r="H3" s="773"/>
      <c r="I3" s="773"/>
    </row>
    <row r="4" spans="1:9" ht="18.75" customHeight="1" x14ac:dyDescent="0.25">
      <c r="A4" s="773"/>
      <c r="B4" s="773"/>
      <c r="C4" s="773"/>
      <c r="D4" s="773"/>
      <c r="E4" s="773"/>
      <c r="F4" s="773"/>
      <c r="G4" s="773"/>
      <c r="H4" s="773"/>
      <c r="I4" s="773"/>
    </row>
    <row r="5" spans="1:9" ht="18.75" customHeight="1" x14ac:dyDescent="0.25">
      <c r="A5" s="773"/>
      <c r="B5" s="773"/>
      <c r="C5" s="773"/>
      <c r="D5" s="773"/>
      <c r="E5" s="773"/>
      <c r="F5" s="773"/>
      <c r="G5" s="773"/>
      <c r="H5" s="773"/>
      <c r="I5" s="773"/>
    </row>
    <row r="6" spans="1:9" ht="18.75" customHeight="1" x14ac:dyDescent="0.25">
      <c r="A6" s="773"/>
      <c r="B6" s="773"/>
      <c r="C6" s="773"/>
      <c r="D6" s="773"/>
      <c r="E6" s="773"/>
      <c r="F6" s="773"/>
      <c r="G6" s="773"/>
      <c r="H6" s="773"/>
      <c r="I6" s="773"/>
    </row>
    <row r="7" spans="1:9" ht="18.75" customHeight="1" x14ac:dyDescent="0.25">
      <c r="A7" s="773"/>
      <c r="B7" s="773"/>
      <c r="C7" s="773"/>
      <c r="D7" s="773"/>
      <c r="E7" s="773"/>
      <c r="F7" s="773"/>
      <c r="G7" s="773"/>
      <c r="H7" s="773"/>
      <c r="I7" s="773"/>
    </row>
    <row r="8" spans="1:9" x14ac:dyDescent="0.25">
      <c r="A8" s="774" t="s">
        <v>46</v>
      </c>
      <c r="B8" s="774"/>
      <c r="C8" s="774"/>
      <c r="D8" s="774"/>
      <c r="E8" s="774"/>
      <c r="F8" s="774"/>
      <c r="G8" s="774"/>
      <c r="H8" s="774"/>
      <c r="I8" s="774"/>
    </row>
    <row r="9" spans="1:9" x14ac:dyDescent="0.25">
      <c r="A9" s="774"/>
      <c r="B9" s="774"/>
      <c r="C9" s="774"/>
      <c r="D9" s="774"/>
      <c r="E9" s="774"/>
      <c r="F9" s="774"/>
      <c r="G9" s="774"/>
      <c r="H9" s="774"/>
      <c r="I9" s="774"/>
    </row>
    <row r="10" spans="1:9" x14ac:dyDescent="0.25">
      <c r="A10" s="774"/>
      <c r="B10" s="774"/>
      <c r="C10" s="774"/>
      <c r="D10" s="774"/>
      <c r="E10" s="774"/>
      <c r="F10" s="774"/>
      <c r="G10" s="774"/>
      <c r="H10" s="774"/>
      <c r="I10" s="774"/>
    </row>
    <row r="11" spans="1:9" x14ac:dyDescent="0.25">
      <c r="A11" s="774"/>
      <c r="B11" s="774"/>
      <c r="C11" s="774"/>
      <c r="D11" s="774"/>
      <c r="E11" s="774"/>
      <c r="F11" s="774"/>
      <c r="G11" s="774"/>
      <c r="H11" s="774"/>
      <c r="I11" s="774"/>
    </row>
    <row r="12" spans="1:9" x14ac:dyDescent="0.25">
      <c r="A12" s="774"/>
      <c r="B12" s="774"/>
      <c r="C12" s="774"/>
      <c r="D12" s="774"/>
      <c r="E12" s="774"/>
      <c r="F12" s="774"/>
      <c r="G12" s="774"/>
      <c r="H12" s="774"/>
      <c r="I12" s="774"/>
    </row>
    <row r="13" spans="1:9" x14ac:dyDescent="0.25">
      <c r="A13" s="774"/>
      <c r="B13" s="774"/>
      <c r="C13" s="774"/>
      <c r="D13" s="774"/>
      <c r="E13" s="774"/>
      <c r="F13" s="774"/>
      <c r="G13" s="774"/>
      <c r="H13" s="774"/>
      <c r="I13" s="774"/>
    </row>
    <row r="14" spans="1:9" x14ac:dyDescent="0.25">
      <c r="A14" s="774"/>
      <c r="B14" s="774"/>
      <c r="C14" s="774"/>
      <c r="D14" s="774"/>
      <c r="E14" s="774"/>
      <c r="F14" s="774"/>
      <c r="G14" s="774"/>
      <c r="H14" s="774"/>
      <c r="I14" s="774"/>
    </row>
    <row r="15" spans="1:9" ht="19.5" customHeight="1" x14ac:dyDescent="0.3">
      <c r="A15" s="416"/>
    </row>
    <row r="16" spans="1:9" ht="19.5" customHeight="1" x14ac:dyDescent="0.3">
      <c r="A16" s="746" t="s">
        <v>31</v>
      </c>
      <c r="B16" s="747"/>
      <c r="C16" s="747"/>
      <c r="D16" s="747"/>
      <c r="E16" s="747"/>
      <c r="F16" s="747"/>
      <c r="G16" s="747"/>
      <c r="H16" s="748"/>
    </row>
    <row r="17" spans="1:14" ht="20.25" customHeight="1" x14ac:dyDescent="0.25">
      <c r="A17" s="749" t="s">
        <v>47</v>
      </c>
      <c r="B17" s="749"/>
      <c r="C17" s="749"/>
      <c r="D17" s="749"/>
      <c r="E17" s="749"/>
      <c r="F17" s="749"/>
      <c r="G17" s="749"/>
      <c r="H17" s="749"/>
    </row>
    <row r="18" spans="1:14" ht="26.25" customHeight="1" x14ac:dyDescent="0.4">
      <c r="A18" s="418" t="s">
        <v>33</v>
      </c>
      <c r="B18" s="745" t="s">
        <v>5</v>
      </c>
      <c r="C18" s="745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50" t="s">
        <v>9</v>
      </c>
      <c r="C20" s="750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50" t="s">
        <v>11</v>
      </c>
      <c r="C21" s="750"/>
      <c r="D21" s="750"/>
      <c r="E21" s="750"/>
      <c r="F21" s="750"/>
      <c r="G21" s="750"/>
      <c r="H21" s="750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45" t="s">
        <v>129</v>
      </c>
      <c r="C26" s="745"/>
    </row>
    <row r="27" spans="1:14" ht="26.25" customHeight="1" x14ac:dyDescent="0.4">
      <c r="A27" s="427" t="s">
        <v>48</v>
      </c>
      <c r="B27" s="751"/>
      <c r="C27" s="751"/>
    </row>
    <row r="28" spans="1:14" ht="27" customHeight="1" x14ac:dyDescent="0.4">
      <c r="A28" s="427" t="s">
        <v>6</v>
      </c>
      <c r="B28" s="428">
        <v>99.7</v>
      </c>
    </row>
    <row r="29" spans="1:14" s="3" customFormat="1" ht="27" customHeight="1" x14ac:dyDescent="0.4">
      <c r="A29" s="427" t="s">
        <v>49</v>
      </c>
      <c r="B29" s="429"/>
      <c r="C29" s="752" t="s">
        <v>50</v>
      </c>
      <c r="D29" s="753"/>
      <c r="E29" s="753"/>
      <c r="F29" s="753"/>
      <c r="G29" s="754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99.7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5" t="s">
        <v>53</v>
      </c>
      <c r="D31" s="756"/>
      <c r="E31" s="756"/>
      <c r="F31" s="756"/>
      <c r="G31" s="756"/>
      <c r="H31" s="757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5" t="s">
        <v>55</v>
      </c>
      <c r="D32" s="756"/>
      <c r="E32" s="756"/>
      <c r="F32" s="756"/>
      <c r="G32" s="756"/>
      <c r="H32" s="757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20</v>
      </c>
      <c r="C36" s="417"/>
      <c r="D36" s="758" t="s">
        <v>59</v>
      </c>
      <c r="E36" s="759"/>
      <c r="F36" s="758" t="s">
        <v>60</v>
      </c>
      <c r="G36" s="760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254174563</v>
      </c>
      <c r="E38" s="451">
        <f>IF(ISBLANK(D38),"-",$D$48/$D$45*D38)</f>
        <v>243108119.33575678</v>
      </c>
      <c r="F38" s="450">
        <v>236073639</v>
      </c>
      <c r="G38" s="452">
        <f>IF(ISBLANK(F38),"-",$D$48/$F$45*F38)</f>
        <v>245202614.05549055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254503791</v>
      </c>
      <c r="E39" s="456">
        <f>IF(ISBLANK(D39),"-",$D$48/$D$45*D39)</f>
        <v>243423013.15899381</v>
      </c>
      <c r="F39" s="455">
        <v>236596710</v>
      </c>
      <c r="G39" s="457">
        <f>IF(ISBLANK(F39),"-",$D$48/$F$45*F39)</f>
        <v>245745912.22753516</v>
      </c>
      <c r="I39" s="762">
        <f>ABS((F43/D43*D42)-F42)/D42</f>
        <v>9.5025904495840106E-3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254161599</v>
      </c>
      <c r="E40" s="456">
        <f>IF(ISBLANK(D40),"-",$D$48/$D$45*D40)</f>
        <v>243095719.77215815</v>
      </c>
      <c r="F40" s="455">
        <v>237041208</v>
      </c>
      <c r="G40" s="457">
        <f>IF(ISBLANK(F40),"-",$D$48/$F$45*F40)</f>
        <v>246207598.97919506</v>
      </c>
      <c r="I40" s="762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254279984.33333334</v>
      </c>
      <c r="E42" s="466">
        <f>AVERAGE(E38:E41)</f>
        <v>243208950.75563625</v>
      </c>
      <c r="F42" s="465">
        <f>AVERAGE(F38:F41)</f>
        <v>236570519</v>
      </c>
      <c r="G42" s="467">
        <f>AVERAGE(G38:G41)</f>
        <v>245718708.42074028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31.46</v>
      </c>
      <c r="E43" s="458"/>
      <c r="F43" s="470">
        <v>28.97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31.46</v>
      </c>
      <c r="E44" s="473"/>
      <c r="F44" s="472">
        <f>F43*$B$34</f>
        <v>28.97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100</v>
      </c>
      <c r="C45" s="471" t="s">
        <v>77</v>
      </c>
      <c r="D45" s="475">
        <f>D44*$B$30/100</f>
        <v>31.365620000000003</v>
      </c>
      <c r="E45" s="476"/>
      <c r="F45" s="475">
        <f>F44*$B$30/100</f>
        <v>28.883090000000003</v>
      </c>
      <c r="H45" s="468"/>
    </row>
    <row r="46" spans="1:14" ht="19.5" customHeight="1" x14ac:dyDescent="0.3">
      <c r="A46" s="763" t="s">
        <v>78</v>
      </c>
      <c r="B46" s="764"/>
      <c r="C46" s="471" t="s">
        <v>79</v>
      </c>
      <c r="D46" s="477">
        <f>D45/$B$45</f>
        <v>0.31365620000000005</v>
      </c>
      <c r="E46" s="478"/>
      <c r="F46" s="479">
        <f>F45/$B$45</f>
        <v>0.2888309</v>
      </c>
      <c r="H46" s="468"/>
    </row>
    <row r="47" spans="1:14" ht="27" customHeight="1" x14ac:dyDescent="0.4">
      <c r="A47" s="765"/>
      <c r="B47" s="766"/>
      <c r="C47" s="480" t="s">
        <v>80</v>
      </c>
      <c r="D47" s="481">
        <v>0.3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30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30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244463829.58818829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5.7916796377658316E-3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tablets contains : Lamivudine 150mg + Zidovudine 300mg + Nevirapine 200mg </v>
      </c>
    </row>
    <row r="56" spans="1:12" ht="26.25" customHeight="1" x14ac:dyDescent="0.4">
      <c r="A56" s="495" t="s">
        <v>87</v>
      </c>
      <c r="B56" s="496">
        <v>300</v>
      </c>
      <c r="C56" s="417" t="str">
        <f>B20</f>
        <v xml:space="preserve">Lamivudine 150mg + Zidovudine 300mg + Nevirapine 200mg </v>
      </c>
      <c r="H56" s="497"/>
    </row>
    <row r="57" spans="1:12" ht="18.75" x14ac:dyDescent="0.3">
      <c r="A57" s="494" t="s">
        <v>88</v>
      </c>
      <c r="B57" s="586">
        <f>Uniformity!C46</f>
        <v>1125.7589999999998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7" t="s">
        <v>94</v>
      </c>
      <c r="D60" s="770">
        <v>1134.03</v>
      </c>
      <c r="E60" s="500">
        <v>1</v>
      </c>
      <c r="F60" s="501">
        <v>254302659</v>
      </c>
      <c r="G60" s="587">
        <f>IF(ISBLANK(F60),"-",(F60/$D$50*$D$47*$B$68)*($B$57/$D$60))</f>
        <v>309.79787116396597</v>
      </c>
      <c r="H60" s="502">
        <f t="shared" ref="H60:H71" si="0">IF(ISBLANK(F60),"-",G60/$B$56)</f>
        <v>1.0326595705465531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8"/>
      <c r="D61" s="771"/>
      <c r="E61" s="503">
        <v>2</v>
      </c>
      <c r="F61" s="455">
        <v>253181232</v>
      </c>
      <c r="G61" s="588">
        <f>IF(ISBLANK(F61),"-",(F61/$D$50*$D$47*$B$68)*($B$57/$D$60))</f>
        <v>308.43172069337334</v>
      </c>
      <c r="H61" s="504">
        <f t="shared" si="0"/>
        <v>1.0281057356445777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8"/>
      <c r="D62" s="771"/>
      <c r="E62" s="503">
        <v>3</v>
      </c>
      <c r="F62" s="505">
        <v>253980084</v>
      </c>
      <c r="G62" s="588">
        <f>IF(ISBLANK(F62),"-",(F62/$D$50*$D$47*$B$68)*($B$57/$D$60))</f>
        <v>309.40490221632035</v>
      </c>
      <c r="H62" s="504">
        <f t="shared" si="0"/>
        <v>1.0313496740544013</v>
      </c>
      <c r="L62" s="430"/>
    </row>
    <row r="63" spans="1:12" ht="27" customHeight="1" x14ac:dyDescent="0.4">
      <c r="A63" s="442" t="s">
        <v>97</v>
      </c>
      <c r="B63" s="443">
        <v>1</v>
      </c>
      <c r="C63" s="769"/>
      <c r="D63" s="772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7" t="s">
        <v>99</v>
      </c>
      <c r="D64" s="770">
        <v>1138.1400000000001</v>
      </c>
      <c r="E64" s="500">
        <v>1</v>
      </c>
      <c r="F64" s="501">
        <v>261942009</v>
      </c>
      <c r="G64" s="589">
        <f>IF(ISBLANK(F64),"-",(F64/$D$50*$D$47*$B$68)*($B$57/$D$64))</f>
        <v>317.95198358068916</v>
      </c>
      <c r="H64" s="508">
        <f t="shared" si="0"/>
        <v>1.059839945268964</v>
      </c>
    </row>
    <row r="65" spans="1:8" ht="26.25" customHeight="1" x14ac:dyDescent="0.4">
      <c r="A65" s="442" t="s">
        <v>100</v>
      </c>
      <c r="B65" s="443">
        <v>1</v>
      </c>
      <c r="C65" s="768"/>
      <c r="D65" s="771"/>
      <c r="E65" s="503">
        <v>2</v>
      </c>
      <c r="F65" s="455">
        <v>262159874</v>
      </c>
      <c r="G65" s="590">
        <f>IF(ISBLANK(F65),"-",(F65/$D$50*$D$47*$B$68)*($B$57/$D$64))</f>
        <v>318.2164337510427</v>
      </c>
      <c r="H65" s="509">
        <f t="shared" si="0"/>
        <v>1.0607214458368091</v>
      </c>
    </row>
    <row r="66" spans="1:8" ht="26.25" customHeight="1" x14ac:dyDescent="0.4">
      <c r="A66" s="442" t="s">
        <v>101</v>
      </c>
      <c r="B66" s="443">
        <v>1</v>
      </c>
      <c r="C66" s="768"/>
      <c r="D66" s="771"/>
      <c r="E66" s="503">
        <v>3</v>
      </c>
      <c r="F66" s="455">
        <v>262527302</v>
      </c>
      <c r="G66" s="590">
        <f>IF(ISBLANK(F66),"-",(F66/$D$50*$D$47*$B$68)*($B$57/$D$64))</f>
        <v>318.66242735805935</v>
      </c>
      <c r="H66" s="509">
        <f t="shared" si="0"/>
        <v>1.0622080911935312</v>
      </c>
    </row>
    <row r="67" spans="1:8" ht="27" customHeight="1" x14ac:dyDescent="0.4">
      <c r="A67" s="442" t="s">
        <v>102</v>
      </c>
      <c r="B67" s="443">
        <v>1</v>
      </c>
      <c r="C67" s="769"/>
      <c r="D67" s="772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7" t="s">
        <v>104</v>
      </c>
      <c r="D68" s="770">
        <v>1157.1400000000001</v>
      </c>
      <c r="E68" s="500">
        <v>1</v>
      </c>
      <c r="F68" s="501">
        <v>257604782</v>
      </c>
      <c r="G68" s="589">
        <f>IF(ISBLANK(F68),"-",(F68/$D$50*$D$47*$B$68)*($B$57/$D$68))</f>
        <v>307.5530836197828</v>
      </c>
      <c r="H68" s="504">
        <f t="shared" si="0"/>
        <v>1.0251769453992761</v>
      </c>
    </row>
    <row r="69" spans="1:8" ht="27" customHeight="1" x14ac:dyDescent="0.4">
      <c r="A69" s="490" t="s">
        <v>105</v>
      </c>
      <c r="B69" s="512">
        <f>(D47*B68)/B56*B57</f>
        <v>1125.7589999999998</v>
      </c>
      <c r="C69" s="768"/>
      <c r="D69" s="771"/>
      <c r="E69" s="503">
        <v>2</v>
      </c>
      <c r="F69" s="455">
        <v>257534943</v>
      </c>
      <c r="G69" s="590">
        <f>IF(ISBLANK(F69),"-",(F69/$D$50*$D$47*$B$68)*($B$57/$D$68))</f>
        <v>307.46970318080122</v>
      </c>
      <c r="H69" s="504">
        <f t="shared" si="0"/>
        <v>1.0248990106026707</v>
      </c>
    </row>
    <row r="70" spans="1:8" ht="26.25" customHeight="1" x14ac:dyDescent="0.4">
      <c r="A70" s="780" t="s">
        <v>78</v>
      </c>
      <c r="B70" s="781"/>
      <c r="C70" s="768"/>
      <c r="D70" s="771"/>
      <c r="E70" s="503">
        <v>3</v>
      </c>
      <c r="F70" s="455">
        <v>256233773</v>
      </c>
      <c r="G70" s="590">
        <f>IF(ISBLANK(F70),"-",(F70/$D$50*$D$47*$B$68)*($B$57/$D$68))</f>
        <v>305.91624271043793</v>
      </c>
      <c r="H70" s="504">
        <f t="shared" si="0"/>
        <v>1.0197208090347931</v>
      </c>
    </row>
    <row r="71" spans="1:8" ht="27" customHeight="1" x14ac:dyDescent="0.4">
      <c r="A71" s="782"/>
      <c r="B71" s="783"/>
      <c r="C71" s="779"/>
      <c r="D71" s="772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311.48937425271924</v>
      </c>
      <c r="H72" s="517">
        <f>AVERAGE(H60:H71)</f>
        <v>1.0382979141757307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STDEV(G60:G71)/G72</f>
        <v>1.6748642358063393E-2</v>
      </c>
      <c r="H73" s="592">
        <f>STDEV(H60:H71)/H72</f>
        <v>1.674864235806342E-2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75" t="str">
        <f>B20</f>
        <v xml:space="preserve">Lamivudine 150mg + Zidovudine 300mg + Nevirapine 200mg </v>
      </c>
      <c r="D76" s="775"/>
      <c r="E76" s="523" t="s">
        <v>108</v>
      </c>
      <c r="F76" s="523"/>
      <c r="G76" s="524">
        <f>H72</f>
        <v>1.0382979141757307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61" t="s">
        <v>126</v>
      </c>
      <c r="C79" s="761"/>
    </row>
    <row r="80" spans="1:8" ht="26.25" customHeight="1" x14ac:dyDescent="0.4">
      <c r="A80" s="427" t="s">
        <v>48</v>
      </c>
      <c r="B80" s="761">
        <f>B27</f>
        <v>0</v>
      </c>
      <c r="C80" s="761"/>
    </row>
    <row r="81" spans="1:12" ht="27" customHeight="1" x14ac:dyDescent="0.4">
      <c r="A81" s="427" t="s">
        <v>6</v>
      </c>
      <c r="B81" s="526">
        <v>99.7</v>
      </c>
    </row>
    <row r="82" spans="1:12" s="3" customFormat="1" ht="27" customHeight="1" x14ac:dyDescent="0.4">
      <c r="A82" s="427" t="s">
        <v>49</v>
      </c>
      <c r="B82" s="429">
        <v>0</v>
      </c>
      <c r="C82" s="752" t="s">
        <v>50</v>
      </c>
      <c r="D82" s="753"/>
      <c r="E82" s="753"/>
      <c r="F82" s="753"/>
      <c r="G82" s="754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99.7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5" t="s">
        <v>111</v>
      </c>
      <c r="D84" s="756"/>
      <c r="E84" s="756"/>
      <c r="F84" s="756"/>
      <c r="G84" s="756"/>
      <c r="H84" s="757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5" t="s">
        <v>112</v>
      </c>
      <c r="D85" s="756"/>
      <c r="E85" s="756"/>
      <c r="F85" s="756"/>
      <c r="G85" s="756"/>
      <c r="H85" s="757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20</v>
      </c>
      <c r="D89" s="527" t="s">
        <v>59</v>
      </c>
      <c r="E89" s="528"/>
      <c r="F89" s="758" t="s">
        <v>60</v>
      </c>
      <c r="G89" s="760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246339045</v>
      </c>
      <c r="E91" s="451">
        <f>IF(ISBLANK(D91),"-",$D$101/$D$98*D91)</f>
        <v>273985679.5936712</v>
      </c>
      <c r="F91" s="450">
        <v>240638224</v>
      </c>
      <c r="G91" s="452">
        <f>IF(ISBLANK(F91),"-",$D$101/$F$98*F91)</f>
        <v>275811119.79522151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246600016</v>
      </c>
      <c r="E92" s="456">
        <f>IF(ISBLANK(D92),"-",$D$101/$D$98*D92)</f>
        <v>274275939.37278676</v>
      </c>
      <c r="F92" s="455">
        <v>240919075</v>
      </c>
      <c r="G92" s="457">
        <f>IF(ISBLANK(F92),"-",$D$101/$F$98*F92)</f>
        <v>276133021.3930558</v>
      </c>
      <c r="I92" s="762">
        <f>ABS((F96/D96*D95)-F95)/D95</f>
        <v>5.9395673503081286E-3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247058342</v>
      </c>
      <c r="E93" s="456">
        <f>IF(ISBLANK(D93),"-",$D$101/$D$98*D93)</f>
        <v>274785703.30641514</v>
      </c>
      <c r="F93" s="455">
        <v>240925931</v>
      </c>
      <c r="G93" s="457">
        <f>IF(ISBLANK(F93),"-",$D$101/$F$98*F93)</f>
        <v>276140879.50057459</v>
      </c>
      <c r="I93" s="762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246665801</v>
      </c>
      <c r="E95" s="466">
        <f>AVERAGE(E91:E94)</f>
        <v>274349107.42429107</v>
      </c>
      <c r="F95" s="536">
        <f>AVERAGE(F91:F94)</f>
        <v>240827743.33333334</v>
      </c>
      <c r="G95" s="537">
        <f>AVERAGE(G91:G94)</f>
        <v>276028340.2296173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30.06</v>
      </c>
      <c r="E96" s="458"/>
      <c r="F96" s="470">
        <v>29.17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30.06</v>
      </c>
      <c r="E97" s="473"/>
      <c r="F97" s="472">
        <f>F96*$B$87</f>
        <v>29.17</v>
      </c>
    </row>
    <row r="98" spans="1:10" ht="19.5" customHeight="1" x14ac:dyDescent="0.3">
      <c r="A98" s="442" t="s">
        <v>76</v>
      </c>
      <c r="B98" s="542">
        <f>(B97/B96)*(B95/B94)*(B93/B92)*(B91/B90)*B89</f>
        <v>100</v>
      </c>
      <c r="C98" s="540" t="s">
        <v>115</v>
      </c>
      <c r="D98" s="543">
        <f>D97*$B$83/100</f>
        <v>29.969819999999999</v>
      </c>
      <c r="E98" s="476"/>
      <c r="F98" s="475">
        <f>F97*$B$83/100</f>
        <v>29.082490000000004</v>
      </c>
    </row>
    <row r="99" spans="1:10" ht="19.5" customHeight="1" x14ac:dyDescent="0.3">
      <c r="A99" s="763" t="s">
        <v>78</v>
      </c>
      <c r="B99" s="777"/>
      <c r="C99" s="540" t="s">
        <v>116</v>
      </c>
      <c r="D99" s="544">
        <f>D98/$B$98</f>
        <v>0.29969819999999997</v>
      </c>
      <c r="E99" s="476"/>
      <c r="F99" s="479">
        <f>F98/$B$98</f>
        <v>0.29082490000000005</v>
      </c>
      <c r="G99" s="545"/>
      <c r="H99" s="468"/>
    </row>
    <row r="100" spans="1:10" ht="19.5" customHeight="1" x14ac:dyDescent="0.3">
      <c r="A100" s="765"/>
      <c r="B100" s="778"/>
      <c r="C100" s="540" t="s">
        <v>80</v>
      </c>
      <c r="D100" s="546">
        <f>$B$56/$B$116</f>
        <v>0.33333333333333331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33.333333333333329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33.333333333333329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275188723.82695419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3.4963008019522563E-3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279891941</v>
      </c>
      <c r="E108" s="593">
        <f t="shared" ref="E108:E113" si="1">IF(ISBLANK(D108),"-",D108/$D$103*$D$100*$B$116)</f>
        <v>305.12726369122959</v>
      </c>
      <c r="F108" s="563">
        <f t="shared" ref="F108:F113" si="2">IF(ISBLANK(D108), "-", E108/$B$56)</f>
        <v>1.0170908789707653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286046921</v>
      </c>
      <c r="E109" s="594">
        <f t="shared" si="1"/>
        <v>311.83718252191943</v>
      </c>
      <c r="F109" s="564">
        <f t="shared" si="2"/>
        <v>1.0394572750730648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276917690</v>
      </c>
      <c r="E110" s="594">
        <f t="shared" si="1"/>
        <v>301.88485140197787</v>
      </c>
      <c r="F110" s="564">
        <f t="shared" si="2"/>
        <v>1.0062828380065929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279356892</v>
      </c>
      <c r="E111" s="594">
        <f t="shared" si="1"/>
        <v>304.54397416625278</v>
      </c>
      <c r="F111" s="564">
        <f t="shared" si="2"/>
        <v>1.0151465805541759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279215664</v>
      </c>
      <c r="E112" s="594">
        <f t="shared" si="1"/>
        <v>304.39001291591228</v>
      </c>
      <c r="F112" s="564">
        <f t="shared" si="2"/>
        <v>1.0146333763863742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283412251</v>
      </c>
      <c r="E113" s="595">
        <f t="shared" si="1"/>
        <v>308.96496817749369</v>
      </c>
      <c r="F113" s="567">
        <f t="shared" si="2"/>
        <v>1.0298832272583123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306.12470881246423</v>
      </c>
      <c r="F115" s="570">
        <f>AVERAGE(F108:F113)</f>
        <v>1.0204156960415476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1.1794218126868174E-2</v>
      </c>
      <c r="F116" s="572">
        <f>STDEV(F108:F113)/F115</f>
        <v>1.1794218126868195E-2</v>
      </c>
      <c r="I116" s="416"/>
    </row>
    <row r="117" spans="1:10" ht="27" customHeight="1" x14ac:dyDescent="0.4">
      <c r="A117" s="763" t="s">
        <v>78</v>
      </c>
      <c r="B117" s="764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765"/>
      <c r="B118" s="766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75" t="str">
        <f>B20</f>
        <v xml:space="preserve">Lamivudine 150mg + Zidovudine 300mg + Nevirapine 200mg </v>
      </c>
      <c r="D120" s="775"/>
      <c r="E120" s="523" t="s">
        <v>124</v>
      </c>
      <c r="F120" s="523"/>
      <c r="G120" s="524">
        <f>F115</f>
        <v>1.0204156960415476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776" t="s">
        <v>26</v>
      </c>
      <c r="C122" s="776"/>
      <c r="E122" s="529" t="s">
        <v>27</v>
      </c>
      <c r="F122" s="578"/>
      <c r="G122" s="776" t="s">
        <v>28</v>
      </c>
      <c r="H122" s="776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Nevirapine!Print_Area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2016-03-14T12:18:52Z</cp:lastPrinted>
  <dcterms:created xsi:type="dcterms:W3CDTF">2005-07-05T10:19:27Z</dcterms:created>
  <dcterms:modified xsi:type="dcterms:W3CDTF">2016-03-14T12:58:00Z</dcterms:modified>
  <cp:category/>
</cp:coreProperties>
</file>