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5"/>
  </bookViews>
  <sheets>
    <sheet name="SST (NEV) " sheetId="6" r:id="rId1"/>
    <sheet name="SST (ZID)" sheetId="7" r:id="rId2"/>
    <sheet name="SST (lamivudine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5">Nevirapine!$A$1:$N$124</definedName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21" i="8" l="1"/>
  <c r="B20" i="8"/>
  <c r="G76" i="3" l="1"/>
  <c r="G76" i="5" l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87" i="5" l="1"/>
  <c r="B98" i="3"/>
  <c r="B69" i="3" l="1"/>
  <c r="C120" i="5"/>
  <c r="B116" i="5"/>
  <c r="D100" i="5" s="1"/>
  <c r="B98" i="5"/>
  <c r="F95" i="5"/>
  <c r="D95" i="5"/>
  <c r="I92" i="5" s="1"/>
  <c r="F97" i="5"/>
  <c r="B81" i="5"/>
  <c r="B83" i="5" s="1"/>
  <c r="B80" i="5"/>
  <c r="B79" i="5"/>
  <c r="C76" i="5"/>
  <c r="B68" i="5"/>
  <c r="C56" i="5"/>
  <c r="B55" i="5"/>
  <c r="B45" i="5"/>
  <c r="D48" i="5" s="1"/>
  <c r="F42" i="5"/>
  <c r="I39" i="5" s="1"/>
  <c r="D42" i="5"/>
  <c r="B34" i="5"/>
  <c r="D44" i="5" s="1"/>
  <c r="B30" i="5"/>
  <c r="C120" i="4"/>
  <c r="B116" i="4"/>
  <c r="D100" i="4" s="1"/>
  <c r="D101" i="4" s="1"/>
  <c r="D102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B30" i="4"/>
  <c r="C120" i="3"/>
  <c r="B116" i="3"/>
  <c r="D100" i="3" s="1"/>
  <c r="D97" i="3"/>
  <c r="F95" i="3"/>
  <c r="D95" i="3"/>
  <c r="I92" i="3" s="1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C45" i="2"/>
  <c r="C19" i="2"/>
  <c r="I39" i="3" l="1"/>
  <c r="D101" i="5"/>
  <c r="E92" i="5" s="1"/>
  <c r="D97" i="5"/>
  <c r="F98" i="5"/>
  <c r="D97" i="4"/>
  <c r="D98" i="4" s="1"/>
  <c r="F98" i="4"/>
  <c r="F99" i="4" s="1"/>
  <c r="D101" i="3"/>
  <c r="G91" i="3" s="1"/>
  <c r="F99" i="3"/>
  <c r="D45" i="5"/>
  <c r="E39" i="5" s="1"/>
  <c r="D102" i="5"/>
  <c r="D49" i="5"/>
  <c r="D45" i="4"/>
  <c r="E38" i="4" s="1"/>
  <c r="D98" i="3"/>
  <c r="D99" i="3" s="1"/>
  <c r="D49" i="3"/>
  <c r="B57" i="5"/>
  <c r="B57" i="4"/>
  <c r="C49" i="2"/>
  <c r="D43" i="2"/>
  <c r="D39" i="2"/>
  <c r="D35" i="2"/>
  <c r="D31" i="2"/>
  <c r="D27" i="2"/>
  <c r="D49" i="4"/>
  <c r="E41" i="4"/>
  <c r="D30" i="2"/>
  <c r="D36" i="2"/>
  <c r="D41" i="2"/>
  <c r="B49" i="2"/>
  <c r="D26" i="2"/>
  <c r="D32" i="2"/>
  <c r="D37" i="2"/>
  <c r="D42" i="2"/>
  <c r="D49" i="2"/>
  <c r="F44" i="3"/>
  <c r="F45" i="3" s="1"/>
  <c r="F46" i="3" s="1"/>
  <c r="D44" i="3"/>
  <c r="D45" i="3" s="1"/>
  <c r="D46" i="3" s="1"/>
  <c r="G94" i="3"/>
  <c r="G92" i="3"/>
  <c r="G41" i="4"/>
  <c r="D28" i="2"/>
  <c r="D33" i="2"/>
  <c r="D38" i="2"/>
  <c r="C50" i="2"/>
  <c r="D34" i="2"/>
  <c r="D50" i="2"/>
  <c r="B69" i="4"/>
  <c r="E38" i="5"/>
  <c r="D46" i="5"/>
  <c r="B69" i="5"/>
  <c r="D98" i="5"/>
  <c r="E94" i="5" s="1"/>
  <c r="B57" i="3"/>
  <c r="D24" i="2"/>
  <c r="D29" i="2"/>
  <c r="D40" i="2"/>
  <c r="D25" i="2"/>
  <c r="F44" i="4"/>
  <c r="F45" i="4" s="1"/>
  <c r="F46" i="4" s="1"/>
  <c r="G92" i="4"/>
  <c r="E94" i="4"/>
  <c r="F44" i="5"/>
  <c r="F45" i="5" s="1"/>
  <c r="G38" i="5" s="1"/>
  <c r="G94" i="4"/>
  <c r="G39" i="5"/>
  <c r="E41" i="5"/>
  <c r="G94" i="5"/>
  <c r="E40" i="5"/>
  <c r="D46" i="4" l="1"/>
  <c r="D99" i="4"/>
  <c r="E91" i="4"/>
  <c r="G91" i="5"/>
  <c r="G95" i="5" s="1"/>
  <c r="F99" i="5"/>
  <c r="G93" i="5"/>
  <c r="G92" i="5"/>
  <c r="E93" i="4"/>
  <c r="G91" i="4"/>
  <c r="E92" i="4"/>
  <c r="G93" i="4"/>
  <c r="G93" i="3"/>
  <c r="G95" i="3" s="1"/>
  <c r="D102" i="3"/>
  <c r="E92" i="3"/>
  <c r="E91" i="3"/>
  <c r="E93" i="3"/>
  <c r="G38" i="4"/>
  <c r="E39" i="4"/>
  <c r="E40" i="4"/>
  <c r="G39" i="3"/>
  <c r="E94" i="3"/>
  <c r="E38" i="3"/>
  <c r="E39" i="3"/>
  <c r="E91" i="5"/>
  <c r="G40" i="4"/>
  <c r="G38" i="3"/>
  <c r="E41" i="3"/>
  <c r="G40" i="3"/>
  <c r="G39" i="4"/>
  <c r="G41" i="3"/>
  <c r="E40" i="3"/>
  <c r="D99" i="5"/>
  <c r="E93" i="5"/>
  <c r="G41" i="5"/>
  <c r="F46" i="5"/>
  <c r="E42" i="5"/>
  <c r="G40" i="5"/>
  <c r="D52" i="5" s="1"/>
  <c r="E95" i="4" l="1"/>
  <c r="E95" i="3"/>
  <c r="D103" i="3"/>
  <c r="E113" i="3" s="1"/>
  <c r="F113" i="3" s="1"/>
  <c r="G95" i="4"/>
  <c r="D103" i="4"/>
  <c r="E112" i="4" s="1"/>
  <c r="F112" i="4" s="1"/>
  <c r="D52" i="4"/>
  <c r="E95" i="5"/>
  <c r="D105" i="4"/>
  <c r="D105" i="3"/>
  <c r="G42" i="5"/>
  <c r="D50" i="5"/>
  <c r="G69" i="5" s="1"/>
  <c r="H69" i="5" s="1"/>
  <c r="D50" i="4"/>
  <c r="D51" i="4" s="1"/>
  <c r="E42" i="4"/>
  <c r="G42" i="4"/>
  <c r="G42" i="3"/>
  <c r="D105" i="5"/>
  <c r="D103" i="5"/>
  <c r="G71" i="5"/>
  <c r="H71" i="5" s="1"/>
  <c r="G62" i="5"/>
  <c r="H62" i="5" s="1"/>
  <c r="G67" i="5"/>
  <c r="H67" i="5" s="1"/>
  <c r="D50" i="3"/>
  <c r="E42" i="3"/>
  <c r="D52" i="3"/>
  <c r="D104" i="3"/>
  <c r="E113" i="4" l="1"/>
  <c r="F113" i="4" s="1"/>
  <c r="E110" i="3"/>
  <c r="F110" i="3" s="1"/>
  <c r="E108" i="3"/>
  <c r="E109" i="3"/>
  <c r="F109" i="3" s="1"/>
  <c r="E111" i="3"/>
  <c r="F111" i="3" s="1"/>
  <c r="E112" i="3"/>
  <c r="F112" i="3" s="1"/>
  <c r="E109" i="4"/>
  <c r="F109" i="4" s="1"/>
  <c r="E110" i="4"/>
  <c r="F110" i="4" s="1"/>
  <c r="D104" i="4"/>
  <c r="E108" i="4"/>
  <c r="F108" i="4" s="1"/>
  <c r="F115" i="4" s="1"/>
  <c r="E111" i="4"/>
  <c r="F111" i="4" s="1"/>
  <c r="G68" i="4"/>
  <c r="H68" i="4" s="1"/>
  <c r="D51" i="5"/>
  <c r="G66" i="5"/>
  <c r="H66" i="5" s="1"/>
  <c r="G61" i="5"/>
  <c r="H61" i="5" s="1"/>
  <c r="G70" i="5"/>
  <c r="H70" i="5" s="1"/>
  <c r="G64" i="5"/>
  <c r="H64" i="5" s="1"/>
  <c r="G68" i="5"/>
  <c r="H68" i="5" s="1"/>
  <c r="G63" i="5"/>
  <c r="H63" i="5" s="1"/>
  <c r="G65" i="5"/>
  <c r="H65" i="5" s="1"/>
  <c r="G60" i="5"/>
  <c r="H60" i="5" s="1"/>
  <c r="G71" i="4"/>
  <c r="H71" i="4" s="1"/>
  <c r="G66" i="4"/>
  <c r="H66" i="4" s="1"/>
  <c r="G60" i="4"/>
  <c r="H60" i="4" s="1"/>
  <c r="G65" i="4"/>
  <c r="H65" i="4" s="1"/>
  <c r="G62" i="4"/>
  <c r="H62" i="4" s="1"/>
  <c r="G67" i="4"/>
  <c r="H67" i="4" s="1"/>
  <c r="G69" i="4"/>
  <c r="H69" i="4" s="1"/>
  <c r="G61" i="4"/>
  <c r="H61" i="4" s="1"/>
  <c r="G70" i="4"/>
  <c r="H70" i="4" s="1"/>
  <c r="G64" i="4"/>
  <c r="H64" i="4" s="1"/>
  <c r="G63" i="4"/>
  <c r="H63" i="4" s="1"/>
  <c r="G68" i="3"/>
  <c r="H68" i="3" s="1"/>
  <c r="G70" i="3"/>
  <c r="H70" i="3" s="1"/>
  <c r="G67" i="3"/>
  <c r="H67" i="3" s="1"/>
  <c r="G65" i="3"/>
  <c r="H65" i="3" s="1"/>
  <c r="G63" i="3"/>
  <c r="H63" i="3" s="1"/>
  <c r="G61" i="3"/>
  <c r="H61" i="3" s="1"/>
  <c r="G66" i="3"/>
  <c r="H66" i="3" s="1"/>
  <c r="G62" i="3"/>
  <c r="H62" i="3" s="1"/>
  <c r="G71" i="3"/>
  <c r="H71" i="3" s="1"/>
  <c r="G69" i="3"/>
  <c r="H69" i="3" s="1"/>
  <c r="G64" i="3"/>
  <c r="H64" i="3" s="1"/>
  <c r="G60" i="3"/>
  <c r="D51" i="3"/>
  <c r="E112" i="5"/>
  <c r="F112" i="5" s="1"/>
  <c r="E110" i="5"/>
  <c r="F110" i="5" s="1"/>
  <c r="E108" i="5"/>
  <c r="E113" i="5"/>
  <c r="F113" i="5" s="1"/>
  <c r="F115" i="5" s="1"/>
  <c r="E111" i="5"/>
  <c r="F111" i="5" s="1"/>
  <c r="E109" i="5"/>
  <c r="F109" i="5" s="1"/>
  <c r="D104" i="5"/>
  <c r="F108" i="3"/>
  <c r="G120" i="4" l="1"/>
  <c r="E115" i="4"/>
  <c r="E116" i="4" s="1"/>
  <c r="E117" i="4"/>
  <c r="E117" i="3"/>
  <c r="E115" i="3"/>
  <c r="E116" i="3" s="1"/>
  <c r="F115" i="3"/>
  <c r="G120" i="3" s="1"/>
  <c r="H72" i="5"/>
  <c r="G72" i="5"/>
  <c r="G73" i="5" s="1"/>
  <c r="G74" i="5"/>
  <c r="G72" i="4"/>
  <c r="G73" i="4" s="1"/>
  <c r="G74" i="4"/>
  <c r="G74" i="3"/>
  <c r="G72" i="3"/>
  <c r="G73" i="3" s="1"/>
  <c r="H60" i="3"/>
  <c r="F117" i="3"/>
  <c r="H74" i="5"/>
  <c r="E115" i="5"/>
  <c r="E116" i="5" s="1"/>
  <c r="E117" i="5"/>
  <c r="F108" i="5"/>
  <c r="F117" i="4"/>
  <c r="H74" i="4"/>
  <c r="H72" i="4"/>
  <c r="G76" i="4" s="1"/>
  <c r="H73" i="4" l="1"/>
  <c r="F117" i="5"/>
  <c r="F116" i="3"/>
  <c r="F116" i="4"/>
  <c r="H73" i="5"/>
  <c r="H74" i="3"/>
  <c r="H72" i="3"/>
  <c r="H73" i="3" l="1"/>
  <c r="G120" i="5"/>
  <c r="F116" i="5"/>
</calcChain>
</file>

<file path=xl/sharedStrings.xml><?xml version="1.0" encoding="utf-8"?>
<sst xmlns="http://schemas.openxmlformats.org/spreadsheetml/2006/main" count="644" uniqueCount="132">
  <si>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</si>
  <si>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</si>
  <si>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</si>
  <si>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</si>
  <si>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</si>
  <si>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</si>
  <si>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</si>
  <si>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NDQB201601690</t>
  </si>
  <si>
    <t>Weight (mg):</t>
  </si>
  <si>
    <t xml:space="preserve">Lamivudine 150mg + Zidovudine 300mg + Nevirapine 200mg </t>
  </si>
  <si>
    <t>Standard Conc (mg/mL):</t>
  </si>
  <si>
    <t xml:space="preserve">Each tablets contains : Lamivudine 150mg + Zidovudine 300mg + Nevirapine 200mg </t>
  </si>
  <si>
    <t>2016-01-27 11:28:57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</si>
  <si>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</si>
  <si>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</si>
  <si>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</si>
  <si>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</si>
  <si>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</si>
  <si>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</si>
  <si>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</si>
  <si>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</si>
  <si>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</si>
  <si>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</si>
  <si>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</si>
  <si>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</si>
  <si>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</si>
  <si>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</si>
  <si>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</si>
  <si>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</si>
  <si>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</si>
  <si>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</si>
  <si>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</si>
  <si>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</si>
  <si>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</si>
  <si>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</si>
  <si>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</si>
  <si>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</si>
  <si>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</si>
  <si>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</si>
  <si>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</si>
  <si>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</si>
  <si>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</si>
  <si>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</si>
  <si>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</si>
  <si>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</si>
  <si>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</si>
  <si>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</si>
  <si>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</si>
  <si>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</si>
  <si>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</si>
  <si>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</si>
  <si>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</si>
  <si>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</si>
  <si>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</si>
  <si>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</si>
  <si>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</si>
  <si>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</si>
  <si>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</si>
  <si>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</si>
  <si>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</si>
  <si>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</si>
  <si>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</si>
  <si>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</si>
  <si>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</si>
  <si>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</si>
  <si>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</si>
  <si>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</si>
  <si>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</si>
  <si>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</si>
  <si>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</si>
  <si>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</si>
  <si>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</si>
  <si>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</si>
  <si>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</si>
  <si>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</si>
  <si>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</si>
  <si>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</si>
  <si>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</si>
  <si>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</si>
  <si>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</si>
  <si>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</si>
  <si>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</si>
  <si>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</si>
  <si>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</si>
  <si>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</si>
  <si>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</si>
  <si>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</si>
  <si>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</si>
  <si>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</si>
  <si>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</si>
  <si>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</si>
  <si>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</si>
  <si>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</si>
  <si>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</si>
  <si>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</si>
  <si>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</si>
  <si>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</si>
  <si>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</si>
  <si>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</si>
  <si>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</si>
  <si>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</si>
  <si>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</si>
  <si>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</si>
  <si>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</si>
  <si>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</si>
  <si>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</si>
  <si>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</si>
  <si>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</si>
  <si>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</si>
  <si>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</si>
  <si>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</si>
  <si>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</si>
  <si>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</si>
  <si>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</si>
  <si>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</si>
  <si>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</si>
  <si>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</si>
  <si>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</si>
  <si>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</si>
  <si>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</si>
  <si>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</si>
  <si>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</si>
  <si>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</si>
  <si>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</si>
  <si>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</si>
  <si>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</si>
  <si>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</si>
  <si>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</si>
  <si>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NEVIRAPINE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</si>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</sst>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B41" sqref="B41"/>
    </sheetView>
  </sheetViews>
  <sheetFormatPr defaultRowHeight="13.5" x14ac:dyDescent="0.25"/>
  <cols>
    <col min="1" max="1" width="27.5703125" style="600" customWidth="1"/>
    <col min="2" max="2" width="20.42578125" style="600" customWidth="1"/>
    <col min="3" max="3" width="31.85546875" style="600" customWidth="1"/>
    <col min="4" max="4" width="25.85546875" style="600" customWidth="1"/>
    <col min="5" max="5" width="25.7109375" style="600" customWidth="1"/>
    <col min="6" max="6" width="23.140625" style="600" customWidth="1"/>
    <col min="7" max="7" width="28.42578125" style="600" customWidth="1"/>
    <col min="8" max="8" width="21.5703125" style="600" customWidth="1"/>
    <col min="9" max="9" width="9.140625" style="600" customWidth="1"/>
    <col min="10" max="16384" width="9.140625" style="636"/>
  </cols>
  <sheetData>
    <row r="14" spans="1:6" ht="15" customHeight="1" x14ac:dyDescent="0.3">
      <c r="A14" s="599"/>
      <c r="C14" s="601"/>
      <c r="F14" s="601"/>
    </row>
    <row r="15" spans="1:6" ht="18.75" customHeight="1" x14ac:dyDescent="0.3">
      <c r="A15" s="731" t="s">
        <v>0</v>
      </c>
      <c r="B15" s="731"/>
      <c r="C15" s="731"/>
      <c r="D15" s="731"/>
      <c r="E15" s="731"/>
    </row>
    <row r="16" spans="1:6" ht="16.5" customHeight="1" x14ac:dyDescent="0.3">
      <c r="A16" s="602" t="s">
        <v>1</v>
      </c>
      <c r="B16" s="603" t="s">
        <v>2</v>
      </c>
    </row>
    <row r="17" spans="1:5" ht="16.5" customHeight="1" x14ac:dyDescent="0.3">
      <c r="A17" s="604" t="s">
        <v>3</v>
      </c>
      <c r="B17" s="604" t="s">
        <v>5</v>
      </c>
      <c r="D17" s="605"/>
      <c r="E17" s="606"/>
    </row>
    <row r="18" spans="1:5" ht="16.5" customHeight="1" x14ac:dyDescent="0.3">
      <c r="A18" s="607" t="s">
        <v>4</v>
      </c>
      <c r="B18" s="604" t="s">
        <v>128</v>
      </c>
      <c r="C18" s="606"/>
      <c r="D18" s="606"/>
      <c r="E18" s="606"/>
    </row>
    <row r="19" spans="1:5" ht="16.5" customHeight="1" x14ac:dyDescent="0.3">
      <c r="A19" s="607" t="s">
        <v>6</v>
      </c>
      <c r="B19" s="608">
        <v>99.15</v>
      </c>
      <c r="C19" s="606"/>
      <c r="D19" s="606"/>
      <c r="E19" s="606"/>
    </row>
    <row r="20" spans="1:5" ht="16.5" customHeight="1" x14ac:dyDescent="0.3">
      <c r="A20" s="604" t="s">
        <v>8</v>
      </c>
      <c r="B20" s="608">
        <v>0.2</v>
      </c>
      <c r="C20" s="606"/>
      <c r="D20" s="606"/>
      <c r="E20" s="606"/>
    </row>
    <row r="21" spans="1:5" ht="16.5" customHeight="1" x14ac:dyDescent="0.3">
      <c r="A21" s="604" t="s">
        <v>10</v>
      </c>
      <c r="B21" s="609">
        <v>10.31</v>
      </c>
      <c r="C21" s="606"/>
      <c r="D21" s="606"/>
      <c r="E21" s="606"/>
    </row>
    <row r="22" spans="1:5" ht="15.75" customHeight="1" x14ac:dyDescent="0.25">
      <c r="A22" s="606"/>
      <c r="B22" s="606"/>
      <c r="C22" s="606"/>
      <c r="D22" s="606"/>
      <c r="E22" s="606"/>
    </row>
    <row r="23" spans="1:5" ht="16.5" customHeight="1" x14ac:dyDescent="0.3">
      <c r="A23" s="610" t="s">
        <v>13</v>
      </c>
      <c r="B23" s="611" t="s">
        <v>14</v>
      </c>
      <c r="C23" s="610" t="s">
        <v>15</v>
      </c>
      <c r="D23" s="610" t="s">
        <v>16</v>
      </c>
      <c r="E23" s="610" t="s">
        <v>17</v>
      </c>
    </row>
    <row r="24" spans="1:5" ht="16.5" customHeight="1" x14ac:dyDescent="0.3">
      <c r="A24" s="612">
        <v>1</v>
      </c>
      <c r="B24" s="613">
        <v>138752139</v>
      </c>
      <c r="C24" s="613">
        <v>10424.1</v>
      </c>
      <c r="D24" s="614">
        <v>1.2</v>
      </c>
      <c r="E24" s="615">
        <v>7.1</v>
      </c>
    </row>
    <row r="25" spans="1:5" ht="16.5" customHeight="1" x14ac:dyDescent="0.3">
      <c r="A25" s="612">
        <v>2</v>
      </c>
      <c r="B25" s="613">
        <v>138800442</v>
      </c>
      <c r="C25" s="613">
        <v>10391.9</v>
      </c>
      <c r="D25" s="614">
        <v>1</v>
      </c>
      <c r="E25" s="614">
        <v>7.1</v>
      </c>
    </row>
    <row r="26" spans="1:5" ht="16.5" customHeight="1" x14ac:dyDescent="0.3">
      <c r="A26" s="612">
        <v>3</v>
      </c>
      <c r="B26" s="613">
        <v>138964277</v>
      </c>
      <c r="C26" s="613">
        <v>10400.799999999999</v>
      </c>
      <c r="D26" s="614">
        <v>1</v>
      </c>
      <c r="E26" s="614">
        <v>7.1</v>
      </c>
    </row>
    <row r="27" spans="1:5" ht="16.5" customHeight="1" x14ac:dyDescent="0.3">
      <c r="A27" s="612">
        <v>4</v>
      </c>
      <c r="B27" s="613">
        <v>139434033</v>
      </c>
      <c r="C27" s="613">
        <v>10406.9</v>
      </c>
      <c r="D27" s="614">
        <v>1</v>
      </c>
      <c r="E27" s="614">
        <v>7.1</v>
      </c>
    </row>
    <row r="28" spans="1:5" ht="16.5" customHeight="1" x14ac:dyDescent="0.3">
      <c r="A28" s="612">
        <v>5</v>
      </c>
      <c r="B28" s="613">
        <v>139787045</v>
      </c>
      <c r="C28" s="613">
        <v>10406</v>
      </c>
      <c r="D28" s="614">
        <v>1</v>
      </c>
      <c r="E28" s="614">
        <v>7.1</v>
      </c>
    </row>
    <row r="29" spans="1:5" ht="16.5" customHeight="1" x14ac:dyDescent="0.3">
      <c r="A29" s="612">
        <v>6</v>
      </c>
      <c r="B29" s="616"/>
      <c r="C29" s="616"/>
      <c r="D29" s="617"/>
      <c r="E29" s="617"/>
    </row>
    <row r="30" spans="1:5" ht="16.5" customHeight="1" x14ac:dyDescent="0.3">
      <c r="A30" s="618" t="s">
        <v>18</v>
      </c>
      <c r="B30" s="619">
        <f>AVERAGE(B24:B29)</f>
        <v>139147587.19999999</v>
      </c>
      <c r="C30" s="620">
        <f>AVERAGE(C24:C29)</f>
        <v>10405.939999999999</v>
      </c>
      <c r="D30" s="621">
        <f>AVERAGE(D24:D29)</f>
        <v>1.04</v>
      </c>
      <c r="E30" s="621">
        <f>AVERAGE(E24:E29)</f>
        <v>7.1</v>
      </c>
    </row>
    <row r="31" spans="1:5" ht="16.5" customHeight="1" x14ac:dyDescent="0.3">
      <c r="A31" s="622" t="s">
        <v>19</v>
      </c>
      <c r="B31" s="623">
        <f>(STDEV(B24:B29)/B30)</f>
        <v>3.2168611563229798E-3</v>
      </c>
      <c r="C31" s="624"/>
      <c r="D31" s="624"/>
      <c r="E31" s="625"/>
    </row>
    <row r="32" spans="1:5" s="600" customFormat="1" ht="16.5" customHeight="1" x14ac:dyDescent="0.3">
      <c r="A32" s="626" t="s">
        <v>20</v>
      </c>
      <c r="B32" s="627">
        <f>COUNT(B24:B29)</f>
        <v>5</v>
      </c>
      <c r="C32" s="628"/>
      <c r="D32" s="629"/>
      <c r="E32" s="630"/>
    </row>
    <row r="33" spans="1:5" s="600" customFormat="1" ht="15.75" customHeight="1" x14ac:dyDescent="0.25">
      <c r="A33" s="606"/>
      <c r="B33" s="606"/>
      <c r="C33" s="606"/>
      <c r="D33" s="606"/>
      <c r="E33" s="606"/>
    </row>
    <row r="34" spans="1:5" s="600" customFormat="1" ht="16.5" customHeight="1" x14ac:dyDescent="0.3">
      <c r="A34" s="607" t="s">
        <v>21</v>
      </c>
      <c r="B34" s="631" t="s">
        <v>22</v>
      </c>
      <c r="C34" s="632"/>
      <c r="D34" s="632"/>
      <c r="E34" s="632"/>
    </row>
    <row r="35" spans="1:5" ht="16.5" customHeight="1" x14ac:dyDescent="0.3">
      <c r="A35" s="607"/>
      <c r="B35" s="631" t="s">
        <v>23</v>
      </c>
      <c r="C35" s="632"/>
      <c r="D35" s="632"/>
      <c r="E35" s="632"/>
    </row>
    <row r="36" spans="1:5" ht="16.5" customHeight="1" x14ac:dyDescent="0.3">
      <c r="A36" s="607"/>
      <c r="B36" s="631" t="s">
        <v>24</v>
      </c>
      <c r="C36" s="632"/>
      <c r="D36" s="632"/>
      <c r="E36" s="632"/>
    </row>
    <row r="37" spans="1:5" ht="15.75" customHeight="1" x14ac:dyDescent="0.25">
      <c r="A37" s="606"/>
      <c r="B37" s="606"/>
      <c r="C37" s="606"/>
      <c r="D37" s="606"/>
      <c r="E37" s="606"/>
    </row>
    <row r="38" spans="1:5" ht="16.5" customHeight="1" x14ac:dyDescent="0.3">
      <c r="A38" s="602" t="s">
        <v>1</v>
      </c>
      <c r="B38" s="603" t="s">
        <v>25</v>
      </c>
    </row>
    <row r="39" spans="1:5" ht="16.5" customHeight="1" x14ac:dyDescent="0.3">
      <c r="A39" s="607" t="s">
        <v>4</v>
      </c>
      <c r="B39" s="604" t="s">
        <v>126</v>
      </c>
      <c r="C39" s="606"/>
      <c r="D39" s="606"/>
      <c r="E39" s="606"/>
    </row>
    <row r="40" spans="1:5" ht="16.5" customHeight="1" x14ac:dyDescent="0.3">
      <c r="A40" s="607" t="s">
        <v>6</v>
      </c>
      <c r="B40" s="608">
        <v>99.15</v>
      </c>
      <c r="C40" s="606"/>
      <c r="D40" s="606"/>
      <c r="E40" s="606"/>
    </row>
    <row r="41" spans="1:5" ht="16.5" customHeight="1" x14ac:dyDescent="0.3">
      <c r="A41" s="604" t="s">
        <v>8</v>
      </c>
      <c r="B41" s="608">
        <v>10.31</v>
      </c>
      <c r="C41" s="606"/>
      <c r="D41" s="606"/>
      <c r="E41" s="606"/>
    </row>
    <row r="42" spans="1:5" ht="16.5" customHeight="1" x14ac:dyDescent="0.3">
      <c r="A42" s="604" t="s">
        <v>10</v>
      </c>
      <c r="B42" s="609">
        <v>0.2</v>
      </c>
      <c r="C42" s="606"/>
      <c r="D42" s="606"/>
      <c r="E42" s="606"/>
    </row>
    <row r="43" spans="1:5" ht="15.75" customHeight="1" x14ac:dyDescent="0.25">
      <c r="A43" s="606"/>
      <c r="B43" s="606"/>
      <c r="C43" s="606"/>
      <c r="D43" s="606"/>
      <c r="E43" s="606"/>
    </row>
    <row r="44" spans="1:5" ht="16.5" customHeight="1" x14ac:dyDescent="0.3">
      <c r="A44" s="610" t="s">
        <v>13</v>
      </c>
      <c r="B44" s="611" t="s">
        <v>14</v>
      </c>
      <c r="C44" s="610" t="s">
        <v>15</v>
      </c>
      <c r="D44" s="610" t="s">
        <v>16</v>
      </c>
      <c r="E44" s="610" t="s">
        <v>17</v>
      </c>
    </row>
    <row r="45" spans="1:5" ht="16.5" customHeight="1" x14ac:dyDescent="0.3">
      <c r="A45" s="612">
        <v>1</v>
      </c>
      <c r="B45" s="613">
        <v>138752139</v>
      </c>
      <c r="C45" s="613">
        <v>10424.1</v>
      </c>
      <c r="D45" s="614">
        <v>1.2</v>
      </c>
      <c r="E45" s="615">
        <v>7.1</v>
      </c>
    </row>
    <row r="46" spans="1:5" ht="16.5" customHeight="1" x14ac:dyDescent="0.3">
      <c r="A46" s="612">
        <v>2</v>
      </c>
      <c r="B46" s="613">
        <v>138800442</v>
      </c>
      <c r="C46" s="613">
        <v>10391.9</v>
      </c>
      <c r="D46" s="614">
        <v>1</v>
      </c>
      <c r="E46" s="614">
        <v>7.1</v>
      </c>
    </row>
    <row r="47" spans="1:5" ht="16.5" customHeight="1" x14ac:dyDescent="0.3">
      <c r="A47" s="612">
        <v>3</v>
      </c>
      <c r="B47" s="613">
        <v>138964277</v>
      </c>
      <c r="C47" s="613">
        <v>10400.799999999999</v>
      </c>
      <c r="D47" s="614">
        <v>1</v>
      </c>
      <c r="E47" s="614">
        <v>7.1</v>
      </c>
    </row>
    <row r="48" spans="1:5" ht="16.5" customHeight="1" x14ac:dyDescent="0.3">
      <c r="A48" s="612">
        <v>4</v>
      </c>
      <c r="B48" s="613">
        <v>139434033</v>
      </c>
      <c r="C48" s="613">
        <v>10406.9</v>
      </c>
      <c r="D48" s="614">
        <v>1</v>
      </c>
      <c r="E48" s="614">
        <v>7.1</v>
      </c>
    </row>
    <row r="49" spans="1:7" ht="16.5" customHeight="1" x14ac:dyDescent="0.3">
      <c r="A49" s="612">
        <v>5</v>
      </c>
      <c r="B49" s="613">
        <v>139787045</v>
      </c>
      <c r="C49" s="613">
        <v>10406</v>
      </c>
      <c r="D49" s="614">
        <v>1</v>
      </c>
      <c r="E49" s="614">
        <v>7.1</v>
      </c>
    </row>
    <row r="50" spans="1:7" ht="16.5" customHeight="1" x14ac:dyDescent="0.3">
      <c r="A50" s="612">
        <v>6</v>
      </c>
      <c r="B50" s="616"/>
      <c r="C50" s="616"/>
      <c r="D50" s="617"/>
      <c r="E50" s="617"/>
    </row>
    <row r="51" spans="1:7" ht="16.5" customHeight="1" x14ac:dyDescent="0.3">
      <c r="A51" s="618" t="s">
        <v>18</v>
      </c>
      <c r="B51" s="619">
        <f>AVERAGE(B45:B50)</f>
        <v>139147587.19999999</v>
      </c>
      <c r="C51" s="620">
        <f>AVERAGE(C45:C50)</f>
        <v>10405.939999999999</v>
      </c>
      <c r="D51" s="621">
        <f>AVERAGE(D45:D50)</f>
        <v>1.04</v>
      </c>
      <c r="E51" s="621">
        <f>AVERAGE(E45:E50)</f>
        <v>7.1</v>
      </c>
    </row>
    <row r="52" spans="1:7" ht="16.5" customHeight="1" x14ac:dyDescent="0.3">
      <c r="A52" s="622" t="s">
        <v>19</v>
      </c>
      <c r="B52" s="623">
        <f>(STDEV(B45:B50)/B51)</f>
        <v>3.2168611563229798E-3</v>
      </c>
      <c r="C52" s="624"/>
      <c r="D52" s="624"/>
      <c r="E52" s="625"/>
    </row>
    <row r="53" spans="1:7" s="600" customFormat="1" ht="16.5" customHeight="1" x14ac:dyDescent="0.3">
      <c r="A53" s="626" t="s">
        <v>20</v>
      </c>
      <c r="B53" s="627">
        <f>COUNT(B45:B50)</f>
        <v>5</v>
      </c>
      <c r="C53" s="628"/>
      <c r="D53" s="629"/>
      <c r="E53" s="630"/>
    </row>
    <row r="54" spans="1:7" s="600" customFormat="1" ht="15.75" customHeight="1" x14ac:dyDescent="0.25">
      <c r="A54" s="606"/>
      <c r="B54" s="606"/>
      <c r="C54" s="606"/>
      <c r="D54" s="606"/>
      <c r="E54" s="606"/>
    </row>
    <row r="55" spans="1:7" s="600" customFormat="1" ht="16.5" customHeight="1" x14ac:dyDescent="0.3">
      <c r="A55" s="607" t="s">
        <v>21</v>
      </c>
      <c r="B55" s="631" t="s">
        <v>22</v>
      </c>
      <c r="C55" s="632"/>
      <c r="D55" s="632"/>
      <c r="E55" s="632"/>
    </row>
    <row r="56" spans="1:7" ht="16.5" customHeight="1" x14ac:dyDescent="0.3">
      <c r="A56" s="607"/>
      <c r="B56" s="631" t="s">
        <v>23</v>
      </c>
      <c r="C56" s="632"/>
      <c r="D56" s="632"/>
      <c r="E56" s="632"/>
    </row>
    <row r="57" spans="1:7" ht="16.5" customHeight="1" x14ac:dyDescent="0.3">
      <c r="A57" s="607"/>
      <c r="B57" s="631" t="s">
        <v>24</v>
      </c>
      <c r="C57" s="632"/>
      <c r="D57" s="632"/>
      <c r="E57" s="632"/>
    </row>
    <row r="58" spans="1:7" ht="14.25" customHeight="1" thickBot="1" x14ac:dyDescent="0.3">
      <c r="A58" s="633"/>
      <c r="B58" s="634"/>
      <c r="D58" s="635"/>
      <c r="F58" s="636"/>
      <c r="G58" s="636"/>
    </row>
    <row r="59" spans="1:7" ht="15" customHeight="1" x14ac:dyDescent="0.3">
      <c r="B59" s="732" t="s">
        <v>26</v>
      </c>
      <c r="C59" s="732"/>
      <c r="E59" s="637" t="s">
        <v>27</v>
      </c>
      <c r="F59" s="638"/>
      <c r="G59" s="637" t="s">
        <v>28</v>
      </c>
    </row>
    <row r="60" spans="1:7" ht="15" customHeight="1" x14ac:dyDescent="0.3">
      <c r="A60" s="639" t="s">
        <v>29</v>
      </c>
      <c r="B60" s="640"/>
      <c r="C60" s="640"/>
      <c r="E60" s="640"/>
      <c r="G60" s="640"/>
    </row>
    <row r="61" spans="1:7" ht="15" customHeight="1" x14ac:dyDescent="0.3">
      <c r="A61" s="639" t="s">
        <v>30</v>
      </c>
      <c r="B61" s="641"/>
      <c r="C61" s="641"/>
      <c r="E61" s="641"/>
      <c r="G61" s="64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7" workbookViewId="0">
      <selection activeCell="C48" sqref="C48"/>
    </sheetView>
  </sheetViews>
  <sheetFormatPr defaultRowHeight="13.5" x14ac:dyDescent="0.25"/>
  <cols>
    <col min="1" max="1" width="27.5703125" style="644" customWidth="1"/>
    <col min="2" max="2" width="20.42578125" style="644" customWidth="1"/>
    <col min="3" max="3" width="31.85546875" style="644" customWidth="1"/>
    <col min="4" max="4" width="25.85546875" style="644" customWidth="1"/>
    <col min="5" max="5" width="25.7109375" style="644" customWidth="1"/>
    <col min="6" max="6" width="23.140625" style="644" customWidth="1"/>
    <col min="7" max="7" width="28.42578125" style="644" customWidth="1"/>
    <col min="8" max="8" width="21.5703125" style="644" customWidth="1"/>
    <col min="9" max="9" width="9.140625" style="644" customWidth="1"/>
    <col min="10" max="16384" width="9.140625" style="680"/>
  </cols>
  <sheetData>
    <row r="14" spans="1:6" ht="15" customHeight="1" x14ac:dyDescent="0.3">
      <c r="A14" s="643"/>
      <c r="C14" s="645"/>
      <c r="F14" s="645"/>
    </row>
    <row r="15" spans="1:6" ht="18.75" customHeight="1" x14ac:dyDescent="0.3">
      <c r="A15" s="733" t="s">
        <v>0</v>
      </c>
      <c r="B15" s="733"/>
      <c r="C15" s="733"/>
      <c r="D15" s="733"/>
      <c r="E15" s="733"/>
    </row>
    <row r="16" spans="1:6" ht="16.5" customHeight="1" x14ac:dyDescent="0.3">
      <c r="A16" s="646" t="s">
        <v>1</v>
      </c>
      <c r="B16" s="647" t="s">
        <v>2</v>
      </c>
    </row>
    <row r="17" spans="1:5" ht="16.5" customHeight="1" x14ac:dyDescent="0.3">
      <c r="A17" s="648" t="s">
        <v>3</v>
      </c>
      <c r="B17" s="648" t="s">
        <v>5</v>
      </c>
      <c r="D17" s="649"/>
      <c r="E17" s="650"/>
    </row>
    <row r="18" spans="1:5" ht="16.5" customHeight="1" x14ac:dyDescent="0.3">
      <c r="A18" s="651" t="s">
        <v>4</v>
      </c>
      <c r="B18" s="648" t="s">
        <v>129</v>
      </c>
      <c r="C18" s="650"/>
      <c r="D18" s="650"/>
      <c r="E18" s="650"/>
    </row>
    <row r="19" spans="1:5" ht="16.5" customHeight="1" x14ac:dyDescent="0.3">
      <c r="A19" s="651" t="s">
        <v>6</v>
      </c>
      <c r="B19" s="652">
        <v>99.7</v>
      </c>
      <c r="C19" s="650"/>
      <c r="D19" s="650"/>
      <c r="E19" s="650"/>
    </row>
    <row r="20" spans="1:5" ht="16.5" customHeight="1" x14ac:dyDescent="0.3">
      <c r="A20" s="648" t="s">
        <v>8</v>
      </c>
      <c r="B20" s="652">
        <v>30.06</v>
      </c>
      <c r="C20" s="650"/>
      <c r="D20" s="650"/>
      <c r="E20" s="650"/>
    </row>
    <row r="21" spans="1:5" ht="16.5" customHeight="1" x14ac:dyDescent="0.3">
      <c r="A21" s="648" t="s">
        <v>10</v>
      </c>
      <c r="B21" s="653">
        <v>0.3</v>
      </c>
      <c r="C21" s="650"/>
      <c r="D21" s="650"/>
      <c r="E21" s="650"/>
    </row>
    <row r="22" spans="1:5" ht="15.75" customHeight="1" x14ac:dyDescent="0.25">
      <c r="A22" s="650"/>
      <c r="B22" s="650"/>
      <c r="C22" s="650"/>
      <c r="D22" s="650"/>
      <c r="E22" s="650"/>
    </row>
    <row r="23" spans="1:5" ht="16.5" customHeight="1" x14ac:dyDescent="0.3">
      <c r="A23" s="654" t="s">
        <v>13</v>
      </c>
      <c r="B23" s="655" t="s">
        <v>14</v>
      </c>
      <c r="C23" s="654" t="s">
        <v>15</v>
      </c>
      <c r="D23" s="654" t="s">
        <v>16</v>
      </c>
      <c r="E23" s="654" t="s">
        <v>17</v>
      </c>
    </row>
    <row r="24" spans="1:5" ht="16.5" customHeight="1" x14ac:dyDescent="0.3">
      <c r="A24" s="656">
        <v>1</v>
      </c>
      <c r="B24" s="657">
        <v>247953581</v>
      </c>
      <c r="C24" s="657">
        <v>6768.4</v>
      </c>
      <c r="D24" s="658">
        <v>1.1000000000000001</v>
      </c>
      <c r="E24" s="659">
        <v>4.3</v>
      </c>
    </row>
    <row r="25" spans="1:5" ht="16.5" customHeight="1" x14ac:dyDescent="0.3">
      <c r="A25" s="656">
        <v>2</v>
      </c>
      <c r="B25" s="657">
        <v>247341872</v>
      </c>
      <c r="C25" s="657">
        <v>6825</v>
      </c>
      <c r="D25" s="658">
        <v>1.1000000000000001</v>
      </c>
      <c r="E25" s="658">
        <v>4.3</v>
      </c>
    </row>
    <row r="26" spans="1:5" ht="16.5" customHeight="1" x14ac:dyDescent="0.3">
      <c r="A26" s="656">
        <v>3</v>
      </c>
      <c r="B26" s="657">
        <v>247947010</v>
      </c>
      <c r="C26" s="657">
        <v>6856.9</v>
      </c>
      <c r="D26" s="658">
        <v>1.1000000000000001</v>
      </c>
      <c r="E26" s="658">
        <v>4.3</v>
      </c>
    </row>
    <row r="27" spans="1:5" ht="16.5" customHeight="1" x14ac:dyDescent="0.3">
      <c r="A27" s="656">
        <v>4</v>
      </c>
      <c r="B27" s="657">
        <v>247732723</v>
      </c>
      <c r="C27" s="657">
        <v>6924.1</v>
      </c>
      <c r="D27" s="658">
        <v>1.1000000000000001</v>
      </c>
      <c r="E27" s="658">
        <v>4.3</v>
      </c>
    </row>
    <row r="28" spans="1:5" ht="16.5" customHeight="1" x14ac:dyDescent="0.3">
      <c r="A28" s="656">
        <v>5</v>
      </c>
      <c r="B28" s="657">
        <v>248009078</v>
      </c>
      <c r="C28" s="657">
        <v>6946.9</v>
      </c>
      <c r="D28" s="658">
        <v>1.1000000000000001</v>
      </c>
      <c r="E28" s="658">
        <v>4.3</v>
      </c>
    </row>
    <row r="29" spans="1:5" ht="16.5" customHeight="1" x14ac:dyDescent="0.3">
      <c r="A29" s="656">
        <v>6</v>
      </c>
      <c r="B29" s="660">
        <v>248041692</v>
      </c>
      <c r="C29" s="660">
        <v>6993.7</v>
      </c>
      <c r="D29" s="661">
        <v>1.1000000000000001</v>
      </c>
      <c r="E29" s="661">
        <v>4.3</v>
      </c>
    </row>
    <row r="30" spans="1:5" ht="16.5" customHeight="1" x14ac:dyDescent="0.3">
      <c r="A30" s="662" t="s">
        <v>18</v>
      </c>
      <c r="B30" s="663">
        <f>AVERAGE(B24:B29)</f>
        <v>247837659.33333334</v>
      </c>
      <c r="C30" s="664">
        <f>AVERAGE(C24:C29)</f>
        <v>6885.833333333333</v>
      </c>
      <c r="D30" s="665">
        <f>AVERAGE(D24:D29)</f>
        <v>1.0999999999999999</v>
      </c>
      <c r="E30" s="665">
        <f>AVERAGE(E24:E29)</f>
        <v>4.3</v>
      </c>
    </row>
    <row r="31" spans="1:5" ht="16.5" customHeight="1" x14ac:dyDescent="0.3">
      <c r="A31" s="666" t="s">
        <v>19</v>
      </c>
      <c r="B31" s="667">
        <f>(STDEV(B24:B29)/B30)</f>
        <v>1.0724422368710695E-3</v>
      </c>
      <c r="C31" s="668"/>
      <c r="D31" s="668"/>
      <c r="E31" s="669"/>
    </row>
    <row r="32" spans="1:5" s="644" customFormat="1" ht="16.5" customHeight="1" x14ac:dyDescent="0.3">
      <c r="A32" s="670" t="s">
        <v>20</v>
      </c>
      <c r="B32" s="671">
        <f>COUNT(B24:B29)</f>
        <v>6</v>
      </c>
      <c r="C32" s="672"/>
      <c r="D32" s="673"/>
      <c r="E32" s="674"/>
    </row>
    <row r="33" spans="1:5" s="644" customFormat="1" ht="15.75" customHeight="1" x14ac:dyDescent="0.25">
      <c r="A33" s="650"/>
      <c r="B33" s="650"/>
      <c r="C33" s="650"/>
      <c r="D33" s="650"/>
      <c r="E33" s="650"/>
    </row>
    <row r="34" spans="1:5" s="644" customFormat="1" ht="16.5" customHeight="1" x14ac:dyDescent="0.3">
      <c r="A34" s="651" t="s">
        <v>21</v>
      </c>
      <c r="B34" s="675" t="s">
        <v>22</v>
      </c>
      <c r="C34" s="676"/>
      <c r="D34" s="676"/>
      <c r="E34" s="676"/>
    </row>
    <row r="35" spans="1:5" ht="16.5" customHeight="1" x14ac:dyDescent="0.3">
      <c r="A35" s="651"/>
      <c r="B35" s="675" t="s">
        <v>23</v>
      </c>
      <c r="C35" s="676"/>
      <c r="D35" s="676"/>
      <c r="E35" s="676"/>
    </row>
    <row r="36" spans="1:5" ht="16.5" customHeight="1" x14ac:dyDescent="0.3">
      <c r="A36" s="651"/>
      <c r="B36" s="675" t="s">
        <v>24</v>
      </c>
      <c r="C36" s="676"/>
      <c r="D36" s="676"/>
      <c r="E36" s="676"/>
    </row>
    <row r="37" spans="1:5" ht="15.75" customHeight="1" x14ac:dyDescent="0.25">
      <c r="A37" s="650"/>
      <c r="B37" s="650"/>
      <c r="C37" s="650"/>
      <c r="D37" s="650"/>
      <c r="E37" s="650"/>
    </row>
    <row r="38" spans="1:5" ht="16.5" customHeight="1" x14ac:dyDescent="0.3">
      <c r="A38" s="646" t="s">
        <v>1</v>
      </c>
      <c r="B38" s="647" t="s">
        <v>25</v>
      </c>
    </row>
    <row r="39" spans="1:5" ht="16.5" customHeight="1" x14ac:dyDescent="0.3">
      <c r="A39" s="651" t="s">
        <v>4</v>
      </c>
      <c r="B39" s="648" t="s">
        <v>129</v>
      </c>
      <c r="C39" s="650"/>
      <c r="D39" s="650"/>
      <c r="E39" s="650"/>
    </row>
    <row r="40" spans="1:5" ht="16.5" customHeight="1" x14ac:dyDescent="0.3">
      <c r="A40" s="651" t="s">
        <v>6</v>
      </c>
      <c r="B40" s="652">
        <v>99.7</v>
      </c>
      <c r="C40" s="650"/>
      <c r="D40" s="650"/>
      <c r="E40" s="650"/>
    </row>
    <row r="41" spans="1:5" ht="16.5" customHeight="1" x14ac:dyDescent="0.3">
      <c r="A41" s="648" t="s">
        <v>8</v>
      </c>
      <c r="B41" s="652">
        <v>31.46</v>
      </c>
      <c r="C41" s="650"/>
      <c r="D41" s="650"/>
      <c r="E41" s="650"/>
    </row>
    <row r="42" spans="1:5" ht="16.5" customHeight="1" x14ac:dyDescent="0.3">
      <c r="A42" s="648" t="s">
        <v>10</v>
      </c>
      <c r="B42" s="653">
        <v>0.3</v>
      </c>
      <c r="C42" s="650"/>
      <c r="D42" s="650"/>
      <c r="E42" s="650"/>
    </row>
    <row r="43" spans="1:5" ht="15.75" customHeight="1" x14ac:dyDescent="0.25">
      <c r="A43" s="650"/>
      <c r="B43" s="650"/>
      <c r="C43" s="650"/>
      <c r="D43" s="650"/>
      <c r="E43" s="650"/>
    </row>
    <row r="44" spans="1:5" ht="16.5" customHeight="1" x14ac:dyDescent="0.3">
      <c r="A44" s="654" t="s">
        <v>13</v>
      </c>
      <c r="B44" s="655" t="s">
        <v>14</v>
      </c>
      <c r="C44" s="654" t="s">
        <v>15</v>
      </c>
      <c r="D44" s="654" t="s">
        <v>16</v>
      </c>
      <c r="E44" s="654" t="s">
        <v>17</v>
      </c>
    </row>
    <row r="45" spans="1:5" ht="16.5" customHeight="1" x14ac:dyDescent="0.3">
      <c r="A45" s="656">
        <v>1</v>
      </c>
      <c r="B45" s="657">
        <v>282693073</v>
      </c>
      <c r="C45" s="657">
        <v>9973.9</v>
      </c>
      <c r="D45" s="658">
        <v>1</v>
      </c>
      <c r="E45" s="659">
        <v>4.4000000000000004</v>
      </c>
    </row>
    <row r="46" spans="1:5" ht="16.5" customHeight="1" x14ac:dyDescent="0.3">
      <c r="A46" s="656">
        <v>2</v>
      </c>
      <c r="B46" s="657">
        <v>282807452</v>
      </c>
      <c r="C46" s="657">
        <v>9948.7000000000007</v>
      </c>
      <c r="D46" s="658">
        <v>1</v>
      </c>
      <c r="E46" s="658">
        <v>4.4000000000000004</v>
      </c>
    </row>
    <row r="47" spans="1:5" ht="16.5" customHeight="1" x14ac:dyDescent="0.3">
      <c r="A47" s="656">
        <v>3</v>
      </c>
      <c r="B47" s="657">
        <v>282822919</v>
      </c>
      <c r="C47" s="657">
        <v>9980.2000000000007</v>
      </c>
      <c r="D47" s="658">
        <v>1</v>
      </c>
      <c r="E47" s="658">
        <v>4.5</v>
      </c>
    </row>
    <row r="48" spans="1:5" ht="16.5" customHeight="1" x14ac:dyDescent="0.3">
      <c r="A48" s="656">
        <v>4</v>
      </c>
      <c r="B48" s="657">
        <v>282802328</v>
      </c>
      <c r="C48" s="657">
        <v>10011.799999999999</v>
      </c>
      <c r="D48" s="658">
        <v>1</v>
      </c>
      <c r="E48" s="658">
        <v>4.5</v>
      </c>
    </row>
    <row r="49" spans="1:7" ht="16.5" customHeight="1" x14ac:dyDescent="0.3">
      <c r="A49" s="656">
        <v>5</v>
      </c>
      <c r="B49" s="657">
        <v>282802328</v>
      </c>
      <c r="C49" s="657">
        <v>9947.6</v>
      </c>
      <c r="D49" s="658">
        <v>1</v>
      </c>
      <c r="E49" s="658">
        <v>4.5</v>
      </c>
    </row>
    <row r="50" spans="1:7" ht="16.5" customHeight="1" x14ac:dyDescent="0.3">
      <c r="A50" s="656">
        <v>6</v>
      </c>
      <c r="B50" s="660"/>
      <c r="C50" s="660"/>
      <c r="D50" s="661"/>
      <c r="E50" s="661"/>
    </row>
    <row r="51" spans="1:7" ht="16.5" customHeight="1" x14ac:dyDescent="0.3">
      <c r="A51" s="662" t="s">
        <v>18</v>
      </c>
      <c r="B51" s="663">
        <f>AVERAGE(B45:B50)</f>
        <v>282785620</v>
      </c>
      <c r="C51" s="664">
        <f>AVERAGE(C45:C50)</f>
        <v>9972.4399999999987</v>
      </c>
      <c r="D51" s="665">
        <f>AVERAGE(D45:D50)</f>
        <v>1</v>
      </c>
      <c r="E51" s="665">
        <f>AVERAGE(E45:E50)</f>
        <v>4.46</v>
      </c>
    </row>
    <row r="52" spans="1:7" ht="16.5" customHeight="1" x14ac:dyDescent="0.3">
      <c r="A52" s="666" t="s">
        <v>19</v>
      </c>
      <c r="B52" s="667">
        <f>(STDEV(B45:B50)/B51)</f>
        <v>1.8536747178423541E-4</v>
      </c>
      <c r="C52" s="668"/>
      <c r="D52" s="668"/>
      <c r="E52" s="669"/>
    </row>
    <row r="53" spans="1:7" s="644" customFormat="1" ht="16.5" customHeight="1" x14ac:dyDescent="0.3">
      <c r="A53" s="670" t="s">
        <v>20</v>
      </c>
      <c r="B53" s="671">
        <f>COUNT(B45:B50)</f>
        <v>5</v>
      </c>
      <c r="C53" s="672"/>
      <c r="D53" s="673"/>
      <c r="E53" s="674"/>
    </row>
    <row r="54" spans="1:7" s="644" customFormat="1" ht="15.75" customHeight="1" x14ac:dyDescent="0.25">
      <c r="A54" s="650"/>
      <c r="B54" s="650"/>
      <c r="C54" s="650"/>
      <c r="D54" s="650"/>
      <c r="E54" s="650"/>
    </row>
    <row r="55" spans="1:7" s="644" customFormat="1" ht="16.5" customHeight="1" x14ac:dyDescent="0.3">
      <c r="A55" s="651" t="s">
        <v>21</v>
      </c>
      <c r="B55" s="675" t="s">
        <v>22</v>
      </c>
      <c r="C55" s="676"/>
      <c r="D55" s="676"/>
      <c r="E55" s="676"/>
    </row>
    <row r="56" spans="1:7" ht="16.5" customHeight="1" x14ac:dyDescent="0.3">
      <c r="A56" s="651"/>
      <c r="B56" s="675" t="s">
        <v>23</v>
      </c>
      <c r="C56" s="676"/>
      <c r="D56" s="676"/>
      <c r="E56" s="676"/>
    </row>
    <row r="57" spans="1:7" ht="16.5" customHeight="1" x14ac:dyDescent="0.3">
      <c r="A57" s="651"/>
      <c r="B57" s="675" t="s">
        <v>24</v>
      </c>
      <c r="C57" s="676"/>
      <c r="D57" s="676"/>
      <c r="E57" s="676"/>
    </row>
    <row r="58" spans="1:7" ht="14.25" customHeight="1" thickBot="1" x14ac:dyDescent="0.3">
      <c r="A58" s="677"/>
      <c r="B58" s="678"/>
      <c r="D58" s="679"/>
      <c r="F58" s="680"/>
      <c r="G58" s="680"/>
    </row>
    <row r="59" spans="1:7" ht="15" customHeight="1" x14ac:dyDescent="0.3">
      <c r="B59" s="734" t="s">
        <v>26</v>
      </c>
      <c r="C59" s="734"/>
      <c r="E59" s="681" t="s">
        <v>27</v>
      </c>
      <c r="F59" s="682"/>
      <c r="G59" s="681" t="s">
        <v>28</v>
      </c>
    </row>
    <row r="60" spans="1:7" ht="15" customHeight="1" x14ac:dyDescent="0.3">
      <c r="A60" s="683" t="s">
        <v>29</v>
      </c>
      <c r="B60" s="684"/>
      <c r="C60" s="684"/>
      <c r="E60" s="684"/>
      <c r="G60" s="684"/>
    </row>
    <row r="61" spans="1:7" ht="15" customHeight="1" x14ac:dyDescent="0.3">
      <c r="A61" s="683" t="s">
        <v>30</v>
      </c>
      <c r="B61" s="685"/>
      <c r="C61" s="685"/>
      <c r="E61" s="685"/>
      <c r="G61" s="68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B22" sqref="B22"/>
    </sheetView>
  </sheetViews>
  <sheetFormatPr defaultRowHeight="13.5" x14ac:dyDescent="0.25"/>
  <cols>
    <col min="1" max="1" width="27.5703125" style="688" customWidth="1"/>
    <col min="2" max="2" width="20.42578125" style="688" customWidth="1"/>
    <col min="3" max="3" width="31.85546875" style="688" customWidth="1"/>
    <col min="4" max="4" width="25.85546875" style="688" customWidth="1"/>
    <col min="5" max="5" width="25.7109375" style="688" customWidth="1"/>
    <col min="6" max="6" width="23.140625" style="688" customWidth="1"/>
    <col min="7" max="7" width="28.42578125" style="688" customWidth="1"/>
    <col min="8" max="8" width="21.5703125" style="688" customWidth="1"/>
    <col min="9" max="9" width="9.140625" style="688" customWidth="1"/>
    <col min="10" max="16384" width="9.140625" style="724"/>
  </cols>
  <sheetData>
    <row r="14" spans="1:6" ht="15" customHeight="1" x14ac:dyDescent="0.3">
      <c r="A14" s="687"/>
      <c r="C14" s="689"/>
      <c r="F14" s="689"/>
    </row>
    <row r="15" spans="1:6" ht="18.75" customHeight="1" x14ac:dyDescent="0.3">
      <c r="A15" s="735" t="s">
        <v>0</v>
      </c>
      <c r="B15" s="735"/>
      <c r="C15" s="735"/>
      <c r="D15" s="735"/>
      <c r="E15" s="735"/>
    </row>
    <row r="16" spans="1:6" ht="16.5" customHeight="1" x14ac:dyDescent="0.3">
      <c r="A16" s="690" t="s">
        <v>1</v>
      </c>
      <c r="B16" s="691" t="s">
        <v>2</v>
      </c>
    </row>
    <row r="17" spans="1:5" ht="16.5" customHeight="1" x14ac:dyDescent="0.3">
      <c r="A17" s="692" t="s">
        <v>3</v>
      </c>
      <c r="B17" s="692" t="s">
        <v>5</v>
      </c>
      <c r="D17" s="693"/>
      <c r="E17" s="694"/>
    </row>
    <row r="18" spans="1:5" ht="16.5" customHeight="1" x14ac:dyDescent="0.3">
      <c r="A18" s="695" t="s">
        <v>4</v>
      </c>
      <c r="B18" s="692" t="s">
        <v>130</v>
      </c>
      <c r="C18" s="694"/>
      <c r="D18" s="694"/>
      <c r="E18" s="694"/>
    </row>
    <row r="19" spans="1:5" ht="16.5" customHeight="1" x14ac:dyDescent="0.3">
      <c r="A19" s="695" t="s">
        <v>6</v>
      </c>
      <c r="B19" s="696">
        <v>99.9</v>
      </c>
      <c r="C19" s="694"/>
      <c r="D19" s="694"/>
      <c r="E19" s="694"/>
    </row>
    <row r="20" spans="1:5" ht="16.5" customHeight="1" x14ac:dyDescent="0.3">
      <c r="A20" s="692" t="s">
        <v>8</v>
      </c>
      <c r="B20" s="696">
        <f>lamivudine!D43</f>
        <v>16.940000000000001</v>
      </c>
      <c r="C20" s="694"/>
      <c r="D20" s="694"/>
      <c r="E20" s="694"/>
    </row>
    <row r="21" spans="1:5" ht="16.5" customHeight="1" x14ac:dyDescent="0.3">
      <c r="A21" s="692" t="s">
        <v>10</v>
      </c>
      <c r="B21" s="697">
        <f>B20/lamivudine!B45</f>
        <v>0.16940000000000002</v>
      </c>
      <c r="C21" s="694"/>
      <c r="D21" s="694"/>
      <c r="E21" s="694"/>
    </row>
    <row r="22" spans="1:5" ht="15.75" customHeight="1" x14ac:dyDescent="0.25">
      <c r="A22" s="694"/>
      <c r="B22" s="694"/>
      <c r="C22" s="694"/>
      <c r="D22" s="694"/>
      <c r="E22" s="694"/>
    </row>
    <row r="23" spans="1:5" ht="16.5" customHeight="1" x14ac:dyDescent="0.3">
      <c r="A23" s="698" t="s">
        <v>13</v>
      </c>
      <c r="B23" s="699" t="s">
        <v>14</v>
      </c>
      <c r="C23" s="698" t="s">
        <v>15</v>
      </c>
      <c r="D23" s="698" t="s">
        <v>16</v>
      </c>
      <c r="E23" s="698" t="s">
        <v>17</v>
      </c>
    </row>
    <row r="24" spans="1:5" ht="16.5" customHeight="1" x14ac:dyDescent="0.3">
      <c r="A24" s="700">
        <v>1</v>
      </c>
      <c r="B24" s="701">
        <v>160153168</v>
      </c>
      <c r="C24" s="701">
        <v>6687.8</v>
      </c>
      <c r="D24" s="702">
        <v>1.2</v>
      </c>
      <c r="E24" s="703">
        <v>3.2</v>
      </c>
    </row>
    <row r="25" spans="1:5" ht="16.5" customHeight="1" x14ac:dyDescent="0.3">
      <c r="A25" s="700">
        <v>2</v>
      </c>
      <c r="B25" s="701">
        <v>160387034</v>
      </c>
      <c r="C25" s="701">
        <v>6693.8</v>
      </c>
      <c r="D25" s="702">
        <v>1.2</v>
      </c>
      <c r="E25" s="702">
        <v>3.2</v>
      </c>
    </row>
    <row r="26" spans="1:5" ht="16.5" customHeight="1" x14ac:dyDescent="0.3">
      <c r="A26" s="700">
        <v>3</v>
      </c>
      <c r="B26" s="701">
        <v>162683111</v>
      </c>
      <c r="C26" s="701">
        <v>8821.7000000000007</v>
      </c>
      <c r="D26" s="702">
        <v>1.2</v>
      </c>
      <c r="E26" s="702">
        <v>3.3</v>
      </c>
    </row>
    <row r="27" spans="1:5" ht="16.5" customHeight="1" x14ac:dyDescent="0.3">
      <c r="A27" s="700">
        <v>4</v>
      </c>
      <c r="B27" s="701">
        <v>162913227</v>
      </c>
      <c r="C27" s="701">
        <v>8785.6</v>
      </c>
      <c r="D27" s="702">
        <v>1.2</v>
      </c>
      <c r="E27" s="702">
        <v>3.3</v>
      </c>
    </row>
    <row r="28" spans="1:5" ht="16.5" customHeight="1" x14ac:dyDescent="0.3">
      <c r="A28" s="700">
        <v>5</v>
      </c>
      <c r="B28" s="701">
        <v>162812826</v>
      </c>
      <c r="C28" s="701">
        <v>9031.7999999999993</v>
      </c>
      <c r="D28" s="702">
        <v>1.1000000000000001</v>
      </c>
      <c r="E28" s="702">
        <v>3.3</v>
      </c>
    </row>
    <row r="29" spans="1:5" ht="16.5" customHeight="1" x14ac:dyDescent="0.3">
      <c r="A29" s="700">
        <v>6</v>
      </c>
      <c r="B29" s="704">
        <v>162881847</v>
      </c>
      <c r="C29" s="704">
        <v>9018.9</v>
      </c>
      <c r="D29" s="705">
        <v>1.2</v>
      </c>
      <c r="E29" s="705">
        <v>3.3</v>
      </c>
    </row>
    <row r="30" spans="1:5" ht="16.5" customHeight="1" x14ac:dyDescent="0.3">
      <c r="A30" s="706" t="s">
        <v>18</v>
      </c>
      <c r="B30" s="707">
        <f>AVERAGE(B24:B29)</f>
        <v>161971868.83333334</v>
      </c>
      <c r="C30" s="708">
        <f>AVERAGE(C24:C29)</f>
        <v>8173.2666666666664</v>
      </c>
      <c r="D30" s="709">
        <f>AVERAGE(D24:D29)</f>
        <v>1.1833333333333333</v>
      </c>
      <c r="E30" s="709">
        <f>AVERAGE(E24:E29)</f>
        <v>3.2666666666666671</v>
      </c>
    </row>
    <row r="31" spans="1:5" ht="16.5" customHeight="1" x14ac:dyDescent="0.3">
      <c r="A31" s="710" t="s">
        <v>19</v>
      </c>
      <c r="B31" s="711">
        <f>(STDEV(B24:B29)/B30)</f>
        <v>8.1657602872836216E-3</v>
      </c>
      <c r="C31" s="712"/>
      <c r="D31" s="712"/>
      <c r="E31" s="713"/>
    </row>
    <row r="32" spans="1:5" s="688" customFormat="1" ht="16.5" customHeight="1" x14ac:dyDescent="0.3">
      <c r="A32" s="714" t="s">
        <v>20</v>
      </c>
      <c r="B32" s="715">
        <f>COUNT(B24:B29)</f>
        <v>6</v>
      </c>
      <c r="C32" s="716"/>
      <c r="D32" s="717"/>
      <c r="E32" s="718"/>
    </row>
    <row r="33" spans="1:5" s="688" customFormat="1" ht="15.75" customHeight="1" x14ac:dyDescent="0.25">
      <c r="A33" s="694"/>
      <c r="B33" s="694"/>
      <c r="C33" s="694"/>
      <c r="D33" s="694"/>
      <c r="E33" s="694"/>
    </row>
    <row r="34" spans="1:5" s="688" customFormat="1" ht="16.5" customHeight="1" x14ac:dyDescent="0.3">
      <c r="A34" s="695" t="s">
        <v>21</v>
      </c>
      <c r="B34" s="719" t="s">
        <v>22</v>
      </c>
      <c r="C34" s="720"/>
      <c r="D34" s="720"/>
      <c r="E34" s="720"/>
    </row>
    <row r="35" spans="1:5" ht="16.5" customHeight="1" x14ac:dyDescent="0.3">
      <c r="A35" s="695"/>
      <c r="B35" s="719" t="s">
        <v>23</v>
      </c>
      <c r="C35" s="720"/>
      <c r="D35" s="720"/>
      <c r="E35" s="720"/>
    </row>
    <row r="36" spans="1:5" ht="16.5" customHeight="1" x14ac:dyDescent="0.3">
      <c r="A36" s="695"/>
      <c r="B36" s="719" t="s">
        <v>24</v>
      </c>
      <c r="C36" s="720"/>
      <c r="D36" s="720"/>
      <c r="E36" s="720"/>
    </row>
    <row r="37" spans="1:5" ht="15.75" customHeight="1" x14ac:dyDescent="0.25">
      <c r="A37" s="694"/>
      <c r="B37" s="694"/>
      <c r="C37" s="694"/>
      <c r="D37" s="694"/>
      <c r="E37" s="694"/>
    </row>
    <row r="38" spans="1:5" ht="16.5" customHeight="1" x14ac:dyDescent="0.3">
      <c r="A38" s="690" t="s">
        <v>1</v>
      </c>
      <c r="B38" s="691" t="s">
        <v>131</v>
      </c>
    </row>
    <row r="39" spans="1:5" ht="16.5" customHeight="1" x14ac:dyDescent="0.3">
      <c r="A39" s="695" t="s">
        <v>4</v>
      </c>
      <c r="B39" s="692" t="s">
        <v>125</v>
      </c>
      <c r="C39" s="694"/>
      <c r="D39" s="694"/>
      <c r="E39" s="694"/>
    </row>
    <row r="40" spans="1:5" ht="16.5" customHeight="1" x14ac:dyDescent="0.3">
      <c r="A40" s="695" t="s">
        <v>6</v>
      </c>
      <c r="B40" s="696">
        <v>99.9</v>
      </c>
      <c r="C40" s="694"/>
      <c r="D40" s="694"/>
      <c r="E40" s="694"/>
    </row>
    <row r="41" spans="1:5" ht="16.5" customHeight="1" x14ac:dyDescent="0.3">
      <c r="A41" s="692" t="s">
        <v>8</v>
      </c>
      <c r="B41" s="696">
        <v>21.05</v>
      </c>
      <c r="C41" s="694"/>
      <c r="D41" s="694"/>
      <c r="E41" s="694"/>
    </row>
    <row r="42" spans="1:5" ht="16.5" customHeight="1" x14ac:dyDescent="0.3">
      <c r="A42" s="692" t="s">
        <v>10</v>
      </c>
      <c r="B42" s="697">
        <v>0.15</v>
      </c>
      <c r="C42" s="694"/>
      <c r="D42" s="694"/>
      <c r="E42" s="694"/>
    </row>
    <row r="43" spans="1:5" ht="15.75" customHeight="1" x14ac:dyDescent="0.25">
      <c r="A43" s="694"/>
      <c r="B43" s="694"/>
      <c r="C43" s="694"/>
      <c r="D43" s="694"/>
      <c r="E43" s="694"/>
    </row>
    <row r="44" spans="1:5" ht="16.5" customHeight="1" x14ac:dyDescent="0.3">
      <c r="A44" s="698" t="s">
        <v>13</v>
      </c>
      <c r="B44" s="699" t="s">
        <v>14</v>
      </c>
      <c r="C44" s="698" t="s">
        <v>15</v>
      </c>
      <c r="D44" s="698" t="s">
        <v>16</v>
      </c>
      <c r="E44" s="698" t="s">
        <v>17</v>
      </c>
    </row>
    <row r="45" spans="1:5" ht="16.5" customHeight="1" x14ac:dyDescent="0.3">
      <c r="A45" s="700">
        <v>1</v>
      </c>
      <c r="B45" s="701">
        <v>160153168</v>
      </c>
      <c r="C45" s="701">
        <v>6687.8</v>
      </c>
      <c r="D45" s="702">
        <v>1.2</v>
      </c>
      <c r="E45" s="703">
        <v>3.2</v>
      </c>
    </row>
    <row r="46" spans="1:5" ht="16.5" customHeight="1" x14ac:dyDescent="0.3">
      <c r="A46" s="700">
        <v>2</v>
      </c>
      <c r="B46" s="701">
        <v>160387034</v>
      </c>
      <c r="C46" s="701">
        <v>6693.8</v>
      </c>
      <c r="D46" s="702">
        <v>1.2</v>
      </c>
      <c r="E46" s="702">
        <v>3.2</v>
      </c>
    </row>
    <row r="47" spans="1:5" ht="16.5" customHeight="1" x14ac:dyDescent="0.3">
      <c r="A47" s="700">
        <v>3</v>
      </c>
      <c r="B47" s="701">
        <v>162683111</v>
      </c>
      <c r="C47" s="701">
        <v>8821.7000000000007</v>
      </c>
      <c r="D47" s="702">
        <v>1.2</v>
      </c>
      <c r="E47" s="702">
        <v>3.3</v>
      </c>
    </row>
    <row r="48" spans="1:5" ht="16.5" customHeight="1" x14ac:dyDescent="0.3">
      <c r="A48" s="700">
        <v>4</v>
      </c>
      <c r="B48" s="701">
        <v>162913227</v>
      </c>
      <c r="C48" s="701">
        <v>8785.6</v>
      </c>
      <c r="D48" s="702">
        <v>1.2</v>
      </c>
      <c r="E48" s="702">
        <v>3.3</v>
      </c>
    </row>
    <row r="49" spans="1:7" ht="16.5" customHeight="1" x14ac:dyDescent="0.3">
      <c r="A49" s="700">
        <v>5</v>
      </c>
      <c r="B49" s="701">
        <v>162812826</v>
      </c>
      <c r="C49" s="701">
        <v>9031.7999999999993</v>
      </c>
      <c r="D49" s="702">
        <v>1.1000000000000001</v>
      </c>
      <c r="E49" s="702">
        <v>3.3</v>
      </c>
    </row>
    <row r="50" spans="1:7" ht="16.5" customHeight="1" x14ac:dyDescent="0.3">
      <c r="A50" s="700">
        <v>6</v>
      </c>
      <c r="B50" s="704">
        <v>162881847</v>
      </c>
      <c r="C50" s="704">
        <v>9018.9</v>
      </c>
      <c r="D50" s="705">
        <v>1.2</v>
      </c>
      <c r="E50" s="705">
        <v>3.3</v>
      </c>
    </row>
    <row r="51" spans="1:7" ht="16.5" customHeight="1" x14ac:dyDescent="0.3">
      <c r="A51" s="706" t="s">
        <v>18</v>
      </c>
      <c r="B51" s="707">
        <f>AVERAGE(B45:B50)</f>
        <v>161971868.83333334</v>
      </c>
      <c r="C51" s="708">
        <f>AVERAGE(C45:C50)</f>
        <v>8173.2666666666664</v>
      </c>
      <c r="D51" s="709">
        <f>AVERAGE(D45:D50)</f>
        <v>1.1833333333333333</v>
      </c>
      <c r="E51" s="709">
        <f>AVERAGE(E45:E50)</f>
        <v>3.2666666666666671</v>
      </c>
    </row>
    <row r="52" spans="1:7" ht="16.5" customHeight="1" x14ac:dyDescent="0.3">
      <c r="A52" s="710" t="s">
        <v>19</v>
      </c>
      <c r="B52" s="711">
        <f>(STDEV(B45:B50)/B51)</f>
        <v>8.1657602872836216E-3</v>
      </c>
      <c r="C52" s="712"/>
      <c r="D52" s="712"/>
      <c r="E52" s="713"/>
    </row>
    <row r="53" spans="1:7" s="688" customFormat="1" ht="16.5" customHeight="1" x14ac:dyDescent="0.3">
      <c r="A53" s="714" t="s">
        <v>20</v>
      </c>
      <c r="B53" s="715">
        <f>COUNT(B45:B50)</f>
        <v>6</v>
      </c>
      <c r="C53" s="716"/>
      <c r="D53" s="717"/>
      <c r="E53" s="718"/>
    </row>
    <row r="54" spans="1:7" s="688" customFormat="1" ht="15.75" customHeight="1" x14ac:dyDescent="0.25">
      <c r="A54" s="694"/>
      <c r="B54" s="694"/>
      <c r="C54" s="694"/>
      <c r="D54" s="694"/>
      <c r="E54" s="694"/>
    </row>
    <row r="55" spans="1:7" s="688" customFormat="1" ht="16.5" customHeight="1" x14ac:dyDescent="0.3">
      <c r="A55" s="695" t="s">
        <v>21</v>
      </c>
      <c r="B55" s="719" t="s">
        <v>22</v>
      </c>
      <c r="C55" s="720"/>
      <c r="D55" s="720"/>
      <c r="E55" s="720"/>
    </row>
    <row r="56" spans="1:7" ht="16.5" customHeight="1" x14ac:dyDescent="0.3">
      <c r="A56" s="695"/>
      <c r="B56" s="719" t="s">
        <v>23</v>
      </c>
      <c r="C56" s="720"/>
      <c r="D56" s="720"/>
      <c r="E56" s="720"/>
    </row>
    <row r="57" spans="1:7" ht="16.5" customHeight="1" x14ac:dyDescent="0.3">
      <c r="A57" s="695"/>
      <c r="B57" s="719" t="s">
        <v>24</v>
      </c>
      <c r="C57" s="720"/>
      <c r="D57" s="720"/>
      <c r="E57" s="720"/>
    </row>
    <row r="58" spans="1:7" ht="14.25" customHeight="1" thickBot="1" x14ac:dyDescent="0.3">
      <c r="A58" s="721"/>
      <c r="B58" s="722"/>
      <c r="D58" s="723"/>
      <c r="F58" s="724"/>
      <c r="G58" s="724"/>
    </row>
    <row r="59" spans="1:7" ht="15" customHeight="1" x14ac:dyDescent="0.3">
      <c r="B59" s="736" t="s">
        <v>26</v>
      </c>
      <c r="C59" s="736"/>
      <c r="E59" s="725" t="s">
        <v>27</v>
      </c>
      <c r="F59" s="726"/>
      <c r="G59" s="725" t="s">
        <v>28</v>
      </c>
    </row>
    <row r="60" spans="1:7" ht="15" customHeight="1" x14ac:dyDescent="0.3">
      <c r="A60" s="727" t="s">
        <v>29</v>
      </c>
      <c r="B60" s="728"/>
      <c r="C60" s="728"/>
      <c r="E60" s="728"/>
      <c r="G60" s="728"/>
    </row>
    <row r="61" spans="1:7" ht="15" customHeight="1" x14ac:dyDescent="0.3">
      <c r="A61" s="727" t="s">
        <v>30</v>
      </c>
      <c r="B61" s="729"/>
      <c r="C61" s="729"/>
      <c r="E61" s="729"/>
      <c r="G61" s="73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E50" sqref="E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40" t="s">
        <v>31</v>
      </c>
      <c r="B11" s="741"/>
      <c r="C11" s="741"/>
      <c r="D11" s="741"/>
      <c r="E11" s="741"/>
      <c r="F11" s="742"/>
      <c r="G11" s="43"/>
    </row>
    <row r="12" spans="1:7" ht="16.5" customHeight="1" x14ac:dyDescent="0.3">
      <c r="A12" s="739" t="s">
        <v>32</v>
      </c>
      <c r="B12" s="739"/>
      <c r="C12" s="739"/>
      <c r="D12" s="739"/>
      <c r="E12" s="739"/>
      <c r="F12" s="739"/>
      <c r="G12" s="42"/>
    </row>
    <row r="14" spans="1:7" ht="16.5" customHeight="1" x14ac:dyDescent="0.3">
      <c r="A14" s="744" t="s">
        <v>33</v>
      </c>
      <c r="B14" s="744"/>
      <c r="C14" s="12" t="s">
        <v>5</v>
      </c>
    </row>
    <row r="15" spans="1:7" ht="16.5" customHeight="1" x14ac:dyDescent="0.3">
      <c r="A15" s="744" t="s">
        <v>34</v>
      </c>
      <c r="B15" s="744"/>
      <c r="C15" s="12" t="s">
        <v>7</v>
      </c>
    </row>
    <row r="16" spans="1:7" ht="16.5" customHeight="1" x14ac:dyDescent="0.3">
      <c r="A16" s="744" t="s">
        <v>35</v>
      </c>
      <c r="B16" s="744"/>
      <c r="C16" s="12" t="s">
        <v>9</v>
      </c>
    </row>
    <row r="17" spans="1:5" ht="16.5" customHeight="1" x14ac:dyDescent="0.3">
      <c r="A17" s="744" t="s">
        <v>36</v>
      </c>
      <c r="B17" s="744"/>
      <c r="C17" s="12" t="s">
        <v>11</v>
      </c>
    </row>
    <row r="18" spans="1:5" ht="16.5" customHeight="1" x14ac:dyDescent="0.3">
      <c r="A18" s="744" t="s">
        <v>37</v>
      </c>
      <c r="B18" s="744"/>
      <c r="C18" s="49" t="s">
        <v>12</v>
      </c>
    </row>
    <row r="19" spans="1:5" ht="16.5" customHeight="1" x14ac:dyDescent="0.3">
      <c r="A19" s="744" t="s">
        <v>38</v>
      </c>
      <c r="B19" s="74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9" t="s">
        <v>1</v>
      </c>
      <c r="B21" s="739"/>
      <c r="C21" s="11" t="s">
        <v>39</v>
      </c>
      <c r="D21" s="18"/>
    </row>
    <row r="22" spans="1:5" ht="15.75" customHeight="1" x14ac:dyDescent="0.3">
      <c r="A22" s="743"/>
      <c r="B22" s="743"/>
      <c r="C22" s="9"/>
      <c r="D22" s="743"/>
      <c r="E22" s="74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1129.6500000000001</v>
      </c>
      <c r="D24" s="39">
        <f t="shared" ref="D24:D43" si="0">(C24-$C$46)/$C$46</f>
        <v>-4.2851042056426735E-3</v>
      </c>
      <c r="E24" s="5"/>
    </row>
    <row r="25" spans="1:5" ht="15.75" customHeight="1" x14ac:dyDescent="0.3">
      <c r="C25" s="47">
        <v>1157.42</v>
      </c>
      <c r="D25" s="40">
        <f t="shared" si="0"/>
        <v>2.0192391174527542E-2</v>
      </c>
      <c r="E25" s="5"/>
    </row>
    <row r="26" spans="1:5" ht="15.75" customHeight="1" x14ac:dyDescent="0.3">
      <c r="C26" s="47">
        <v>1125.47</v>
      </c>
      <c r="D26" s="40">
        <f t="shared" si="0"/>
        <v>-7.9695093438894547E-3</v>
      </c>
      <c r="E26" s="5"/>
    </row>
    <row r="27" spans="1:5" ht="15.75" customHeight="1" x14ac:dyDescent="0.3">
      <c r="C27" s="47">
        <v>1151.1500000000001</v>
      </c>
      <c r="D27" s="40">
        <f t="shared" si="0"/>
        <v>1.4665783467157469E-2</v>
      </c>
      <c r="E27" s="5"/>
    </row>
    <row r="28" spans="1:5" ht="15.75" customHeight="1" x14ac:dyDescent="0.3">
      <c r="C28" s="47">
        <v>1130.05</v>
      </c>
      <c r="D28" s="40">
        <f t="shared" si="0"/>
        <v>-3.9325295512651166E-3</v>
      </c>
      <c r="E28" s="5"/>
    </row>
    <row r="29" spans="1:5" ht="15.75" customHeight="1" x14ac:dyDescent="0.3">
      <c r="C29" s="47">
        <v>1148.75</v>
      </c>
      <c r="D29" s="40">
        <f t="shared" si="0"/>
        <v>1.2550335540891326E-2</v>
      </c>
      <c r="E29" s="5"/>
    </row>
    <row r="30" spans="1:5" ht="15.75" customHeight="1" x14ac:dyDescent="0.3">
      <c r="C30" s="47">
        <v>1118.8</v>
      </c>
      <c r="D30" s="40">
        <f t="shared" si="0"/>
        <v>-1.3848691705637284E-2</v>
      </c>
      <c r="E30" s="5"/>
    </row>
    <row r="31" spans="1:5" ht="15.75" customHeight="1" x14ac:dyDescent="0.3">
      <c r="C31" s="47">
        <v>1121.6099999999999</v>
      </c>
      <c r="D31" s="40">
        <f t="shared" si="0"/>
        <v>-1.1371854758634151E-2</v>
      </c>
      <c r="E31" s="5"/>
    </row>
    <row r="32" spans="1:5" ht="15.75" customHeight="1" x14ac:dyDescent="0.3">
      <c r="C32" s="47">
        <v>1142.5899999999999</v>
      </c>
      <c r="D32" s="40">
        <f t="shared" si="0"/>
        <v>7.1206858634750275E-3</v>
      </c>
      <c r="E32" s="5"/>
    </row>
    <row r="33" spans="1:7" ht="15.75" customHeight="1" x14ac:dyDescent="0.3">
      <c r="C33" s="47">
        <v>1170.8399999999999</v>
      </c>
      <c r="D33" s="40">
        <f t="shared" si="0"/>
        <v>3.2021270828898468E-2</v>
      </c>
      <c r="E33" s="5"/>
    </row>
    <row r="34" spans="1:7" ht="15.75" customHeight="1" x14ac:dyDescent="0.3">
      <c r="C34" s="47">
        <v>1149.6199999999999</v>
      </c>
      <c r="D34" s="40">
        <f t="shared" si="0"/>
        <v>1.3317185414162679E-2</v>
      </c>
      <c r="E34" s="5"/>
    </row>
    <row r="35" spans="1:7" ht="15.75" customHeight="1" x14ac:dyDescent="0.3">
      <c r="C35" s="47">
        <v>1120.82</v>
      </c>
      <c r="D35" s="40">
        <f t="shared" si="0"/>
        <v>-1.2068189701030031E-2</v>
      </c>
      <c r="E35" s="5"/>
    </row>
    <row r="36" spans="1:7" ht="15.75" customHeight="1" x14ac:dyDescent="0.3">
      <c r="C36" s="47">
        <v>1099.05</v>
      </c>
      <c r="D36" s="40">
        <f t="shared" si="0"/>
        <v>-3.1257065265535088E-2</v>
      </c>
      <c r="E36" s="5"/>
    </row>
    <row r="37" spans="1:7" ht="15.75" customHeight="1" x14ac:dyDescent="0.3">
      <c r="C37" s="47">
        <v>1134.1099999999999</v>
      </c>
      <c r="D37" s="40">
        <f t="shared" si="0"/>
        <v>-3.5389680933174244E-4</v>
      </c>
      <c r="E37" s="5"/>
    </row>
    <row r="38" spans="1:7" ht="15.75" customHeight="1" x14ac:dyDescent="0.3">
      <c r="C38" s="47">
        <v>1149.68</v>
      </c>
      <c r="D38" s="40">
        <f t="shared" si="0"/>
        <v>1.3370071612319482E-2</v>
      </c>
      <c r="E38" s="5"/>
    </row>
    <row r="39" spans="1:7" ht="15.75" customHeight="1" x14ac:dyDescent="0.3">
      <c r="C39" s="47">
        <v>1115.8399999999999</v>
      </c>
      <c r="D39" s="40">
        <f t="shared" si="0"/>
        <v>-1.6457744148032128E-2</v>
      </c>
      <c r="E39" s="5"/>
    </row>
    <row r="40" spans="1:7" ht="15.75" customHeight="1" x14ac:dyDescent="0.3">
      <c r="C40" s="47">
        <v>1125.42</v>
      </c>
      <c r="D40" s="40">
        <f t="shared" si="0"/>
        <v>-8.0135811756866238E-3</v>
      </c>
      <c r="E40" s="5"/>
    </row>
    <row r="41" spans="1:7" ht="15.75" customHeight="1" x14ac:dyDescent="0.3">
      <c r="C41" s="47">
        <v>1131.44</v>
      </c>
      <c r="D41" s="40">
        <f t="shared" si="0"/>
        <v>-2.7073326273026007E-3</v>
      </c>
      <c r="E41" s="5"/>
    </row>
    <row r="42" spans="1:7" ht="15.75" customHeight="1" x14ac:dyDescent="0.3">
      <c r="C42" s="47">
        <v>1124.92</v>
      </c>
      <c r="D42" s="40">
        <f t="shared" si="0"/>
        <v>-8.45429949365872E-3</v>
      </c>
      <c r="E42" s="5"/>
    </row>
    <row r="43" spans="1:7" ht="16.5" customHeight="1" x14ac:dyDescent="0.3">
      <c r="C43" s="48">
        <v>1143</v>
      </c>
      <c r="D43" s="41">
        <f t="shared" si="0"/>
        <v>7.4820748842122182E-3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22690.230000000003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1134.5115000000001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7">
        <f>C46</f>
        <v>1134.5115000000001</v>
      </c>
      <c r="C49" s="45">
        <f>-IF(C46&lt;=80,10%,IF(C46&lt;250,7.5%,5%))</f>
        <v>-0.05</v>
      </c>
      <c r="D49" s="33">
        <f>IF(C46&lt;=80,C46*0.9,IF(C46&lt;250,C46*0.925,C46*0.95))</f>
        <v>1077.7859249999999</v>
      </c>
    </row>
    <row r="50" spans="1:6" ht="17.25" customHeight="1" x14ac:dyDescent="0.3">
      <c r="B50" s="738"/>
      <c r="C50" s="46">
        <f>IF(C46&lt;=80, 10%, IF(C46&lt;250, 7.5%, 5%))</f>
        <v>0.05</v>
      </c>
      <c r="D50" s="33">
        <f>IF(C46&lt;=80, C46*1.1, IF(C46&lt;250, C46*1.075, C46*1.05))</f>
        <v>1191.2370750000002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2" zoomScale="60" zoomScaleNormal="40" zoomScalePageLayoutView="55" workbookViewId="0">
      <selection activeCell="D42" sqref="D4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5" t="s">
        <v>45</v>
      </c>
      <c r="B1" s="745"/>
      <c r="C1" s="745"/>
      <c r="D1" s="745"/>
      <c r="E1" s="745"/>
      <c r="F1" s="745"/>
      <c r="G1" s="745"/>
      <c r="H1" s="745"/>
      <c r="I1" s="745"/>
    </row>
    <row r="2" spans="1:9" ht="18.75" customHeight="1" x14ac:dyDescent="0.25">
      <c r="A2" s="745"/>
      <c r="B2" s="745"/>
      <c r="C2" s="745"/>
      <c r="D2" s="745"/>
      <c r="E2" s="745"/>
      <c r="F2" s="745"/>
      <c r="G2" s="745"/>
      <c r="H2" s="745"/>
      <c r="I2" s="745"/>
    </row>
    <row r="3" spans="1:9" ht="18.75" customHeight="1" x14ac:dyDescent="0.25">
      <c r="A3" s="745"/>
      <c r="B3" s="745"/>
      <c r="C3" s="745"/>
      <c r="D3" s="745"/>
      <c r="E3" s="745"/>
      <c r="F3" s="745"/>
      <c r="G3" s="745"/>
      <c r="H3" s="745"/>
      <c r="I3" s="745"/>
    </row>
    <row r="4" spans="1:9" ht="18.75" customHeight="1" x14ac:dyDescent="0.25">
      <c r="A4" s="745"/>
      <c r="B4" s="745"/>
      <c r="C4" s="745"/>
      <c r="D4" s="745"/>
      <c r="E4" s="745"/>
      <c r="F4" s="745"/>
      <c r="G4" s="745"/>
      <c r="H4" s="745"/>
      <c r="I4" s="745"/>
    </row>
    <row r="5" spans="1:9" ht="18.75" customHeight="1" x14ac:dyDescent="0.25">
      <c r="A5" s="745"/>
      <c r="B5" s="745"/>
      <c r="C5" s="745"/>
      <c r="D5" s="745"/>
      <c r="E5" s="745"/>
      <c r="F5" s="745"/>
      <c r="G5" s="745"/>
      <c r="H5" s="745"/>
      <c r="I5" s="745"/>
    </row>
    <row r="6" spans="1:9" ht="18.75" customHeight="1" x14ac:dyDescent="0.25">
      <c r="A6" s="745"/>
      <c r="B6" s="745"/>
      <c r="C6" s="745"/>
      <c r="D6" s="745"/>
      <c r="E6" s="745"/>
      <c r="F6" s="745"/>
      <c r="G6" s="745"/>
      <c r="H6" s="745"/>
      <c r="I6" s="745"/>
    </row>
    <row r="7" spans="1:9" ht="18.75" customHeight="1" x14ac:dyDescent="0.25">
      <c r="A7" s="745"/>
      <c r="B7" s="745"/>
      <c r="C7" s="745"/>
      <c r="D7" s="745"/>
      <c r="E7" s="745"/>
      <c r="F7" s="745"/>
      <c r="G7" s="745"/>
      <c r="H7" s="745"/>
      <c r="I7" s="745"/>
    </row>
    <row r="8" spans="1:9" x14ac:dyDescent="0.25">
      <c r="A8" s="746" t="s">
        <v>46</v>
      </c>
      <c r="B8" s="746"/>
      <c r="C8" s="746"/>
      <c r="D8" s="746"/>
      <c r="E8" s="746"/>
      <c r="F8" s="746"/>
      <c r="G8" s="746"/>
      <c r="H8" s="746"/>
      <c r="I8" s="746"/>
    </row>
    <row r="9" spans="1:9" x14ac:dyDescent="0.25">
      <c r="A9" s="746"/>
      <c r="B9" s="746"/>
      <c r="C9" s="746"/>
      <c r="D9" s="746"/>
      <c r="E9" s="746"/>
      <c r="F9" s="746"/>
      <c r="G9" s="746"/>
      <c r="H9" s="746"/>
      <c r="I9" s="746"/>
    </row>
    <row r="10" spans="1:9" x14ac:dyDescent="0.25">
      <c r="A10" s="746"/>
      <c r="B10" s="746"/>
      <c r="C10" s="746"/>
      <c r="D10" s="746"/>
      <c r="E10" s="746"/>
      <c r="F10" s="746"/>
      <c r="G10" s="746"/>
      <c r="H10" s="746"/>
      <c r="I10" s="746"/>
    </row>
    <row r="11" spans="1:9" x14ac:dyDescent="0.25">
      <c r="A11" s="746"/>
      <c r="B11" s="746"/>
      <c r="C11" s="746"/>
      <c r="D11" s="746"/>
      <c r="E11" s="746"/>
      <c r="F11" s="746"/>
      <c r="G11" s="746"/>
      <c r="H11" s="746"/>
      <c r="I11" s="746"/>
    </row>
    <row r="12" spans="1:9" x14ac:dyDescent="0.25">
      <c r="A12" s="746"/>
      <c r="B12" s="746"/>
      <c r="C12" s="746"/>
      <c r="D12" s="746"/>
      <c r="E12" s="746"/>
      <c r="F12" s="746"/>
      <c r="G12" s="746"/>
      <c r="H12" s="746"/>
      <c r="I12" s="746"/>
    </row>
    <row r="13" spans="1:9" x14ac:dyDescent="0.25">
      <c r="A13" s="746"/>
      <c r="B13" s="746"/>
      <c r="C13" s="746"/>
      <c r="D13" s="746"/>
      <c r="E13" s="746"/>
      <c r="F13" s="746"/>
      <c r="G13" s="746"/>
      <c r="H13" s="746"/>
      <c r="I13" s="746"/>
    </row>
    <row r="14" spans="1:9" x14ac:dyDescent="0.25">
      <c r="A14" s="746"/>
      <c r="B14" s="746"/>
      <c r="C14" s="746"/>
      <c r="D14" s="746"/>
      <c r="E14" s="746"/>
      <c r="F14" s="746"/>
      <c r="G14" s="746"/>
      <c r="H14" s="746"/>
      <c r="I14" s="746"/>
    </row>
    <row r="15" spans="1:9" ht="19.5" customHeight="1" x14ac:dyDescent="0.3">
      <c r="A15" s="50"/>
    </row>
    <row r="16" spans="1:9" ht="19.5" customHeight="1" x14ac:dyDescent="0.3">
      <c r="A16" s="779" t="s">
        <v>31</v>
      </c>
      <c r="B16" s="780"/>
      <c r="C16" s="780"/>
      <c r="D16" s="780"/>
      <c r="E16" s="780"/>
      <c r="F16" s="780"/>
      <c r="G16" s="780"/>
      <c r="H16" s="781"/>
    </row>
    <row r="17" spans="1:14" ht="20.25" customHeight="1" x14ac:dyDescent="0.25">
      <c r="A17" s="782" t="s">
        <v>47</v>
      </c>
      <c r="B17" s="782"/>
      <c r="C17" s="782"/>
      <c r="D17" s="782"/>
      <c r="E17" s="782"/>
      <c r="F17" s="782"/>
      <c r="G17" s="782"/>
      <c r="H17" s="782"/>
    </row>
    <row r="18" spans="1:14" ht="26.25" customHeight="1" x14ac:dyDescent="0.4">
      <c r="A18" s="52" t="s">
        <v>33</v>
      </c>
      <c r="B18" s="778" t="s">
        <v>5</v>
      </c>
      <c r="C18" s="778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83" t="s">
        <v>9</v>
      </c>
      <c r="C20" s="783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83" t="s">
        <v>11</v>
      </c>
      <c r="C21" s="783"/>
      <c r="D21" s="783"/>
      <c r="E21" s="783"/>
      <c r="F21" s="783"/>
      <c r="G21" s="783"/>
      <c r="H21" s="783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78" t="s">
        <v>125</v>
      </c>
      <c r="C26" s="778"/>
    </row>
    <row r="27" spans="1:14" ht="26.25" customHeight="1" x14ac:dyDescent="0.4">
      <c r="A27" s="61" t="s">
        <v>48</v>
      </c>
      <c r="B27" s="776"/>
      <c r="C27" s="776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/>
      <c r="C29" s="753" t="s">
        <v>50</v>
      </c>
      <c r="D29" s="754"/>
      <c r="E29" s="754"/>
      <c r="F29" s="754"/>
      <c r="G29" s="75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56" t="s">
        <v>53</v>
      </c>
      <c r="D31" s="757"/>
      <c r="E31" s="757"/>
      <c r="F31" s="757"/>
      <c r="G31" s="757"/>
      <c r="H31" s="75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56" t="s">
        <v>55</v>
      </c>
      <c r="D32" s="757"/>
      <c r="E32" s="757"/>
      <c r="F32" s="757"/>
      <c r="G32" s="757"/>
      <c r="H32" s="75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9" t="s">
        <v>59</v>
      </c>
      <c r="E36" s="777"/>
      <c r="F36" s="759" t="s">
        <v>60</v>
      </c>
      <c r="G36" s="76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159497890</v>
      </c>
      <c r="E38" s="85">
        <f>IF(ISBLANK(D38),"-",$D$48/$D$45*D38)</f>
        <v>141373271.14599839</v>
      </c>
      <c r="F38" s="84">
        <v>171549421</v>
      </c>
      <c r="G38" s="86">
        <f>IF(ISBLANK(F38),"-",$D$48/$F$45*F38)</f>
        <v>139762188.39566642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159798145</v>
      </c>
      <c r="E39" s="90">
        <f>IF(ISBLANK(D39),"-",$D$48/$D$45*D39)</f>
        <v>141639406.52577013</v>
      </c>
      <c r="F39" s="89">
        <v>171902353</v>
      </c>
      <c r="G39" s="91">
        <f>IF(ISBLANK(F39),"-",$D$48/$F$45*F39)</f>
        <v>140049723.89644119</v>
      </c>
      <c r="I39" s="761">
        <f>ABS((F43/D43*D42)-F42)/D42</f>
        <v>1.1137134113624783E-2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159546691</v>
      </c>
      <c r="E40" s="90">
        <f>IF(ISBLANK(D40),"-",$D$48/$D$45*D40)</f>
        <v>141416526.62107205</v>
      </c>
      <c r="F40" s="89">
        <v>172175824</v>
      </c>
      <c r="G40" s="91">
        <f>IF(ISBLANK(F40),"-",$D$48/$F$45*F40)</f>
        <v>140272522.11516997</v>
      </c>
      <c r="I40" s="76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159614242</v>
      </c>
      <c r="E42" s="100">
        <f>AVERAGE(E38:E41)</f>
        <v>141476401.43094686</v>
      </c>
      <c r="F42" s="99">
        <f>AVERAGE(F38:F41)</f>
        <v>171875866</v>
      </c>
      <c r="G42" s="101">
        <f>AVERAGE(G38:G41)</f>
        <v>140028144.80242586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16.940000000000001</v>
      </c>
      <c r="E43" s="92"/>
      <c r="F43" s="104">
        <v>18.43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16.940000000000001</v>
      </c>
      <c r="E44" s="107"/>
      <c r="F44" s="106">
        <f>F43*$B$34</f>
        <v>18.43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16.923060000000003</v>
      </c>
      <c r="E45" s="110"/>
      <c r="F45" s="109">
        <f>F44*$B$30/100</f>
        <v>18.411570000000001</v>
      </c>
      <c r="H45" s="102"/>
    </row>
    <row r="46" spans="1:14" ht="19.5" customHeight="1" x14ac:dyDescent="0.3">
      <c r="A46" s="747" t="s">
        <v>78</v>
      </c>
      <c r="B46" s="748"/>
      <c r="C46" s="105" t="s">
        <v>79</v>
      </c>
      <c r="D46" s="111">
        <f>D45/$B$45</f>
        <v>0.16923060000000004</v>
      </c>
      <c r="E46" s="112"/>
      <c r="F46" s="113">
        <f>F45/$B$45</f>
        <v>0.18411570000000002</v>
      </c>
      <c r="H46" s="102"/>
    </row>
    <row r="47" spans="1:14" ht="27" customHeight="1" x14ac:dyDescent="0.4">
      <c r="A47" s="749"/>
      <c r="B47" s="750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140752273.11668637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5.7874865196255523E-3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tablets contains : 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150mg + Zidovudine 300mg + Nevirapine 200mg </v>
      </c>
      <c r="H56" s="131"/>
    </row>
    <row r="57" spans="1:12" ht="18.75" x14ac:dyDescent="0.3">
      <c r="A57" s="128" t="s">
        <v>88</v>
      </c>
      <c r="B57" s="220">
        <f>Uniformity!C46</f>
        <v>1134.5115000000001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64" t="s">
        <v>94</v>
      </c>
      <c r="D60" s="767">
        <v>1135.26</v>
      </c>
      <c r="E60" s="134">
        <v>1</v>
      </c>
      <c r="F60" s="135">
        <v>148666053</v>
      </c>
      <c r="G60" s="221">
        <f>IF(ISBLANK(F60),"-",(F60/$D$50*$D$47*$B$68)*($B$57/$D$60))</f>
        <v>158.32927365097723</v>
      </c>
      <c r="H60" s="136">
        <f t="shared" ref="H60:H71" si="0">IF(ISBLANK(F60),"-",G60/$B$56)</f>
        <v>1.0555284910065148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5"/>
      <c r="D61" s="768"/>
      <c r="E61" s="137">
        <v>2</v>
      </c>
      <c r="F61" s="89">
        <v>147283327</v>
      </c>
      <c r="G61" s="222">
        <f>IF(ISBLANK(F61),"-",(F61/$D$50*$D$47*$B$68)*($B$57/$D$60))</f>
        <v>156.85667113802612</v>
      </c>
      <c r="H61" s="138">
        <f t="shared" si="0"/>
        <v>1.045711140920174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5"/>
      <c r="D62" s="768"/>
      <c r="E62" s="137">
        <v>3</v>
      </c>
      <c r="F62" s="139">
        <v>147765253</v>
      </c>
      <c r="G62" s="222">
        <f>IF(ISBLANK(F62),"-",(F62/$D$50*$D$47*$B$68)*($B$57/$D$60))</f>
        <v>157.36992209205209</v>
      </c>
      <c r="H62" s="138">
        <f t="shared" si="0"/>
        <v>1.049132813947014</v>
      </c>
      <c r="L62" s="64"/>
    </row>
    <row r="63" spans="1:12" ht="27" customHeight="1" x14ac:dyDescent="0.4">
      <c r="A63" s="76" t="s">
        <v>97</v>
      </c>
      <c r="B63" s="77">
        <v>1</v>
      </c>
      <c r="C63" s="775"/>
      <c r="D63" s="769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4" t="s">
        <v>99</v>
      </c>
      <c r="D64" s="767">
        <v>1130.29</v>
      </c>
      <c r="E64" s="134">
        <v>1</v>
      </c>
      <c r="F64" s="135">
        <v>150397758</v>
      </c>
      <c r="G64" s="223">
        <f>IF(ISBLANK(F64),"-",(F64/$D$50*$D$47*$B$68)*($B$57/$D$64))</f>
        <v>160.8778379556413</v>
      </c>
      <c r="H64" s="142">
        <f t="shared" si="0"/>
        <v>1.0725189197042753</v>
      </c>
    </row>
    <row r="65" spans="1:8" ht="26.25" customHeight="1" x14ac:dyDescent="0.4">
      <c r="A65" s="76" t="s">
        <v>100</v>
      </c>
      <c r="B65" s="77">
        <v>1</v>
      </c>
      <c r="C65" s="765"/>
      <c r="D65" s="768"/>
      <c r="E65" s="137">
        <v>2</v>
      </c>
      <c r="F65" s="89">
        <v>149887068</v>
      </c>
      <c r="G65" s="224">
        <f>IF(ISBLANK(F65),"-",(F65/$D$50*$D$47*$B$68)*($B$57/$D$64))</f>
        <v>160.33156183983928</v>
      </c>
      <c r="H65" s="143">
        <f t="shared" si="0"/>
        <v>1.0688770789322619</v>
      </c>
    </row>
    <row r="66" spans="1:8" ht="26.25" customHeight="1" x14ac:dyDescent="0.4">
      <c r="A66" s="76" t="s">
        <v>101</v>
      </c>
      <c r="B66" s="77">
        <v>1</v>
      </c>
      <c r="C66" s="765"/>
      <c r="D66" s="768"/>
      <c r="E66" s="137">
        <v>3</v>
      </c>
      <c r="F66" s="89">
        <v>149422481</v>
      </c>
      <c r="G66" s="224">
        <f>IF(ISBLANK(F66),"-",(F66/$D$50*$D$47*$B$68)*($B$57/$D$64))</f>
        <v>159.83460129271265</v>
      </c>
      <c r="H66" s="143">
        <f t="shared" si="0"/>
        <v>1.0655640086180844</v>
      </c>
    </row>
    <row r="67" spans="1:8" ht="27" customHeight="1" x14ac:dyDescent="0.4">
      <c r="A67" s="76" t="s">
        <v>102</v>
      </c>
      <c r="B67" s="77">
        <v>1</v>
      </c>
      <c r="C67" s="775"/>
      <c r="D67" s="769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764" t="s">
        <v>104</v>
      </c>
      <c r="D68" s="767">
        <v>1099.5999999999999</v>
      </c>
      <c r="E68" s="134">
        <v>1</v>
      </c>
      <c r="F68" s="135">
        <v>146727116</v>
      </c>
      <c r="G68" s="223">
        <f>IF(ISBLANK(F68),"-",(F68/$D$50*$D$47*$B$68)*($B$57/$D$68))</f>
        <v>161.33195418242087</v>
      </c>
      <c r="H68" s="138">
        <f t="shared" si="0"/>
        <v>1.0755463612161391</v>
      </c>
    </row>
    <row r="69" spans="1:8" ht="27" customHeight="1" x14ac:dyDescent="0.4">
      <c r="A69" s="124" t="s">
        <v>105</v>
      </c>
      <c r="B69" s="146">
        <f>(D47*B68)/B56*B57</f>
        <v>1134.5115000000001</v>
      </c>
      <c r="C69" s="765"/>
      <c r="D69" s="768"/>
      <c r="E69" s="137">
        <v>2</v>
      </c>
      <c r="F69" s="89">
        <v>145611989</v>
      </c>
      <c r="G69" s="224">
        <f>IF(ISBLANK(F69),"-",(F69/$D$50*$D$47*$B$68)*($B$57/$D$68))</f>
        <v>160.10583032081925</v>
      </c>
      <c r="H69" s="138">
        <f t="shared" si="0"/>
        <v>1.067372202138795</v>
      </c>
    </row>
    <row r="70" spans="1:8" ht="26.25" customHeight="1" x14ac:dyDescent="0.4">
      <c r="A70" s="770" t="s">
        <v>78</v>
      </c>
      <c r="B70" s="771"/>
      <c r="C70" s="765"/>
      <c r="D70" s="768"/>
      <c r="E70" s="137">
        <v>3</v>
      </c>
      <c r="F70" s="89">
        <v>145981545</v>
      </c>
      <c r="G70" s="224">
        <f>IF(ISBLANK(F70),"-",(F70/$D$50*$D$47*$B$68)*($B$57/$D$68))</f>
        <v>160.5121709706269</v>
      </c>
      <c r="H70" s="138">
        <f t="shared" si="0"/>
        <v>1.0700811398041794</v>
      </c>
    </row>
    <row r="71" spans="1:8" ht="27" customHeight="1" x14ac:dyDescent="0.4">
      <c r="A71" s="772"/>
      <c r="B71" s="773"/>
      <c r="C71" s="766"/>
      <c r="D71" s="769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159.50553593812396</v>
      </c>
      <c r="H72" s="151">
        <f>AVERAGE(H60:H71)</f>
        <v>1.0633702395874929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9.9976900852199544E-3</v>
      </c>
      <c r="H73" s="226">
        <f>STDEV(H60:H71)/H72</f>
        <v>9.9976900852199752E-3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751" t="str">
        <f>B20</f>
        <v xml:space="preserve">Lamivudine 150mg + Zidovudine 300mg + Nevirapine 200mg </v>
      </c>
      <c r="D76" s="751"/>
      <c r="E76" s="157" t="s">
        <v>108</v>
      </c>
      <c r="F76" s="157"/>
      <c r="G76" s="158">
        <f>H72</f>
        <v>1.0633702395874929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74" t="str">
        <f>B26</f>
        <v>Lamivudine</v>
      </c>
      <c r="C79" s="774"/>
    </row>
    <row r="80" spans="1:8" ht="26.25" customHeight="1" x14ac:dyDescent="0.4">
      <c r="A80" s="61" t="s">
        <v>48</v>
      </c>
      <c r="B80" s="774">
        <f>B27</f>
        <v>0</v>
      </c>
      <c r="C80" s="774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753" t="s">
        <v>50</v>
      </c>
      <c r="D82" s="754"/>
      <c r="E82" s="754"/>
      <c r="F82" s="754"/>
      <c r="G82" s="75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56" t="s">
        <v>111</v>
      </c>
      <c r="D84" s="757"/>
      <c r="E84" s="757"/>
      <c r="F84" s="757"/>
      <c r="G84" s="757"/>
      <c r="H84" s="75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56" t="s">
        <v>112</v>
      </c>
      <c r="D85" s="757"/>
      <c r="E85" s="757"/>
      <c r="F85" s="757"/>
      <c r="G85" s="757"/>
      <c r="H85" s="75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759" t="s">
        <v>60</v>
      </c>
      <c r="G89" s="760"/>
    </row>
    <row r="90" spans="1:12" ht="27" customHeight="1" x14ac:dyDescent="0.4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84">
        <v>159497890</v>
      </c>
      <c r="E91" s="85">
        <f>IF(ISBLANK(D91),"-",$D$101/$D$98*D91)</f>
        <v>157081412.38444263</v>
      </c>
      <c r="F91" s="84">
        <v>171549421</v>
      </c>
      <c r="G91" s="86">
        <f>IF(ISBLANK(F91),"-",$D$101/$F$98*F91)</f>
        <v>155291320.43962932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159798145</v>
      </c>
      <c r="E92" s="90">
        <f>IF(ISBLANK(D92),"-",$D$101/$D$98*D92)</f>
        <v>157377118.36196679</v>
      </c>
      <c r="F92" s="89">
        <v>171902353</v>
      </c>
      <c r="G92" s="91">
        <f>IF(ISBLANK(F92),"-",$D$101/$F$98*F92)</f>
        <v>155610804.32937908</v>
      </c>
      <c r="I92" s="761">
        <f>ABS((F96/D96*D95)-F95)/D95</f>
        <v>1.1137134113624783E-2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159546691</v>
      </c>
      <c r="E93" s="90">
        <f>IF(ISBLANK(D93),"-",$D$101/$D$98*D93)</f>
        <v>157129474.02341336</v>
      </c>
      <c r="F93" s="89">
        <v>172175824</v>
      </c>
      <c r="G93" s="91">
        <f>IF(ISBLANK(F93),"-",$D$101/$F$98*F93)</f>
        <v>155858357.90574437</v>
      </c>
      <c r="I93" s="761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159614242</v>
      </c>
      <c r="E95" s="100">
        <f>AVERAGE(E91:E94)</f>
        <v>157196001.58994094</v>
      </c>
      <c r="F95" s="170">
        <f>AVERAGE(F91:F94)</f>
        <v>171875866</v>
      </c>
      <c r="G95" s="171">
        <f>AVERAGE(G91:G94)</f>
        <v>155586827.55825093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16.940000000000001</v>
      </c>
      <c r="E96" s="92"/>
      <c r="F96" s="104">
        <v>18.43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16.940000000000001</v>
      </c>
      <c r="E97" s="107"/>
      <c r="F97" s="106">
        <f>F96*$B$87</f>
        <v>18.43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16.923060000000003</v>
      </c>
      <c r="E98" s="110"/>
      <c r="F98" s="109">
        <f>F97*$B$83/100</f>
        <v>18.411570000000001</v>
      </c>
    </row>
    <row r="99" spans="1:10" ht="19.5" customHeight="1" x14ac:dyDescent="0.3">
      <c r="A99" s="747" t="s">
        <v>78</v>
      </c>
      <c r="B99" s="762"/>
      <c r="C99" s="174" t="s">
        <v>116</v>
      </c>
      <c r="D99" s="178">
        <f>D98/$B$98</f>
        <v>0.16923060000000004</v>
      </c>
      <c r="E99" s="110"/>
      <c r="F99" s="113">
        <f>F98/$B$98</f>
        <v>0.18411570000000002</v>
      </c>
      <c r="G99" s="179"/>
      <c r="H99" s="102"/>
    </row>
    <row r="100" spans="1:10" ht="19.5" customHeight="1" x14ac:dyDescent="0.3">
      <c r="A100" s="749"/>
      <c r="B100" s="763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156391414.57409593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5.787486519625581E-3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160961806</v>
      </c>
      <c r="E108" s="227">
        <f t="shared" ref="E108:E113" si="1">IF(ISBLANK(D108),"-",D108/$D$103*$D$100*$B$116)</f>
        <v>154.38360836975997</v>
      </c>
      <c r="F108" s="197">
        <f t="shared" ref="F108:F113" si="2">IF(ISBLANK(D108), "-", E108/$B$56)</f>
        <v>1.0292240557983998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165814704</v>
      </c>
      <c r="E109" s="228">
        <f t="shared" si="1"/>
        <v>159.03817781644219</v>
      </c>
      <c r="F109" s="198">
        <f t="shared" si="2"/>
        <v>1.0602545187762813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163119902</v>
      </c>
      <c r="E110" s="228">
        <f t="shared" si="1"/>
        <v>156.4535071610816</v>
      </c>
      <c r="F110" s="198">
        <f t="shared" si="2"/>
        <v>1.0430233810738774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162777175</v>
      </c>
      <c r="E111" s="228">
        <f t="shared" si="1"/>
        <v>156.12478675056545</v>
      </c>
      <c r="F111" s="198">
        <f t="shared" si="2"/>
        <v>1.0408319116704363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163476335</v>
      </c>
      <c r="E112" s="228">
        <f t="shared" si="1"/>
        <v>156.79537343389205</v>
      </c>
      <c r="F112" s="198">
        <f t="shared" si="2"/>
        <v>1.0453024895592804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161901975</v>
      </c>
      <c r="E113" s="229">
        <f t="shared" si="1"/>
        <v>155.28535448148904</v>
      </c>
      <c r="F113" s="201">
        <f t="shared" si="2"/>
        <v>1.0352356965432603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156.3468013355384</v>
      </c>
      <c r="F115" s="204">
        <f>AVERAGE(F108:F113)</f>
        <v>1.0423120089035893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1.0107438038412627E-2</v>
      </c>
      <c r="F116" s="206">
        <f>STDEV(F108:F113)/F115</f>
        <v>1.0107438038412636E-2</v>
      </c>
      <c r="I116" s="50"/>
    </row>
    <row r="117" spans="1:10" ht="27" customHeight="1" x14ac:dyDescent="0.4">
      <c r="A117" s="747" t="s">
        <v>78</v>
      </c>
      <c r="B117" s="748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749"/>
      <c r="B118" s="750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751" t="str">
        <f>B20</f>
        <v xml:space="preserve">Lamivudine 150mg + Zidovudine 300mg + Nevirapine 200mg </v>
      </c>
      <c r="D120" s="751"/>
      <c r="E120" s="157" t="s">
        <v>124</v>
      </c>
      <c r="F120" s="157"/>
      <c r="G120" s="158">
        <f>F115</f>
        <v>1.0423120089035893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752" t="s">
        <v>26</v>
      </c>
      <c r="C122" s="752"/>
      <c r="E122" s="163" t="s">
        <v>27</v>
      </c>
      <c r="F122" s="212"/>
      <c r="G122" s="752" t="s">
        <v>28</v>
      </c>
      <c r="H122" s="752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89" zoomScale="55" zoomScaleNormal="40" zoomScaleSheetLayoutView="55" zoomScalePageLayoutView="55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5" t="s">
        <v>45</v>
      </c>
      <c r="B1" s="745"/>
      <c r="C1" s="745"/>
      <c r="D1" s="745"/>
      <c r="E1" s="745"/>
      <c r="F1" s="745"/>
      <c r="G1" s="745"/>
      <c r="H1" s="745"/>
      <c r="I1" s="745"/>
    </row>
    <row r="2" spans="1:9" ht="18.75" customHeight="1" x14ac:dyDescent="0.25">
      <c r="A2" s="745"/>
      <c r="B2" s="745"/>
      <c r="C2" s="745"/>
      <c r="D2" s="745"/>
      <c r="E2" s="745"/>
      <c r="F2" s="745"/>
      <c r="G2" s="745"/>
      <c r="H2" s="745"/>
      <c r="I2" s="745"/>
    </row>
    <row r="3" spans="1:9" ht="18.75" customHeight="1" x14ac:dyDescent="0.25">
      <c r="A3" s="745"/>
      <c r="B3" s="745"/>
      <c r="C3" s="745"/>
      <c r="D3" s="745"/>
      <c r="E3" s="745"/>
      <c r="F3" s="745"/>
      <c r="G3" s="745"/>
      <c r="H3" s="745"/>
      <c r="I3" s="745"/>
    </row>
    <row r="4" spans="1:9" ht="18.75" customHeight="1" x14ac:dyDescent="0.25">
      <c r="A4" s="745"/>
      <c r="B4" s="745"/>
      <c r="C4" s="745"/>
      <c r="D4" s="745"/>
      <c r="E4" s="745"/>
      <c r="F4" s="745"/>
      <c r="G4" s="745"/>
      <c r="H4" s="745"/>
      <c r="I4" s="745"/>
    </row>
    <row r="5" spans="1:9" ht="18.75" customHeight="1" x14ac:dyDescent="0.25">
      <c r="A5" s="745"/>
      <c r="B5" s="745"/>
      <c r="C5" s="745"/>
      <c r="D5" s="745"/>
      <c r="E5" s="745"/>
      <c r="F5" s="745"/>
      <c r="G5" s="745"/>
      <c r="H5" s="745"/>
      <c r="I5" s="745"/>
    </row>
    <row r="6" spans="1:9" ht="18.75" customHeight="1" x14ac:dyDescent="0.25">
      <c r="A6" s="745"/>
      <c r="B6" s="745"/>
      <c r="C6" s="745"/>
      <c r="D6" s="745"/>
      <c r="E6" s="745"/>
      <c r="F6" s="745"/>
      <c r="G6" s="745"/>
      <c r="H6" s="745"/>
      <c r="I6" s="745"/>
    </row>
    <row r="7" spans="1:9" ht="18.75" customHeight="1" x14ac:dyDescent="0.25">
      <c r="A7" s="745"/>
      <c r="B7" s="745"/>
      <c r="C7" s="745"/>
      <c r="D7" s="745"/>
      <c r="E7" s="745"/>
      <c r="F7" s="745"/>
      <c r="G7" s="745"/>
      <c r="H7" s="745"/>
      <c r="I7" s="745"/>
    </row>
    <row r="8" spans="1:9" x14ac:dyDescent="0.25">
      <c r="A8" s="746" t="s">
        <v>46</v>
      </c>
      <c r="B8" s="746"/>
      <c r="C8" s="746"/>
      <c r="D8" s="746"/>
      <c r="E8" s="746"/>
      <c r="F8" s="746"/>
      <c r="G8" s="746"/>
      <c r="H8" s="746"/>
      <c r="I8" s="746"/>
    </row>
    <row r="9" spans="1:9" x14ac:dyDescent="0.25">
      <c r="A9" s="746"/>
      <c r="B9" s="746"/>
      <c r="C9" s="746"/>
      <c r="D9" s="746"/>
      <c r="E9" s="746"/>
      <c r="F9" s="746"/>
      <c r="G9" s="746"/>
      <c r="H9" s="746"/>
      <c r="I9" s="746"/>
    </row>
    <row r="10" spans="1:9" x14ac:dyDescent="0.25">
      <c r="A10" s="746"/>
      <c r="B10" s="746"/>
      <c r="C10" s="746"/>
      <c r="D10" s="746"/>
      <c r="E10" s="746"/>
      <c r="F10" s="746"/>
      <c r="G10" s="746"/>
      <c r="H10" s="746"/>
      <c r="I10" s="746"/>
    </row>
    <row r="11" spans="1:9" x14ac:dyDescent="0.25">
      <c r="A11" s="746"/>
      <c r="B11" s="746"/>
      <c r="C11" s="746"/>
      <c r="D11" s="746"/>
      <c r="E11" s="746"/>
      <c r="F11" s="746"/>
      <c r="G11" s="746"/>
      <c r="H11" s="746"/>
      <c r="I11" s="746"/>
    </row>
    <row r="12" spans="1:9" x14ac:dyDescent="0.25">
      <c r="A12" s="746"/>
      <c r="B12" s="746"/>
      <c r="C12" s="746"/>
      <c r="D12" s="746"/>
      <c r="E12" s="746"/>
      <c r="F12" s="746"/>
      <c r="G12" s="746"/>
      <c r="H12" s="746"/>
      <c r="I12" s="746"/>
    </row>
    <row r="13" spans="1:9" x14ac:dyDescent="0.25">
      <c r="A13" s="746"/>
      <c r="B13" s="746"/>
      <c r="C13" s="746"/>
      <c r="D13" s="746"/>
      <c r="E13" s="746"/>
      <c r="F13" s="746"/>
      <c r="G13" s="746"/>
      <c r="H13" s="746"/>
      <c r="I13" s="746"/>
    </row>
    <row r="14" spans="1:9" x14ac:dyDescent="0.25">
      <c r="A14" s="746"/>
      <c r="B14" s="746"/>
      <c r="C14" s="746"/>
      <c r="D14" s="746"/>
      <c r="E14" s="746"/>
      <c r="F14" s="746"/>
      <c r="G14" s="746"/>
      <c r="H14" s="746"/>
      <c r="I14" s="746"/>
    </row>
    <row r="15" spans="1:9" ht="19.5" customHeight="1" x14ac:dyDescent="0.3">
      <c r="A15" s="233"/>
    </row>
    <row r="16" spans="1:9" ht="19.5" customHeight="1" x14ac:dyDescent="0.3">
      <c r="A16" s="779" t="s">
        <v>31</v>
      </c>
      <c r="B16" s="780"/>
      <c r="C16" s="780"/>
      <c r="D16" s="780"/>
      <c r="E16" s="780"/>
      <c r="F16" s="780"/>
      <c r="G16" s="780"/>
      <c r="H16" s="781"/>
    </row>
    <row r="17" spans="1:14" ht="20.25" customHeight="1" x14ac:dyDescent="0.25">
      <c r="A17" s="782" t="s">
        <v>47</v>
      </c>
      <c r="B17" s="782"/>
      <c r="C17" s="782"/>
      <c r="D17" s="782"/>
      <c r="E17" s="782"/>
      <c r="F17" s="782"/>
      <c r="G17" s="782"/>
      <c r="H17" s="782"/>
    </row>
    <row r="18" spans="1:14" ht="26.25" customHeight="1" x14ac:dyDescent="0.4">
      <c r="A18" s="235" t="s">
        <v>33</v>
      </c>
      <c r="B18" s="778" t="s">
        <v>5</v>
      </c>
      <c r="C18" s="778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783" t="s">
        <v>9</v>
      </c>
      <c r="C20" s="783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783" t="s">
        <v>11</v>
      </c>
      <c r="C21" s="783"/>
      <c r="D21" s="783"/>
      <c r="E21" s="783"/>
      <c r="F21" s="783"/>
      <c r="G21" s="783"/>
      <c r="H21" s="783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778" t="s">
        <v>126</v>
      </c>
      <c r="C26" s="778"/>
    </row>
    <row r="27" spans="1:14" ht="26.25" customHeight="1" x14ac:dyDescent="0.4">
      <c r="A27" s="244" t="s">
        <v>48</v>
      </c>
      <c r="B27" s="776"/>
      <c r="C27" s="776"/>
    </row>
    <row r="28" spans="1:14" ht="27" customHeight="1" x14ac:dyDescent="0.4">
      <c r="A28" s="244" t="s">
        <v>6</v>
      </c>
      <c r="B28" s="245">
        <v>99.15</v>
      </c>
    </row>
    <row r="29" spans="1:14" s="3" customFormat="1" ht="27" customHeight="1" x14ac:dyDescent="0.4">
      <c r="A29" s="244" t="s">
        <v>49</v>
      </c>
      <c r="B29" s="246"/>
      <c r="C29" s="753" t="s">
        <v>50</v>
      </c>
      <c r="D29" s="754"/>
      <c r="E29" s="754"/>
      <c r="F29" s="754"/>
      <c r="G29" s="755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99.15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756" t="s">
        <v>53</v>
      </c>
      <c r="D31" s="757"/>
      <c r="E31" s="757"/>
      <c r="F31" s="757"/>
      <c r="G31" s="757"/>
      <c r="H31" s="758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756" t="s">
        <v>55</v>
      </c>
      <c r="D32" s="757"/>
      <c r="E32" s="757"/>
      <c r="F32" s="757"/>
      <c r="G32" s="757"/>
      <c r="H32" s="758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10</v>
      </c>
      <c r="C36" s="234"/>
      <c r="D36" s="759" t="s">
        <v>59</v>
      </c>
      <c r="E36" s="777"/>
      <c r="F36" s="759" t="s">
        <v>60</v>
      </c>
      <c r="G36" s="760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4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20</v>
      </c>
      <c r="C38" s="266">
        <v>1</v>
      </c>
      <c r="D38" s="267">
        <v>126466947</v>
      </c>
      <c r="E38" s="268">
        <f>IF(ISBLANK(D38),"-",$D$48/$D$45*D38)</f>
        <v>123715937.55456784</v>
      </c>
      <c r="F38" s="267">
        <v>120946837</v>
      </c>
      <c r="G38" s="269">
        <f>IF(ISBLANK(F38),"-",$D$48/$F$45*F38)</f>
        <v>126016217.39329757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126987625</v>
      </c>
      <c r="E39" s="273">
        <f>IF(ISBLANK(D39),"-",$D$48/$D$45*D39)</f>
        <v>124225289.35329543</v>
      </c>
      <c r="F39" s="272">
        <v>121984479</v>
      </c>
      <c r="G39" s="274">
        <f>IF(ISBLANK(F39),"-",$D$48/$F$45*F39)</f>
        <v>127097351.2459209</v>
      </c>
      <c r="I39" s="761">
        <f>ABS((F43/D43*D42)-F42)/D42</f>
        <v>1.8763977742885549E-2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126855263</v>
      </c>
      <c r="E40" s="273">
        <f>IF(ISBLANK(D40),"-",$D$48/$D$45*D40)</f>
        <v>124095806.59661438</v>
      </c>
      <c r="F40" s="272">
        <v>121275537</v>
      </c>
      <c r="G40" s="274">
        <f>IF(ISBLANK(F40),"-",$D$48/$F$45*F40)</f>
        <v>126358694.56495917</v>
      </c>
      <c r="I40" s="761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126769945</v>
      </c>
      <c r="E42" s="283">
        <f>AVERAGE(E38:E41)</f>
        <v>124012344.50149255</v>
      </c>
      <c r="F42" s="282">
        <f>AVERAGE(F38:F41)</f>
        <v>121402284.33333333</v>
      </c>
      <c r="G42" s="284">
        <f>AVERAGE(G38:G41)</f>
        <v>126490754.40139253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10.31</v>
      </c>
      <c r="E43" s="275"/>
      <c r="F43" s="287">
        <v>9.68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10.31</v>
      </c>
      <c r="E44" s="290"/>
      <c r="F44" s="289">
        <f>F43*$B$34</f>
        <v>9.68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50</v>
      </c>
      <c r="C45" s="288" t="s">
        <v>77</v>
      </c>
      <c r="D45" s="292">
        <f>D44*$B$30/100</f>
        <v>10.222365000000002</v>
      </c>
      <c r="E45" s="293"/>
      <c r="F45" s="292">
        <f>F44*$B$30/100</f>
        <v>9.5977200000000007</v>
      </c>
      <c r="H45" s="285"/>
    </row>
    <row r="46" spans="1:14" ht="19.5" customHeight="1" x14ac:dyDescent="0.3">
      <c r="A46" s="747" t="s">
        <v>78</v>
      </c>
      <c r="B46" s="748"/>
      <c r="C46" s="288" t="s">
        <v>79</v>
      </c>
      <c r="D46" s="294">
        <f>D45/$B$45</f>
        <v>0.20444730000000003</v>
      </c>
      <c r="E46" s="295"/>
      <c r="F46" s="296">
        <f>F45/$B$45</f>
        <v>0.19195440000000003</v>
      </c>
      <c r="H46" s="285"/>
    </row>
    <row r="47" spans="1:14" ht="27" customHeight="1" x14ac:dyDescent="0.4">
      <c r="A47" s="749"/>
      <c r="B47" s="750"/>
      <c r="C47" s="297" t="s">
        <v>80</v>
      </c>
      <c r="D47" s="298">
        <v>0.2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10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10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125251549.45144254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1.1270942439180854E-2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 xml:space="preserve">Each tablets contains : Lamivudine 150mg + Zidovudine 300mg + Nevirapine 200mg </v>
      </c>
    </row>
    <row r="56" spans="1:12" ht="26.25" customHeight="1" x14ac:dyDescent="0.4">
      <c r="A56" s="312" t="s">
        <v>87</v>
      </c>
      <c r="B56" s="313">
        <v>200</v>
      </c>
      <c r="C56" s="234" t="str">
        <f>B20</f>
        <v xml:space="preserve">Lamivudine 150mg + Zidovudine 300mg + Nevirapine 200mg </v>
      </c>
      <c r="H56" s="314"/>
    </row>
    <row r="57" spans="1:12" ht="18.75" x14ac:dyDescent="0.3">
      <c r="A57" s="311" t="s">
        <v>88</v>
      </c>
      <c r="B57" s="403">
        <f>Uniformity!C46</f>
        <v>1134.5115000000001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5</v>
      </c>
      <c r="C60" s="764" t="s">
        <v>94</v>
      </c>
      <c r="D60" s="767">
        <v>1135.26</v>
      </c>
      <c r="E60" s="317">
        <v>1</v>
      </c>
      <c r="F60" s="318">
        <v>131030017</v>
      </c>
      <c r="G60" s="404">
        <f>IF(ISBLANK(F60),"-",(F60/$D$50*$D$47*$B$68)*($B$57/$D$60))</f>
        <v>209.0890321424184</v>
      </c>
      <c r="H60" s="319">
        <f t="shared" ref="H60:H71" si="0">IF(ISBLANK(F60),"-",G60/$B$56)</f>
        <v>1.045445160712092</v>
      </c>
      <c r="L60" s="247"/>
    </row>
    <row r="61" spans="1:12" s="3" customFormat="1" ht="26.25" customHeight="1" x14ac:dyDescent="0.4">
      <c r="A61" s="259" t="s">
        <v>95</v>
      </c>
      <c r="B61" s="260">
        <v>50</v>
      </c>
      <c r="C61" s="765"/>
      <c r="D61" s="768"/>
      <c r="E61" s="320">
        <v>2</v>
      </c>
      <c r="F61" s="272">
        <v>129865450</v>
      </c>
      <c r="G61" s="405">
        <f>IF(ISBLANK(F61),"-",(F61/$D$50*$D$47*$B$68)*($B$57/$D$60))</f>
        <v>207.23069317192892</v>
      </c>
      <c r="H61" s="321">
        <f t="shared" si="0"/>
        <v>1.0361534658596445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765"/>
      <c r="D62" s="768"/>
      <c r="E62" s="320">
        <v>3</v>
      </c>
      <c r="F62" s="322">
        <v>130468863</v>
      </c>
      <c r="G62" s="405">
        <f>IF(ISBLANK(F62),"-",(F62/$D$50*$D$47*$B$68)*($B$57/$D$60))</f>
        <v>208.19357971533944</v>
      </c>
      <c r="H62" s="321">
        <f t="shared" si="0"/>
        <v>1.0409678985766972</v>
      </c>
      <c r="L62" s="247"/>
    </row>
    <row r="63" spans="1:12" ht="27" customHeight="1" x14ac:dyDescent="0.4">
      <c r="A63" s="259" t="s">
        <v>97</v>
      </c>
      <c r="B63" s="260">
        <v>1</v>
      </c>
      <c r="C63" s="775"/>
      <c r="D63" s="769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764" t="s">
        <v>99</v>
      </c>
      <c r="D64" s="767">
        <v>1130.29</v>
      </c>
      <c r="E64" s="317">
        <v>1</v>
      </c>
      <c r="F64" s="318">
        <v>130338196</v>
      </c>
      <c r="G64" s="406">
        <f>IF(ISBLANK(F64),"-",(F64/$D$50*$D$47*$B$68)*($B$57/$D$64))</f>
        <v>208.89960145160003</v>
      </c>
      <c r="H64" s="325">
        <f t="shared" si="0"/>
        <v>1.0444980072580001</v>
      </c>
    </row>
    <row r="65" spans="1:8" ht="26.25" customHeight="1" x14ac:dyDescent="0.4">
      <c r="A65" s="259" t="s">
        <v>100</v>
      </c>
      <c r="B65" s="260">
        <v>1</v>
      </c>
      <c r="C65" s="765"/>
      <c r="D65" s="768"/>
      <c r="E65" s="320">
        <v>2</v>
      </c>
      <c r="F65" s="272">
        <v>129654139</v>
      </c>
      <c r="G65" s="407">
        <f>IF(ISBLANK(F65),"-",(F65/$D$50*$D$47*$B$68)*($B$57/$D$64))</f>
        <v>207.80322879143083</v>
      </c>
      <c r="H65" s="326">
        <f t="shared" si="0"/>
        <v>1.0390161439571541</v>
      </c>
    </row>
    <row r="66" spans="1:8" ht="26.25" customHeight="1" x14ac:dyDescent="0.4">
      <c r="A66" s="259" t="s">
        <v>101</v>
      </c>
      <c r="B66" s="260">
        <v>1</v>
      </c>
      <c r="C66" s="765"/>
      <c r="D66" s="768"/>
      <c r="E66" s="320">
        <v>3</v>
      </c>
      <c r="F66" s="272">
        <v>129394415</v>
      </c>
      <c r="G66" s="407">
        <f>IF(ISBLANK(F66),"-",(F66/$D$50*$D$47*$B$68)*($B$57/$D$64))</f>
        <v>207.38695603522805</v>
      </c>
      <c r="H66" s="326">
        <f t="shared" si="0"/>
        <v>1.0369347801761402</v>
      </c>
    </row>
    <row r="67" spans="1:8" ht="27" customHeight="1" x14ac:dyDescent="0.4">
      <c r="A67" s="259" t="s">
        <v>102</v>
      </c>
      <c r="B67" s="260">
        <v>1</v>
      </c>
      <c r="C67" s="775"/>
      <c r="D67" s="769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1000</v>
      </c>
      <c r="C68" s="764" t="s">
        <v>104</v>
      </c>
      <c r="D68" s="767">
        <v>1099.5999999999999</v>
      </c>
      <c r="E68" s="317">
        <v>1</v>
      </c>
      <c r="F68" s="318">
        <v>127707074</v>
      </c>
      <c r="G68" s="406">
        <f>IF(ISBLANK(F68),"-",(F68/$D$50*$D$47*$B$68)*($B$57/$D$68))</f>
        <v>210.39529054117332</v>
      </c>
      <c r="H68" s="321">
        <f t="shared" si="0"/>
        <v>1.0519764527058666</v>
      </c>
    </row>
    <row r="69" spans="1:8" ht="27" customHeight="1" x14ac:dyDescent="0.4">
      <c r="A69" s="307" t="s">
        <v>105</v>
      </c>
      <c r="B69" s="329">
        <f>(D47*B68)/B56*B57</f>
        <v>1134.5115000000001</v>
      </c>
      <c r="C69" s="765"/>
      <c r="D69" s="768"/>
      <c r="E69" s="320">
        <v>2</v>
      </c>
      <c r="F69" s="272">
        <v>127725402</v>
      </c>
      <c r="G69" s="407">
        <f>IF(ISBLANK(F69),"-",(F69/$D$50*$D$47*$B$68)*($B$57/$D$68))</f>
        <v>210.42548561779873</v>
      </c>
      <c r="H69" s="321">
        <f t="shared" si="0"/>
        <v>1.0521274280889936</v>
      </c>
    </row>
    <row r="70" spans="1:8" ht="26.25" customHeight="1" x14ac:dyDescent="0.4">
      <c r="A70" s="770" t="s">
        <v>78</v>
      </c>
      <c r="B70" s="771"/>
      <c r="C70" s="765"/>
      <c r="D70" s="768"/>
      <c r="E70" s="320">
        <v>3</v>
      </c>
      <c r="F70" s="272">
        <v>128783389</v>
      </c>
      <c r="G70" s="407">
        <f>IF(ISBLANK(F70),"-",(F70/$D$50*$D$47*$B$68)*($B$57/$D$68))</f>
        <v>212.16850168794835</v>
      </c>
      <c r="H70" s="321">
        <f t="shared" si="0"/>
        <v>1.0608425084397417</v>
      </c>
    </row>
    <row r="71" spans="1:8" ht="27" customHeight="1" x14ac:dyDescent="0.4">
      <c r="A71" s="772"/>
      <c r="B71" s="773"/>
      <c r="C71" s="766"/>
      <c r="D71" s="769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209.06581879498512</v>
      </c>
      <c r="H72" s="334">
        <f>AVERAGE(H60:H71)</f>
        <v>1.0453290939749253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7.8980829005291311E-3</v>
      </c>
      <c r="H73" s="409">
        <f>STDEV(H60:H71)/H72</f>
        <v>7.8980829005291381E-3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751" t="str">
        <f>B20</f>
        <v xml:space="preserve">Lamivudine 150mg + Zidovudine 300mg + Nevirapine 200mg </v>
      </c>
      <c r="D76" s="751"/>
      <c r="E76" s="340" t="s">
        <v>108</v>
      </c>
      <c r="F76" s="340"/>
      <c r="G76" s="341">
        <f>H72</f>
        <v>1.0453290939749253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774" t="str">
        <f>B26</f>
        <v>Nevirapine</v>
      </c>
      <c r="C79" s="774"/>
    </row>
    <row r="80" spans="1:8" ht="26.25" customHeight="1" x14ac:dyDescent="0.4">
      <c r="A80" s="244" t="s">
        <v>48</v>
      </c>
      <c r="B80" s="774">
        <f>B27</f>
        <v>0</v>
      </c>
      <c r="C80" s="774"/>
    </row>
    <row r="81" spans="1:12" ht="27" customHeight="1" x14ac:dyDescent="0.4">
      <c r="A81" s="244" t="s">
        <v>6</v>
      </c>
      <c r="B81" s="343">
        <f>B28</f>
        <v>99.15</v>
      </c>
    </row>
    <row r="82" spans="1:12" s="3" customFormat="1" ht="27" customHeight="1" x14ac:dyDescent="0.4">
      <c r="A82" s="244" t="s">
        <v>49</v>
      </c>
      <c r="B82" s="246">
        <v>0</v>
      </c>
      <c r="C82" s="753" t="s">
        <v>50</v>
      </c>
      <c r="D82" s="754"/>
      <c r="E82" s="754"/>
      <c r="F82" s="754"/>
      <c r="G82" s="755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99.15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756" t="s">
        <v>111</v>
      </c>
      <c r="D84" s="757"/>
      <c r="E84" s="757"/>
      <c r="F84" s="757"/>
      <c r="G84" s="757"/>
      <c r="H84" s="758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756" t="s">
        <v>112</v>
      </c>
      <c r="D85" s="757"/>
      <c r="E85" s="757"/>
      <c r="F85" s="757"/>
      <c r="G85" s="757"/>
      <c r="H85" s="758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10</v>
      </c>
      <c r="D89" s="344" t="s">
        <v>59</v>
      </c>
      <c r="E89" s="345"/>
      <c r="F89" s="759" t="s">
        <v>60</v>
      </c>
      <c r="G89" s="760"/>
    </row>
    <row r="90" spans="1:12" ht="27" customHeight="1" x14ac:dyDescent="0.4">
      <c r="A90" s="259" t="s">
        <v>61</v>
      </c>
      <c r="B90" s="260">
        <v>4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20</v>
      </c>
      <c r="C91" s="348">
        <v>1</v>
      </c>
      <c r="D91" s="267">
        <v>126466947</v>
      </c>
      <c r="E91" s="268">
        <f>IF(ISBLANK(D91),"-",$D$101/$D$98*D91)</f>
        <v>137462152.83840868</v>
      </c>
      <c r="F91" s="267">
        <v>120946837</v>
      </c>
      <c r="G91" s="269">
        <f>IF(ISBLANK(F91),"-",$D$101/$F$98*F91)</f>
        <v>140018019.32588619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126987625</v>
      </c>
      <c r="E92" s="273">
        <f>IF(ISBLANK(D92),"-",$D$101/$D$98*D92)</f>
        <v>138028099.28143936</v>
      </c>
      <c r="F92" s="272">
        <v>121984479</v>
      </c>
      <c r="G92" s="274">
        <f>IF(ISBLANK(F92),"-",$D$101/$F$98*F92)</f>
        <v>141219279.16213432</v>
      </c>
      <c r="I92" s="761">
        <f>ABS((F96/D96*D95)-F95)/D95</f>
        <v>1.8763977742885549E-2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126855263</v>
      </c>
      <c r="E93" s="273">
        <f>IF(ISBLANK(D93),"-",$D$101/$D$98*D93)</f>
        <v>137884229.55179372</v>
      </c>
      <c r="F93" s="272">
        <v>121275537</v>
      </c>
      <c r="G93" s="274">
        <f>IF(ISBLANK(F93),"-",$D$101/$F$98*F93)</f>
        <v>140398549.51662129</v>
      </c>
      <c r="I93" s="761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126769945</v>
      </c>
      <c r="E95" s="283">
        <f>AVERAGE(E91:E94)</f>
        <v>137791493.89054725</v>
      </c>
      <c r="F95" s="353">
        <f>AVERAGE(F91:F94)</f>
        <v>121402284.33333333</v>
      </c>
      <c r="G95" s="354">
        <f>AVERAGE(G91:G94)</f>
        <v>140545282.66821393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10.31</v>
      </c>
      <c r="E96" s="275"/>
      <c r="F96" s="287">
        <v>9.68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10.31</v>
      </c>
      <c r="E97" s="290"/>
      <c r="F97" s="289">
        <f>F96*$B$87</f>
        <v>9.68</v>
      </c>
    </row>
    <row r="98" spans="1:10" ht="19.5" customHeight="1" x14ac:dyDescent="0.3">
      <c r="A98" s="259" t="s">
        <v>76</v>
      </c>
      <c r="B98" s="359">
        <f>(B97/B96)*(B95/B94)*(B93/B92)*(B91/B90)*B89</f>
        <v>50</v>
      </c>
      <c r="C98" s="357" t="s">
        <v>115</v>
      </c>
      <c r="D98" s="360">
        <f>D97*$B$83/100</f>
        <v>10.222365000000002</v>
      </c>
      <c r="E98" s="293"/>
      <c r="F98" s="292">
        <f>F97*$B$83/100</f>
        <v>9.5977200000000007</v>
      </c>
    </row>
    <row r="99" spans="1:10" ht="19.5" customHeight="1" x14ac:dyDescent="0.3">
      <c r="A99" s="747" t="s">
        <v>78</v>
      </c>
      <c r="B99" s="762"/>
      <c r="C99" s="357" t="s">
        <v>116</v>
      </c>
      <c r="D99" s="361">
        <f>D98/$B$98</f>
        <v>0.20444730000000003</v>
      </c>
      <c r="E99" s="293"/>
      <c r="F99" s="296">
        <f>F98/$B$98</f>
        <v>0.19195440000000003</v>
      </c>
      <c r="G99" s="362"/>
      <c r="H99" s="285"/>
    </row>
    <row r="100" spans="1:10" ht="19.5" customHeight="1" x14ac:dyDescent="0.3">
      <c r="A100" s="749"/>
      <c r="B100" s="763"/>
      <c r="C100" s="357" t="s">
        <v>80</v>
      </c>
      <c r="D100" s="363">
        <f>$B$56/$B$116</f>
        <v>0.22222222222222221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11.111111111111111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11.111111111111111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139168388.27938056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1.1270942439180925E-2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140522173</v>
      </c>
      <c r="E108" s="410">
        <f t="shared" ref="E108:E113" si="1">IF(ISBLANK(D108),"-",D108/$D$103*$D$100*$B$116)</f>
        <v>201.94553481197426</v>
      </c>
      <c r="F108" s="380">
        <f t="shared" ref="F108:F113" si="2">IF(ISBLANK(D108), "-", E108/$B$56)</f>
        <v>1.0097276740598713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145637409</v>
      </c>
      <c r="E109" s="411">
        <f t="shared" si="1"/>
        <v>209.2966812371684</v>
      </c>
      <c r="F109" s="381">
        <f t="shared" si="2"/>
        <v>1.0464834061858419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144651645</v>
      </c>
      <c r="E110" s="411">
        <f t="shared" si="1"/>
        <v>207.8800319360052</v>
      </c>
      <c r="F110" s="381">
        <f t="shared" si="2"/>
        <v>1.039400159680026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142514904</v>
      </c>
      <c r="E111" s="411">
        <f t="shared" si="1"/>
        <v>204.8093044145935</v>
      </c>
      <c r="F111" s="381">
        <f t="shared" si="2"/>
        <v>1.0240465220729675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143879223</v>
      </c>
      <c r="E112" s="411">
        <f t="shared" si="1"/>
        <v>206.76997812342617</v>
      </c>
      <c r="F112" s="381">
        <f t="shared" si="2"/>
        <v>1.033849890617131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142225705</v>
      </c>
      <c r="E113" s="412">
        <f t="shared" si="1"/>
        <v>204.39369422671172</v>
      </c>
      <c r="F113" s="384">
        <f t="shared" si="2"/>
        <v>1.0219684711335586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205.84920412497988</v>
      </c>
      <c r="F115" s="387">
        <f>AVERAGE(F108:F113)</f>
        <v>1.0292460206248994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1.2907045008506863E-2</v>
      </c>
      <c r="F116" s="389">
        <f>STDEV(F108:F113)/F115</f>
        <v>1.2907045008506831E-2</v>
      </c>
      <c r="I116" s="233"/>
    </row>
    <row r="117" spans="1:10" ht="27" customHeight="1" x14ac:dyDescent="0.4">
      <c r="A117" s="747" t="s">
        <v>78</v>
      </c>
      <c r="B117" s="748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749"/>
      <c r="B118" s="750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751" t="str">
        <f>B20</f>
        <v xml:space="preserve">Lamivudine 150mg + Zidovudine 300mg + Nevirapine 200mg </v>
      </c>
      <c r="D120" s="751"/>
      <c r="E120" s="340" t="s">
        <v>124</v>
      </c>
      <c r="F120" s="340"/>
      <c r="G120" s="341">
        <f>F115</f>
        <v>1.0292460206248994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752" t="s">
        <v>26</v>
      </c>
      <c r="C122" s="752"/>
      <c r="E122" s="346" t="s">
        <v>27</v>
      </c>
      <c r="F122" s="395"/>
      <c r="G122" s="752" t="s">
        <v>28</v>
      </c>
      <c r="H122" s="752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9" zoomScale="60" zoomScaleNormal="40" zoomScalePageLayoutView="50" workbookViewId="0">
      <selection activeCell="C124" sqref="C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5" t="s">
        <v>45</v>
      </c>
      <c r="B1" s="745"/>
      <c r="C1" s="745"/>
      <c r="D1" s="745"/>
      <c r="E1" s="745"/>
      <c r="F1" s="745"/>
      <c r="G1" s="745"/>
      <c r="H1" s="745"/>
      <c r="I1" s="745"/>
    </row>
    <row r="2" spans="1:9" ht="18.75" customHeight="1" x14ac:dyDescent="0.25">
      <c r="A2" s="745"/>
      <c r="B2" s="745"/>
      <c r="C2" s="745"/>
      <c r="D2" s="745"/>
      <c r="E2" s="745"/>
      <c r="F2" s="745"/>
      <c r="G2" s="745"/>
      <c r="H2" s="745"/>
      <c r="I2" s="745"/>
    </row>
    <row r="3" spans="1:9" ht="18.75" customHeight="1" x14ac:dyDescent="0.25">
      <c r="A3" s="745"/>
      <c r="B3" s="745"/>
      <c r="C3" s="745"/>
      <c r="D3" s="745"/>
      <c r="E3" s="745"/>
      <c r="F3" s="745"/>
      <c r="G3" s="745"/>
      <c r="H3" s="745"/>
      <c r="I3" s="745"/>
    </row>
    <row r="4" spans="1:9" ht="18.75" customHeight="1" x14ac:dyDescent="0.25">
      <c r="A4" s="745"/>
      <c r="B4" s="745"/>
      <c r="C4" s="745"/>
      <c r="D4" s="745"/>
      <c r="E4" s="745"/>
      <c r="F4" s="745"/>
      <c r="G4" s="745"/>
      <c r="H4" s="745"/>
      <c r="I4" s="745"/>
    </row>
    <row r="5" spans="1:9" ht="18.75" customHeight="1" x14ac:dyDescent="0.25">
      <c r="A5" s="745"/>
      <c r="B5" s="745"/>
      <c r="C5" s="745"/>
      <c r="D5" s="745"/>
      <c r="E5" s="745"/>
      <c r="F5" s="745"/>
      <c r="G5" s="745"/>
      <c r="H5" s="745"/>
      <c r="I5" s="745"/>
    </row>
    <row r="6" spans="1:9" ht="18.75" customHeight="1" x14ac:dyDescent="0.25">
      <c r="A6" s="745"/>
      <c r="B6" s="745"/>
      <c r="C6" s="745"/>
      <c r="D6" s="745"/>
      <c r="E6" s="745"/>
      <c r="F6" s="745"/>
      <c r="G6" s="745"/>
      <c r="H6" s="745"/>
      <c r="I6" s="745"/>
    </row>
    <row r="7" spans="1:9" ht="18.75" customHeight="1" x14ac:dyDescent="0.25">
      <c r="A7" s="745"/>
      <c r="B7" s="745"/>
      <c r="C7" s="745"/>
      <c r="D7" s="745"/>
      <c r="E7" s="745"/>
      <c r="F7" s="745"/>
      <c r="G7" s="745"/>
      <c r="H7" s="745"/>
      <c r="I7" s="745"/>
    </row>
    <row r="8" spans="1:9" x14ac:dyDescent="0.25">
      <c r="A8" s="746" t="s">
        <v>46</v>
      </c>
      <c r="B8" s="746"/>
      <c r="C8" s="746"/>
      <c r="D8" s="746"/>
      <c r="E8" s="746"/>
      <c r="F8" s="746"/>
      <c r="G8" s="746"/>
      <c r="H8" s="746"/>
      <c r="I8" s="746"/>
    </row>
    <row r="9" spans="1:9" x14ac:dyDescent="0.25">
      <c r="A9" s="746"/>
      <c r="B9" s="746"/>
      <c r="C9" s="746"/>
      <c r="D9" s="746"/>
      <c r="E9" s="746"/>
      <c r="F9" s="746"/>
      <c r="G9" s="746"/>
      <c r="H9" s="746"/>
      <c r="I9" s="746"/>
    </row>
    <row r="10" spans="1:9" x14ac:dyDescent="0.25">
      <c r="A10" s="746"/>
      <c r="B10" s="746"/>
      <c r="C10" s="746"/>
      <c r="D10" s="746"/>
      <c r="E10" s="746"/>
      <c r="F10" s="746"/>
      <c r="G10" s="746"/>
      <c r="H10" s="746"/>
      <c r="I10" s="746"/>
    </row>
    <row r="11" spans="1:9" x14ac:dyDescent="0.25">
      <c r="A11" s="746"/>
      <c r="B11" s="746"/>
      <c r="C11" s="746"/>
      <c r="D11" s="746"/>
      <c r="E11" s="746"/>
      <c r="F11" s="746"/>
      <c r="G11" s="746"/>
      <c r="H11" s="746"/>
      <c r="I11" s="746"/>
    </row>
    <row r="12" spans="1:9" x14ac:dyDescent="0.25">
      <c r="A12" s="746"/>
      <c r="B12" s="746"/>
      <c r="C12" s="746"/>
      <c r="D12" s="746"/>
      <c r="E12" s="746"/>
      <c r="F12" s="746"/>
      <c r="G12" s="746"/>
      <c r="H12" s="746"/>
      <c r="I12" s="746"/>
    </row>
    <row r="13" spans="1:9" x14ac:dyDescent="0.25">
      <c r="A13" s="746"/>
      <c r="B13" s="746"/>
      <c r="C13" s="746"/>
      <c r="D13" s="746"/>
      <c r="E13" s="746"/>
      <c r="F13" s="746"/>
      <c r="G13" s="746"/>
      <c r="H13" s="746"/>
      <c r="I13" s="746"/>
    </row>
    <row r="14" spans="1:9" x14ac:dyDescent="0.25">
      <c r="A14" s="746"/>
      <c r="B14" s="746"/>
      <c r="C14" s="746"/>
      <c r="D14" s="746"/>
      <c r="E14" s="746"/>
      <c r="F14" s="746"/>
      <c r="G14" s="746"/>
      <c r="H14" s="746"/>
      <c r="I14" s="746"/>
    </row>
    <row r="15" spans="1:9" ht="19.5" customHeight="1" x14ac:dyDescent="0.3">
      <c r="A15" s="416"/>
    </row>
    <row r="16" spans="1:9" ht="19.5" customHeight="1" x14ac:dyDescent="0.3">
      <c r="A16" s="779" t="s">
        <v>31</v>
      </c>
      <c r="B16" s="780"/>
      <c r="C16" s="780"/>
      <c r="D16" s="780"/>
      <c r="E16" s="780"/>
      <c r="F16" s="780"/>
      <c r="G16" s="780"/>
      <c r="H16" s="781"/>
    </row>
    <row r="17" spans="1:14" ht="20.25" customHeight="1" x14ac:dyDescent="0.25">
      <c r="A17" s="782" t="s">
        <v>47</v>
      </c>
      <c r="B17" s="782"/>
      <c r="C17" s="782"/>
      <c r="D17" s="782"/>
      <c r="E17" s="782"/>
      <c r="F17" s="782"/>
      <c r="G17" s="782"/>
      <c r="H17" s="782"/>
    </row>
    <row r="18" spans="1:14" ht="26.25" customHeight="1" x14ac:dyDescent="0.4">
      <c r="A18" s="418" t="s">
        <v>33</v>
      </c>
      <c r="B18" s="778" t="s">
        <v>5</v>
      </c>
      <c r="C18" s="778"/>
      <c r="D18" s="585"/>
      <c r="E18" s="419"/>
      <c r="F18" s="420"/>
      <c r="G18" s="420"/>
      <c r="H18" s="420"/>
    </row>
    <row r="19" spans="1:14" ht="26.25" customHeight="1" x14ac:dyDescent="0.4">
      <c r="A19" s="418" t="s">
        <v>34</v>
      </c>
      <c r="B19" s="421" t="s">
        <v>7</v>
      </c>
      <c r="C19" s="598">
        <v>29</v>
      </c>
      <c r="D19" s="420"/>
      <c r="E19" s="420"/>
      <c r="F19" s="420"/>
      <c r="G19" s="420"/>
      <c r="H19" s="420"/>
    </row>
    <row r="20" spans="1:14" ht="26.25" customHeight="1" x14ac:dyDescent="0.4">
      <c r="A20" s="418" t="s">
        <v>35</v>
      </c>
      <c r="B20" s="783" t="s">
        <v>9</v>
      </c>
      <c r="C20" s="783"/>
      <c r="D20" s="420"/>
      <c r="E20" s="420"/>
      <c r="F20" s="420"/>
      <c r="G20" s="420"/>
      <c r="H20" s="420"/>
    </row>
    <row r="21" spans="1:14" ht="26.25" customHeight="1" x14ac:dyDescent="0.4">
      <c r="A21" s="418" t="s">
        <v>36</v>
      </c>
      <c r="B21" s="783" t="s">
        <v>11</v>
      </c>
      <c r="C21" s="783"/>
      <c r="D21" s="783"/>
      <c r="E21" s="783"/>
      <c r="F21" s="783"/>
      <c r="G21" s="783"/>
      <c r="H21" s="783"/>
      <c r="I21" s="422"/>
    </row>
    <row r="22" spans="1:14" ht="26.25" customHeight="1" x14ac:dyDescent="0.4">
      <c r="A22" s="418" t="s">
        <v>37</v>
      </c>
      <c r="B22" s="423" t="s">
        <v>12</v>
      </c>
      <c r="C22" s="420"/>
      <c r="D22" s="420"/>
      <c r="E22" s="420"/>
      <c r="F22" s="420"/>
      <c r="G22" s="420"/>
      <c r="H22" s="420"/>
    </row>
    <row r="23" spans="1:14" ht="26.25" customHeight="1" x14ac:dyDescent="0.4">
      <c r="A23" s="418" t="s">
        <v>38</v>
      </c>
      <c r="B23" s="423"/>
      <c r="C23" s="420"/>
      <c r="D23" s="420"/>
      <c r="E23" s="420"/>
      <c r="F23" s="420"/>
      <c r="G23" s="420"/>
      <c r="H23" s="420"/>
    </row>
    <row r="24" spans="1:14" ht="18.75" x14ac:dyDescent="0.3">
      <c r="A24" s="418"/>
      <c r="B24" s="424"/>
    </row>
    <row r="25" spans="1:14" ht="18.75" x14ac:dyDescent="0.3">
      <c r="A25" s="425" t="s">
        <v>1</v>
      </c>
      <c r="B25" s="424"/>
    </row>
    <row r="26" spans="1:14" ht="26.25" customHeight="1" x14ac:dyDescent="0.4">
      <c r="A26" s="426" t="s">
        <v>4</v>
      </c>
      <c r="B26" s="778" t="s">
        <v>127</v>
      </c>
      <c r="C26" s="778"/>
    </row>
    <row r="27" spans="1:14" ht="26.25" customHeight="1" x14ac:dyDescent="0.4">
      <c r="A27" s="427" t="s">
        <v>48</v>
      </c>
      <c r="B27" s="776"/>
      <c r="C27" s="776"/>
    </row>
    <row r="28" spans="1:14" ht="27" customHeight="1" x14ac:dyDescent="0.4">
      <c r="A28" s="427" t="s">
        <v>6</v>
      </c>
      <c r="B28" s="428">
        <v>99.7</v>
      </c>
    </row>
    <row r="29" spans="1:14" s="3" customFormat="1" ht="27" customHeight="1" x14ac:dyDescent="0.4">
      <c r="A29" s="427" t="s">
        <v>49</v>
      </c>
      <c r="B29" s="429"/>
      <c r="C29" s="753" t="s">
        <v>50</v>
      </c>
      <c r="D29" s="754"/>
      <c r="E29" s="754"/>
      <c r="F29" s="754"/>
      <c r="G29" s="755"/>
      <c r="I29" s="430"/>
      <c r="J29" s="430"/>
      <c r="K29" s="430"/>
      <c r="L29" s="430"/>
    </row>
    <row r="30" spans="1:14" s="3" customFormat="1" ht="19.5" customHeight="1" x14ac:dyDescent="0.3">
      <c r="A30" s="427" t="s">
        <v>51</v>
      </c>
      <c r="B30" s="431">
        <f>B28-B29</f>
        <v>99.7</v>
      </c>
      <c r="C30" s="432"/>
      <c r="D30" s="432"/>
      <c r="E30" s="432"/>
      <c r="F30" s="432"/>
      <c r="G30" s="433"/>
      <c r="I30" s="430"/>
      <c r="J30" s="430"/>
      <c r="K30" s="430"/>
      <c r="L30" s="430"/>
    </row>
    <row r="31" spans="1:14" s="3" customFormat="1" ht="27" customHeight="1" x14ac:dyDescent="0.4">
      <c r="A31" s="427" t="s">
        <v>52</v>
      </c>
      <c r="B31" s="434">
        <v>1</v>
      </c>
      <c r="C31" s="756" t="s">
        <v>53</v>
      </c>
      <c r="D31" s="757"/>
      <c r="E31" s="757"/>
      <c r="F31" s="757"/>
      <c r="G31" s="757"/>
      <c r="H31" s="758"/>
      <c r="I31" s="430"/>
      <c r="J31" s="430"/>
      <c r="K31" s="430"/>
      <c r="L31" s="430"/>
    </row>
    <row r="32" spans="1:14" s="3" customFormat="1" ht="27" customHeight="1" x14ac:dyDescent="0.4">
      <c r="A32" s="427" t="s">
        <v>54</v>
      </c>
      <c r="B32" s="434">
        <v>1</v>
      </c>
      <c r="C32" s="756" t="s">
        <v>55</v>
      </c>
      <c r="D32" s="757"/>
      <c r="E32" s="757"/>
      <c r="F32" s="757"/>
      <c r="G32" s="757"/>
      <c r="H32" s="758"/>
      <c r="I32" s="430"/>
      <c r="J32" s="430"/>
      <c r="K32" s="430"/>
      <c r="L32" s="435"/>
      <c r="M32" s="435"/>
      <c r="N32" s="436"/>
    </row>
    <row r="33" spans="1:14" s="3" customFormat="1" ht="17.25" customHeight="1" x14ac:dyDescent="0.3">
      <c r="A33" s="427"/>
      <c r="B33" s="437"/>
      <c r="C33" s="438"/>
      <c r="D33" s="438"/>
      <c r="E33" s="438"/>
      <c r="F33" s="438"/>
      <c r="G33" s="438"/>
      <c r="H33" s="438"/>
      <c r="I33" s="430"/>
      <c r="J33" s="430"/>
      <c r="K33" s="430"/>
      <c r="L33" s="435"/>
      <c r="M33" s="435"/>
      <c r="N33" s="436"/>
    </row>
    <row r="34" spans="1:14" s="3" customFormat="1" ht="18.75" x14ac:dyDescent="0.3">
      <c r="A34" s="427" t="s">
        <v>56</v>
      </c>
      <c r="B34" s="439">
        <f>B31/B32</f>
        <v>1</v>
      </c>
      <c r="C34" s="417" t="s">
        <v>57</v>
      </c>
      <c r="D34" s="417"/>
      <c r="E34" s="417"/>
      <c r="F34" s="417"/>
      <c r="G34" s="417"/>
      <c r="I34" s="430"/>
      <c r="J34" s="430"/>
      <c r="K34" s="430"/>
      <c r="L34" s="435"/>
      <c r="M34" s="435"/>
      <c r="N34" s="436"/>
    </row>
    <row r="35" spans="1:14" s="3" customFormat="1" ht="19.5" customHeight="1" x14ac:dyDescent="0.3">
      <c r="A35" s="427"/>
      <c r="B35" s="431"/>
      <c r="G35" s="417"/>
      <c r="I35" s="430"/>
      <c r="J35" s="430"/>
      <c r="K35" s="430"/>
      <c r="L35" s="435"/>
      <c r="M35" s="435"/>
      <c r="N35" s="436"/>
    </row>
    <row r="36" spans="1:14" s="3" customFormat="1" ht="27" customHeight="1" x14ac:dyDescent="0.4">
      <c r="A36" s="440" t="s">
        <v>58</v>
      </c>
      <c r="B36" s="441">
        <v>20</v>
      </c>
      <c r="C36" s="417"/>
      <c r="D36" s="759" t="s">
        <v>59</v>
      </c>
      <c r="E36" s="777"/>
      <c r="F36" s="759" t="s">
        <v>60</v>
      </c>
      <c r="G36" s="760"/>
      <c r="J36" s="430"/>
      <c r="K36" s="430"/>
      <c r="L36" s="435"/>
      <c r="M36" s="435"/>
      <c r="N36" s="436"/>
    </row>
    <row r="37" spans="1:14" s="3" customFormat="1" ht="27" customHeight="1" x14ac:dyDescent="0.4">
      <c r="A37" s="442" t="s">
        <v>61</v>
      </c>
      <c r="B37" s="443">
        <v>4</v>
      </c>
      <c r="C37" s="444" t="s">
        <v>62</v>
      </c>
      <c r="D37" s="445" t="s">
        <v>63</v>
      </c>
      <c r="E37" s="446" t="s">
        <v>64</v>
      </c>
      <c r="F37" s="445" t="s">
        <v>63</v>
      </c>
      <c r="G37" s="447" t="s">
        <v>64</v>
      </c>
      <c r="I37" s="448" t="s">
        <v>65</v>
      </c>
      <c r="J37" s="430"/>
      <c r="K37" s="430"/>
      <c r="L37" s="435"/>
      <c r="M37" s="435"/>
      <c r="N37" s="436"/>
    </row>
    <row r="38" spans="1:14" s="3" customFormat="1" ht="26.25" customHeight="1" x14ac:dyDescent="0.4">
      <c r="A38" s="442" t="s">
        <v>66</v>
      </c>
      <c r="B38" s="443">
        <v>20</v>
      </c>
      <c r="C38" s="449">
        <v>1</v>
      </c>
      <c r="D38" s="450">
        <v>254174563</v>
      </c>
      <c r="E38" s="451">
        <f>IF(ISBLANK(D38),"-",$D$48/$D$45*D38)</f>
        <v>243108119.33575678</v>
      </c>
      <c r="F38" s="450">
        <v>236073639</v>
      </c>
      <c r="G38" s="452">
        <f>IF(ISBLANK(F38),"-",$D$48/$F$45*F38)</f>
        <v>245202614.05549055</v>
      </c>
      <c r="I38" s="453"/>
      <c r="J38" s="430"/>
      <c r="K38" s="430"/>
      <c r="L38" s="435"/>
      <c r="M38" s="435"/>
      <c r="N38" s="436"/>
    </row>
    <row r="39" spans="1:14" s="3" customFormat="1" ht="26.25" customHeight="1" x14ac:dyDescent="0.4">
      <c r="A39" s="442" t="s">
        <v>67</v>
      </c>
      <c r="B39" s="443">
        <v>1</v>
      </c>
      <c r="C39" s="454">
        <v>2</v>
      </c>
      <c r="D39" s="455">
        <v>254503791</v>
      </c>
      <c r="E39" s="456">
        <f>IF(ISBLANK(D39),"-",$D$48/$D$45*D39)</f>
        <v>243423013.15899381</v>
      </c>
      <c r="F39" s="455">
        <v>236596710</v>
      </c>
      <c r="G39" s="457">
        <f>IF(ISBLANK(F39),"-",$D$48/$F$45*F39)</f>
        <v>245745912.22753516</v>
      </c>
      <c r="I39" s="761">
        <f>ABS((F43/D43*D42)-F42)/D42</f>
        <v>9.5025904495840106E-3</v>
      </c>
      <c r="J39" s="430"/>
      <c r="K39" s="430"/>
      <c r="L39" s="435"/>
      <c r="M39" s="435"/>
      <c r="N39" s="436"/>
    </row>
    <row r="40" spans="1:14" ht="26.25" customHeight="1" x14ac:dyDescent="0.4">
      <c r="A40" s="442" t="s">
        <v>68</v>
      </c>
      <c r="B40" s="443">
        <v>1</v>
      </c>
      <c r="C40" s="454">
        <v>3</v>
      </c>
      <c r="D40" s="455">
        <v>254161599</v>
      </c>
      <c r="E40" s="456">
        <f>IF(ISBLANK(D40),"-",$D$48/$D$45*D40)</f>
        <v>243095719.77215815</v>
      </c>
      <c r="F40" s="455">
        <v>237041208</v>
      </c>
      <c r="G40" s="457">
        <f>IF(ISBLANK(F40),"-",$D$48/$F$45*F40)</f>
        <v>246207598.97919506</v>
      </c>
      <c r="I40" s="761"/>
      <c r="L40" s="435"/>
      <c r="M40" s="435"/>
      <c r="N40" s="458"/>
    </row>
    <row r="41" spans="1:14" ht="27" customHeight="1" x14ac:dyDescent="0.4">
      <c r="A41" s="442" t="s">
        <v>69</v>
      </c>
      <c r="B41" s="443">
        <v>1</v>
      </c>
      <c r="C41" s="459">
        <v>4</v>
      </c>
      <c r="D41" s="460"/>
      <c r="E41" s="461" t="str">
        <f>IF(ISBLANK(D41),"-",$D$48/$D$45*D41)</f>
        <v>-</v>
      </c>
      <c r="F41" s="460"/>
      <c r="G41" s="462" t="str">
        <f>IF(ISBLANK(F41),"-",$D$48/$F$45*F41)</f>
        <v>-</v>
      </c>
      <c r="I41" s="463"/>
      <c r="L41" s="435"/>
      <c r="M41" s="435"/>
      <c r="N41" s="458"/>
    </row>
    <row r="42" spans="1:14" ht="27" customHeight="1" x14ac:dyDescent="0.4">
      <c r="A42" s="442" t="s">
        <v>70</v>
      </c>
      <c r="B42" s="443">
        <v>1</v>
      </c>
      <c r="C42" s="464" t="s">
        <v>71</v>
      </c>
      <c r="D42" s="465">
        <f>AVERAGE(D38:D41)</f>
        <v>254279984.33333334</v>
      </c>
      <c r="E42" s="466">
        <f>AVERAGE(E38:E41)</f>
        <v>243208950.75563625</v>
      </c>
      <c r="F42" s="465">
        <f>AVERAGE(F38:F41)</f>
        <v>236570519</v>
      </c>
      <c r="G42" s="467">
        <f>AVERAGE(G38:G41)</f>
        <v>245718708.42074028</v>
      </c>
      <c r="H42" s="468"/>
    </row>
    <row r="43" spans="1:14" ht="26.25" customHeight="1" x14ac:dyDescent="0.4">
      <c r="A43" s="442" t="s">
        <v>72</v>
      </c>
      <c r="B43" s="443">
        <v>1</v>
      </c>
      <c r="C43" s="469" t="s">
        <v>73</v>
      </c>
      <c r="D43" s="470">
        <v>31.46</v>
      </c>
      <c r="E43" s="458"/>
      <c r="F43" s="470">
        <v>28.97</v>
      </c>
      <c r="H43" s="468"/>
    </row>
    <row r="44" spans="1:14" ht="26.25" customHeight="1" x14ac:dyDescent="0.4">
      <c r="A44" s="442" t="s">
        <v>74</v>
      </c>
      <c r="B44" s="443">
        <v>1</v>
      </c>
      <c r="C44" s="471" t="s">
        <v>75</v>
      </c>
      <c r="D44" s="472">
        <f>D43*$B$34</f>
        <v>31.46</v>
      </c>
      <c r="E44" s="473"/>
      <c r="F44" s="472">
        <f>F43*$B$34</f>
        <v>28.97</v>
      </c>
      <c r="H44" s="468"/>
    </row>
    <row r="45" spans="1:14" ht="19.5" customHeight="1" x14ac:dyDescent="0.3">
      <c r="A45" s="442" t="s">
        <v>76</v>
      </c>
      <c r="B45" s="474">
        <f>(B44/B43)*(B42/B41)*(B40/B39)*(B38/B37)*B36</f>
        <v>100</v>
      </c>
      <c r="C45" s="471" t="s">
        <v>77</v>
      </c>
      <c r="D45" s="475">
        <f>D44*$B$30/100</f>
        <v>31.365620000000003</v>
      </c>
      <c r="E45" s="476"/>
      <c r="F45" s="475">
        <f>F44*$B$30/100</f>
        <v>28.883090000000003</v>
      </c>
      <c r="H45" s="468"/>
    </row>
    <row r="46" spans="1:14" ht="19.5" customHeight="1" x14ac:dyDescent="0.3">
      <c r="A46" s="747" t="s">
        <v>78</v>
      </c>
      <c r="B46" s="748"/>
      <c r="C46" s="471" t="s">
        <v>79</v>
      </c>
      <c r="D46" s="477">
        <f>D45/$B$45</f>
        <v>0.31365620000000005</v>
      </c>
      <c r="E46" s="478"/>
      <c r="F46" s="479">
        <f>F45/$B$45</f>
        <v>0.2888309</v>
      </c>
      <c r="H46" s="468"/>
    </row>
    <row r="47" spans="1:14" ht="27" customHeight="1" x14ac:dyDescent="0.4">
      <c r="A47" s="749"/>
      <c r="B47" s="750"/>
      <c r="C47" s="480" t="s">
        <v>80</v>
      </c>
      <c r="D47" s="481">
        <v>0.3</v>
      </c>
      <c r="E47" s="482"/>
      <c r="F47" s="478"/>
      <c r="H47" s="468"/>
    </row>
    <row r="48" spans="1:14" ht="18.75" x14ac:dyDescent="0.3">
      <c r="C48" s="483" t="s">
        <v>81</v>
      </c>
      <c r="D48" s="475">
        <f>D47*$B$45</f>
        <v>30</v>
      </c>
      <c r="F48" s="484"/>
      <c r="H48" s="468"/>
    </row>
    <row r="49" spans="1:12" ht="19.5" customHeight="1" x14ac:dyDescent="0.3">
      <c r="C49" s="485" t="s">
        <v>82</v>
      </c>
      <c r="D49" s="486">
        <f>D48/B34</f>
        <v>30</v>
      </c>
      <c r="F49" s="484"/>
      <c r="H49" s="468"/>
    </row>
    <row r="50" spans="1:12" ht="18.75" x14ac:dyDescent="0.3">
      <c r="C50" s="440" t="s">
        <v>83</v>
      </c>
      <c r="D50" s="487">
        <f>AVERAGE(E38:E41,G38:G41)</f>
        <v>244463829.58818829</v>
      </c>
      <c r="F50" s="488"/>
      <c r="H50" s="468"/>
    </row>
    <row r="51" spans="1:12" ht="18.75" x14ac:dyDescent="0.3">
      <c r="C51" s="442" t="s">
        <v>84</v>
      </c>
      <c r="D51" s="489">
        <f>STDEV(E38:E41,G38:G41)/D50</f>
        <v>5.7916796377658316E-3</v>
      </c>
      <c r="F51" s="488"/>
      <c r="H51" s="468"/>
    </row>
    <row r="52" spans="1:12" ht="19.5" customHeight="1" x14ac:dyDescent="0.3">
      <c r="C52" s="490" t="s">
        <v>20</v>
      </c>
      <c r="D52" s="491">
        <f>COUNT(E38:E41,G38:G41)</f>
        <v>6</v>
      </c>
      <c r="F52" s="488"/>
    </row>
    <row r="54" spans="1:12" ht="18.75" x14ac:dyDescent="0.3">
      <c r="A54" s="492" t="s">
        <v>1</v>
      </c>
      <c r="B54" s="493" t="s">
        <v>85</v>
      </c>
    </row>
    <row r="55" spans="1:12" ht="18.75" x14ac:dyDescent="0.3">
      <c r="A55" s="417" t="s">
        <v>86</v>
      </c>
      <c r="B55" s="494" t="str">
        <f>B21</f>
        <v xml:space="preserve">Each tablets contains : Lamivudine 150mg + Zidovudine 300mg + Nevirapine 200mg </v>
      </c>
    </row>
    <row r="56" spans="1:12" ht="26.25" customHeight="1" x14ac:dyDescent="0.4">
      <c r="A56" s="495" t="s">
        <v>87</v>
      </c>
      <c r="B56" s="496">
        <v>300</v>
      </c>
      <c r="C56" s="417" t="str">
        <f>B20</f>
        <v xml:space="preserve">Lamivudine 150mg + Zidovudine 300mg + Nevirapine 200mg </v>
      </c>
      <c r="H56" s="497"/>
    </row>
    <row r="57" spans="1:12" ht="18.75" x14ac:dyDescent="0.3">
      <c r="A57" s="494" t="s">
        <v>88</v>
      </c>
      <c r="B57" s="586">
        <f>Uniformity!C46</f>
        <v>1134.5115000000001</v>
      </c>
      <c r="H57" s="497"/>
    </row>
    <row r="58" spans="1:12" ht="19.5" customHeight="1" x14ac:dyDescent="0.3">
      <c r="H58" s="497"/>
    </row>
    <row r="59" spans="1:12" s="3" customFormat="1" ht="27" customHeight="1" x14ac:dyDescent="0.4">
      <c r="A59" s="440" t="s">
        <v>89</v>
      </c>
      <c r="B59" s="441">
        <v>100</v>
      </c>
      <c r="C59" s="417"/>
      <c r="D59" s="498" t="s">
        <v>90</v>
      </c>
      <c r="E59" s="499" t="s">
        <v>62</v>
      </c>
      <c r="F59" s="499" t="s">
        <v>63</v>
      </c>
      <c r="G59" s="499" t="s">
        <v>91</v>
      </c>
      <c r="H59" s="444" t="s">
        <v>92</v>
      </c>
      <c r="L59" s="430"/>
    </row>
    <row r="60" spans="1:12" s="3" customFormat="1" ht="26.25" customHeight="1" x14ac:dyDescent="0.4">
      <c r="A60" s="442" t="s">
        <v>93</v>
      </c>
      <c r="B60" s="443">
        <v>5</v>
      </c>
      <c r="C60" s="764" t="s">
        <v>94</v>
      </c>
      <c r="D60" s="767">
        <v>1135.26</v>
      </c>
      <c r="E60" s="500">
        <v>1</v>
      </c>
      <c r="F60" s="501">
        <v>265858283</v>
      </c>
      <c r="G60" s="587">
        <f>IF(ISBLANK(F60),"-",(F60/$D$50*$D$47*$B$68)*($B$57/$D$60))</f>
        <v>326.03964072251773</v>
      </c>
      <c r="H60" s="502">
        <f t="shared" ref="H60:H71" si="0">IF(ISBLANK(F60),"-",G60/$B$56)</f>
        <v>1.0867988024083923</v>
      </c>
      <c r="L60" s="430"/>
    </row>
    <row r="61" spans="1:12" s="3" customFormat="1" ht="26.25" customHeight="1" x14ac:dyDescent="0.4">
      <c r="A61" s="442" t="s">
        <v>95</v>
      </c>
      <c r="B61" s="443">
        <v>50</v>
      </c>
      <c r="C61" s="765"/>
      <c r="D61" s="768"/>
      <c r="E61" s="503">
        <v>2</v>
      </c>
      <c r="F61" s="455">
        <v>263674538</v>
      </c>
      <c r="G61" s="588">
        <f>IF(ISBLANK(F61),"-",(F61/$D$50*$D$47*$B$68)*($B$57/$D$60))</f>
        <v>323.36156943131937</v>
      </c>
      <c r="H61" s="504">
        <f t="shared" si="0"/>
        <v>1.077871898104398</v>
      </c>
      <c r="L61" s="430"/>
    </row>
    <row r="62" spans="1:12" s="3" customFormat="1" ht="26.25" customHeight="1" x14ac:dyDescent="0.4">
      <c r="A62" s="442" t="s">
        <v>96</v>
      </c>
      <c r="B62" s="443">
        <v>1</v>
      </c>
      <c r="C62" s="765"/>
      <c r="D62" s="768"/>
      <c r="E62" s="503">
        <v>3</v>
      </c>
      <c r="F62" s="505">
        <v>264571776</v>
      </c>
      <c r="G62" s="588">
        <f>IF(ISBLANK(F62),"-",(F62/$D$50*$D$47*$B$68)*($B$57/$D$60))</f>
        <v>324.46191188392822</v>
      </c>
      <c r="H62" s="504">
        <f t="shared" si="0"/>
        <v>1.0815397062797607</v>
      </c>
      <c r="L62" s="430"/>
    </row>
    <row r="63" spans="1:12" ht="27" customHeight="1" x14ac:dyDescent="0.4">
      <c r="A63" s="442" t="s">
        <v>97</v>
      </c>
      <c r="B63" s="443">
        <v>1</v>
      </c>
      <c r="C63" s="775"/>
      <c r="D63" s="769"/>
      <c r="E63" s="506">
        <v>4</v>
      </c>
      <c r="F63" s="507"/>
      <c r="G63" s="588" t="str">
        <f>IF(ISBLANK(F63),"-",(F63/$D$50*$D$47*$B$68)*($B$57/$D$60))</f>
        <v>-</v>
      </c>
      <c r="H63" s="504" t="str">
        <f t="shared" si="0"/>
        <v>-</v>
      </c>
    </row>
    <row r="64" spans="1:12" ht="26.25" customHeight="1" x14ac:dyDescent="0.4">
      <c r="A64" s="442" t="s">
        <v>98</v>
      </c>
      <c r="B64" s="443">
        <v>1</v>
      </c>
      <c r="C64" s="764" t="s">
        <v>99</v>
      </c>
      <c r="D64" s="767">
        <v>1130.29</v>
      </c>
      <c r="E64" s="500">
        <v>1</v>
      </c>
      <c r="F64" s="501">
        <v>268916282</v>
      </c>
      <c r="G64" s="589">
        <f>IF(ISBLANK(F64),"-",(F64/$D$50*$D$47*$B$68)*($B$57/$D$64))</f>
        <v>331.23998722738213</v>
      </c>
      <c r="H64" s="508">
        <f t="shared" si="0"/>
        <v>1.1041332907579404</v>
      </c>
    </row>
    <row r="65" spans="1:8" ht="26.25" customHeight="1" x14ac:dyDescent="0.4">
      <c r="A65" s="442" t="s">
        <v>100</v>
      </c>
      <c r="B65" s="443">
        <v>1</v>
      </c>
      <c r="C65" s="765"/>
      <c r="D65" s="768"/>
      <c r="E65" s="503">
        <v>2</v>
      </c>
      <c r="F65" s="455">
        <v>267983727</v>
      </c>
      <c r="G65" s="590">
        <f>IF(ISBLANK(F65),"-",(F65/$D$50*$D$47*$B$68)*($B$57/$D$64))</f>
        <v>330.09130443290252</v>
      </c>
      <c r="H65" s="509">
        <f t="shared" si="0"/>
        <v>1.100304348109675</v>
      </c>
    </row>
    <row r="66" spans="1:8" ht="26.25" customHeight="1" x14ac:dyDescent="0.4">
      <c r="A66" s="442" t="s">
        <v>101</v>
      </c>
      <c r="B66" s="443">
        <v>1</v>
      </c>
      <c r="C66" s="765"/>
      <c r="D66" s="768"/>
      <c r="E66" s="503">
        <v>3</v>
      </c>
      <c r="F66" s="455">
        <v>267414650</v>
      </c>
      <c r="G66" s="590">
        <f>IF(ISBLANK(F66),"-",(F66/$D$50*$D$47*$B$68)*($B$57/$D$64))</f>
        <v>329.39033885056784</v>
      </c>
      <c r="H66" s="509">
        <f t="shared" si="0"/>
        <v>1.0979677961685594</v>
      </c>
    </row>
    <row r="67" spans="1:8" ht="27" customHeight="1" x14ac:dyDescent="0.4">
      <c r="A67" s="442" t="s">
        <v>102</v>
      </c>
      <c r="B67" s="443">
        <v>1</v>
      </c>
      <c r="C67" s="775"/>
      <c r="D67" s="769"/>
      <c r="E67" s="506">
        <v>4</v>
      </c>
      <c r="F67" s="507"/>
      <c r="G67" s="591" t="str">
        <f>IF(ISBLANK(F67),"-",(F67/$D$50*$D$47*$B$68)*($B$57/$D$64))</f>
        <v>-</v>
      </c>
      <c r="H67" s="510" t="str">
        <f t="shared" si="0"/>
        <v>-</v>
      </c>
    </row>
    <row r="68" spans="1:8" ht="26.25" customHeight="1" x14ac:dyDescent="0.4">
      <c r="A68" s="442" t="s">
        <v>103</v>
      </c>
      <c r="B68" s="511">
        <f>(B67/B66)*(B65/B64)*(B63/B62)*(B61/B60)*B59</f>
        <v>1000</v>
      </c>
      <c r="C68" s="764" t="s">
        <v>104</v>
      </c>
      <c r="D68" s="767">
        <v>1099.5999999999999</v>
      </c>
      <c r="E68" s="500">
        <v>1</v>
      </c>
      <c r="F68" s="501">
        <v>259904885</v>
      </c>
      <c r="G68" s="589">
        <f>IF(ISBLANK(F68),"-",(F68/$D$50*$D$47*$B$68)*($B$57/$D$68))</f>
        <v>329.07527849004748</v>
      </c>
      <c r="H68" s="504">
        <f t="shared" si="0"/>
        <v>1.0969175949668248</v>
      </c>
    </row>
    <row r="69" spans="1:8" ht="27" customHeight="1" x14ac:dyDescent="0.4">
      <c r="A69" s="490" t="s">
        <v>105</v>
      </c>
      <c r="B69" s="512">
        <f>(D47*B68)/B56*B57</f>
        <v>1134.5115000000001</v>
      </c>
      <c r="C69" s="765"/>
      <c r="D69" s="768"/>
      <c r="E69" s="503">
        <v>2</v>
      </c>
      <c r="F69" s="455">
        <v>257997058</v>
      </c>
      <c r="G69" s="590">
        <f>IF(ISBLANK(F69),"-",(F69/$D$50*$D$47*$B$68)*($B$57/$D$68))</f>
        <v>326.65970749631327</v>
      </c>
      <c r="H69" s="504">
        <f t="shared" si="0"/>
        <v>1.0888656916543775</v>
      </c>
    </row>
    <row r="70" spans="1:8" ht="26.25" customHeight="1" x14ac:dyDescent="0.4">
      <c r="A70" s="770" t="s">
        <v>78</v>
      </c>
      <c r="B70" s="771"/>
      <c r="C70" s="765"/>
      <c r="D70" s="768"/>
      <c r="E70" s="503">
        <v>3</v>
      </c>
      <c r="F70" s="455">
        <v>258587705</v>
      </c>
      <c r="G70" s="590">
        <f>IF(ISBLANK(F70),"-",(F70/$D$50*$D$47*$B$68)*($B$57/$D$68))</f>
        <v>327.40754771491601</v>
      </c>
      <c r="H70" s="504">
        <f t="shared" si="0"/>
        <v>1.0913584923830533</v>
      </c>
    </row>
    <row r="71" spans="1:8" ht="27" customHeight="1" x14ac:dyDescent="0.4">
      <c r="A71" s="772"/>
      <c r="B71" s="773"/>
      <c r="C71" s="766"/>
      <c r="D71" s="769"/>
      <c r="E71" s="506">
        <v>4</v>
      </c>
      <c r="F71" s="507"/>
      <c r="G71" s="591" t="str">
        <f>IF(ISBLANK(F71),"-",(F71/$D$50*$D$47*$B$68)*($B$57/$D$68))</f>
        <v>-</v>
      </c>
      <c r="H71" s="513" t="str">
        <f t="shared" si="0"/>
        <v>-</v>
      </c>
    </row>
    <row r="72" spans="1:8" ht="26.25" customHeight="1" x14ac:dyDescent="0.4">
      <c r="A72" s="514"/>
      <c r="B72" s="514"/>
      <c r="C72" s="514"/>
      <c r="D72" s="514"/>
      <c r="E72" s="514"/>
      <c r="F72" s="516" t="s">
        <v>71</v>
      </c>
      <c r="G72" s="596">
        <f>AVERAGE(G60:G71)</f>
        <v>327.52525402776604</v>
      </c>
      <c r="H72" s="517">
        <f>AVERAGE(H60:H71)</f>
        <v>1.0917508467592199</v>
      </c>
    </row>
    <row r="73" spans="1:8" ht="26.25" customHeight="1" x14ac:dyDescent="0.4">
      <c r="C73" s="514"/>
      <c r="D73" s="514"/>
      <c r="E73" s="514"/>
      <c r="F73" s="518" t="s">
        <v>84</v>
      </c>
      <c r="G73" s="592">
        <f>STDEV(G60:G71)/G72</f>
        <v>8.0747883060409593E-3</v>
      </c>
      <c r="H73" s="592">
        <f>STDEV(H60:H71)/H72</f>
        <v>8.0747883060409455E-3</v>
      </c>
    </row>
    <row r="74" spans="1:8" ht="27" customHeight="1" x14ac:dyDescent="0.4">
      <c r="A74" s="514"/>
      <c r="B74" s="514"/>
      <c r="C74" s="515"/>
      <c r="D74" s="515"/>
      <c r="E74" s="519"/>
      <c r="F74" s="520" t="s">
        <v>20</v>
      </c>
      <c r="G74" s="521">
        <f>COUNT(G60:G71)</f>
        <v>9</v>
      </c>
      <c r="H74" s="521">
        <f>COUNT(H60:H71)</f>
        <v>9</v>
      </c>
    </row>
    <row r="76" spans="1:8" ht="26.25" customHeight="1" x14ac:dyDescent="0.4">
      <c r="A76" s="426" t="s">
        <v>106</v>
      </c>
      <c r="B76" s="522" t="s">
        <v>107</v>
      </c>
      <c r="C76" s="751" t="str">
        <f>B20</f>
        <v xml:space="preserve">Lamivudine 150mg + Zidovudine 300mg + Nevirapine 200mg </v>
      </c>
      <c r="D76" s="751"/>
      <c r="E76" s="523" t="s">
        <v>108</v>
      </c>
      <c r="F76" s="523"/>
      <c r="G76" s="524">
        <f>H72</f>
        <v>1.0917508467592199</v>
      </c>
      <c r="H76" s="525"/>
    </row>
    <row r="77" spans="1:8" ht="18.75" x14ac:dyDescent="0.3">
      <c r="A77" s="425" t="s">
        <v>109</v>
      </c>
      <c r="B77" s="425" t="s">
        <v>110</v>
      </c>
    </row>
    <row r="78" spans="1:8" ht="18.75" x14ac:dyDescent="0.3">
      <c r="A78" s="425"/>
      <c r="B78" s="425"/>
    </row>
    <row r="79" spans="1:8" ht="26.25" customHeight="1" x14ac:dyDescent="0.4">
      <c r="A79" s="426" t="s">
        <v>4</v>
      </c>
      <c r="B79" s="774" t="str">
        <f>B26</f>
        <v>Zidovudine</v>
      </c>
      <c r="C79" s="774"/>
    </row>
    <row r="80" spans="1:8" ht="26.25" customHeight="1" x14ac:dyDescent="0.4">
      <c r="A80" s="427" t="s">
        <v>48</v>
      </c>
      <c r="B80" s="774">
        <f>B27</f>
        <v>0</v>
      </c>
      <c r="C80" s="774"/>
    </row>
    <row r="81" spans="1:12" ht="27" customHeight="1" x14ac:dyDescent="0.4">
      <c r="A81" s="427" t="s">
        <v>6</v>
      </c>
      <c r="B81" s="526">
        <f>B28</f>
        <v>99.7</v>
      </c>
    </row>
    <row r="82" spans="1:12" s="3" customFormat="1" ht="27" customHeight="1" x14ac:dyDescent="0.4">
      <c r="A82" s="427" t="s">
        <v>49</v>
      </c>
      <c r="B82" s="429">
        <v>0</v>
      </c>
      <c r="C82" s="753" t="s">
        <v>50</v>
      </c>
      <c r="D82" s="754"/>
      <c r="E82" s="754"/>
      <c r="F82" s="754"/>
      <c r="G82" s="755"/>
      <c r="I82" s="430"/>
      <c r="J82" s="430"/>
      <c r="K82" s="430"/>
      <c r="L82" s="430"/>
    </row>
    <row r="83" spans="1:12" s="3" customFormat="1" ht="19.5" customHeight="1" x14ac:dyDescent="0.3">
      <c r="A83" s="427" t="s">
        <v>51</v>
      </c>
      <c r="B83" s="431">
        <f>B81-B82</f>
        <v>99.7</v>
      </c>
      <c r="C83" s="432"/>
      <c r="D83" s="432"/>
      <c r="E83" s="432"/>
      <c r="F83" s="432"/>
      <c r="G83" s="433"/>
      <c r="I83" s="430"/>
      <c r="J83" s="430"/>
      <c r="K83" s="430"/>
      <c r="L83" s="430"/>
    </row>
    <row r="84" spans="1:12" s="3" customFormat="1" ht="27" customHeight="1" x14ac:dyDescent="0.4">
      <c r="A84" s="427" t="s">
        <v>52</v>
      </c>
      <c r="B84" s="434">
        <v>1</v>
      </c>
      <c r="C84" s="756" t="s">
        <v>111</v>
      </c>
      <c r="D84" s="757"/>
      <c r="E84" s="757"/>
      <c r="F84" s="757"/>
      <c r="G84" s="757"/>
      <c r="H84" s="758"/>
      <c r="I84" s="430"/>
      <c r="J84" s="430"/>
      <c r="K84" s="430"/>
      <c r="L84" s="430"/>
    </row>
    <row r="85" spans="1:12" s="3" customFormat="1" ht="27" customHeight="1" x14ac:dyDescent="0.4">
      <c r="A85" s="427" t="s">
        <v>54</v>
      </c>
      <c r="B85" s="434">
        <v>1</v>
      </c>
      <c r="C85" s="756" t="s">
        <v>112</v>
      </c>
      <c r="D85" s="757"/>
      <c r="E85" s="757"/>
      <c r="F85" s="757"/>
      <c r="G85" s="757"/>
      <c r="H85" s="758"/>
      <c r="I85" s="430"/>
      <c r="J85" s="430"/>
      <c r="K85" s="430"/>
      <c r="L85" s="430"/>
    </row>
    <row r="86" spans="1:12" s="3" customFormat="1" ht="18.75" x14ac:dyDescent="0.3">
      <c r="A86" s="427"/>
      <c r="B86" s="437"/>
      <c r="C86" s="438"/>
      <c r="D86" s="438"/>
      <c r="E86" s="438"/>
      <c r="F86" s="438"/>
      <c r="G86" s="438"/>
      <c r="H86" s="438"/>
      <c r="I86" s="430"/>
      <c r="J86" s="430"/>
      <c r="K86" s="430"/>
      <c r="L86" s="430"/>
    </row>
    <row r="87" spans="1:12" s="3" customFormat="1" ht="18.75" x14ac:dyDescent="0.3">
      <c r="A87" s="427" t="s">
        <v>56</v>
      </c>
      <c r="B87" s="439">
        <f>B84/B85</f>
        <v>1</v>
      </c>
      <c r="C87" s="417" t="s">
        <v>57</v>
      </c>
      <c r="D87" s="417"/>
      <c r="E87" s="417"/>
      <c r="F87" s="417"/>
      <c r="G87" s="417"/>
      <c r="I87" s="430"/>
      <c r="J87" s="430"/>
      <c r="K87" s="430"/>
      <c r="L87" s="430"/>
    </row>
    <row r="88" spans="1:12" ht="19.5" customHeight="1" x14ac:dyDescent="0.3">
      <c r="A88" s="425"/>
      <c r="B88" s="425"/>
    </row>
    <row r="89" spans="1:12" ht="27" customHeight="1" x14ac:dyDescent="0.4">
      <c r="A89" s="440" t="s">
        <v>58</v>
      </c>
      <c r="B89" s="441">
        <v>20</v>
      </c>
      <c r="D89" s="527" t="s">
        <v>59</v>
      </c>
      <c r="E89" s="528"/>
      <c r="F89" s="759" t="s">
        <v>60</v>
      </c>
      <c r="G89" s="760"/>
    </row>
    <row r="90" spans="1:12" ht="27" customHeight="1" x14ac:dyDescent="0.4">
      <c r="A90" s="442" t="s">
        <v>61</v>
      </c>
      <c r="B90" s="443">
        <v>4</v>
      </c>
      <c r="C90" s="529" t="s">
        <v>62</v>
      </c>
      <c r="D90" s="445" t="s">
        <v>63</v>
      </c>
      <c r="E90" s="446" t="s">
        <v>64</v>
      </c>
      <c r="F90" s="445" t="s">
        <v>63</v>
      </c>
      <c r="G90" s="530" t="s">
        <v>64</v>
      </c>
      <c r="I90" s="448" t="s">
        <v>65</v>
      </c>
    </row>
    <row r="91" spans="1:12" ht="26.25" customHeight="1" x14ac:dyDescent="0.4">
      <c r="A91" s="442" t="s">
        <v>66</v>
      </c>
      <c r="B91" s="443">
        <v>20</v>
      </c>
      <c r="C91" s="531">
        <v>1</v>
      </c>
      <c r="D91" s="450">
        <v>254174563</v>
      </c>
      <c r="E91" s="451">
        <f>IF(ISBLANK(D91),"-",$D$101/$D$98*D91)</f>
        <v>270120132.59528524</v>
      </c>
      <c r="F91" s="450">
        <v>236073639</v>
      </c>
      <c r="G91" s="452">
        <f>IF(ISBLANK(F91),"-",$D$101/$F$98*F91)</f>
        <v>272447348.95054501</v>
      </c>
      <c r="I91" s="453"/>
    </row>
    <row r="92" spans="1:12" ht="26.25" customHeight="1" x14ac:dyDescent="0.4">
      <c r="A92" s="442" t="s">
        <v>67</v>
      </c>
      <c r="B92" s="443">
        <v>1</v>
      </c>
      <c r="C92" s="515">
        <v>2</v>
      </c>
      <c r="D92" s="455">
        <v>254503791</v>
      </c>
      <c r="E92" s="456">
        <f>IF(ISBLANK(D92),"-",$D$101/$D$98*D92)</f>
        <v>270470014.62110418</v>
      </c>
      <c r="F92" s="455">
        <v>236596710</v>
      </c>
      <c r="G92" s="457">
        <f>IF(ISBLANK(F92),"-",$D$101/$F$98*F92)</f>
        <v>273051013.58615017</v>
      </c>
      <c r="I92" s="761">
        <f>ABS((F96/D96*D95)-F95)/D95</f>
        <v>9.5025904495840106E-3</v>
      </c>
    </row>
    <row r="93" spans="1:12" ht="26.25" customHeight="1" x14ac:dyDescent="0.4">
      <c r="A93" s="442" t="s">
        <v>68</v>
      </c>
      <c r="B93" s="443">
        <v>1</v>
      </c>
      <c r="C93" s="515">
        <v>3</v>
      </c>
      <c r="D93" s="455">
        <v>254161599</v>
      </c>
      <c r="E93" s="456">
        <f>IF(ISBLANK(D93),"-",$D$101/$D$98*D93)</f>
        <v>270106355.30239791</v>
      </c>
      <c r="F93" s="455">
        <v>237041208</v>
      </c>
      <c r="G93" s="457">
        <f>IF(ISBLANK(F93),"-",$D$101/$F$98*F93)</f>
        <v>273563998.86577225</v>
      </c>
      <c r="I93" s="761"/>
    </row>
    <row r="94" spans="1:12" ht="27" customHeight="1" x14ac:dyDescent="0.4">
      <c r="A94" s="442" t="s">
        <v>69</v>
      </c>
      <c r="B94" s="443">
        <v>1</v>
      </c>
      <c r="C94" s="532">
        <v>4</v>
      </c>
      <c r="D94" s="460"/>
      <c r="E94" s="461" t="str">
        <f>IF(ISBLANK(D94),"-",$D$101/$D$98*D94)</f>
        <v>-</v>
      </c>
      <c r="F94" s="533"/>
      <c r="G94" s="462" t="str">
        <f>IF(ISBLANK(F94),"-",$D$101/$F$98*F94)</f>
        <v>-</v>
      </c>
      <c r="I94" s="463"/>
    </row>
    <row r="95" spans="1:12" ht="27" customHeight="1" x14ac:dyDescent="0.4">
      <c r="A95" s="442" t="s">
        <v>70</v>
      </c>
      <c r="B95" s="443">
        <v>1</v>
      </c>
      <c r="C95" s="534" t="s">
        <v>71</v>
      </c>
      <c r="D95" s="535">
        <f>AVERAGE(D91:D94)</f>
        <v>254279984.33333334</v>
      </c>
      <c r="E95" s="466">
        <f>AVERAGE(E91:E94)</f>
        <v>270232167.50626248</v>
      </c>
      <c r="F95" s="536">
        <f>AVERAGE(F91:F94)</f>
        <v>236570519</v>
      </c>
      <c r="G95" s="537">
        <f>AVERAGE(G91:G94)</f>
        <v>273020787.13415581</v>
      </c>
    </row>
    <row r="96" spans="1:12" ht="26.25" customHeight="1" x14ac:dyDescent="0.4">
      <c r="A96" s="442" t="s">
        <v>72</v>
      </c>
      <c r="B96" s="428">
        <v>1</v>
      </c>
      <c r="C96" s="538" t="s">
        <v>113</v>
      </c>
      <c r="D96" s="539">
        <v>31.46</v>
      </c>
      <c r="E96" s="458"/>
      <c r="F96" s="470">
        <v>28.97</v>
      </c>
    </row>
    <row r="97" spans="1:10" ht="26.25" customHeight="1" x14ac:dyDescent="0.4">
      <c r="A97" s="442" t="s">
        <v>74</v>
      </c>
      <c r="B97" s="428">
        <v>1</v>
      </c>
      <c r="C97" s="540" t="s">
        <v>114</v>
      </c>
      <c r="D97" s="541">
        <f>D96*$B$87</f>
        <v>31.46</v>
      </c>
      <c r="E97" s="473"/>
      <c r="F97" s="472">
        <f>F96*$B$87</f>
        <v>28.97</v>
      </c>
    </row>
    <row r="98" spans="1:10" ht="19.5" customHeight="1" x14ac:dyDescent="0.3">
      <c r="A98" s="442" t="s">
        <v>76</v>
      </c>
      <c r="B98" s="542">
        <f>(B97/B96)*(B95/B94)*(B93/B92)*(B91/B90)*B89</f>
        <v>100</v>
      </c>
      <c r="C98" s="540" t="s">
        <v>115</v>
      </c>
      <c r="D98" s="543">
        <f>D97*$B$83/100</f>
        <v>31.365620000000003</v>
      </c>
      <c r="E98" s="476"/>
      <c r="F98" s="475">
        <f>F97*$B$83/100</f>
        <v>28.883090000000003</v>
      </c>
    </row>
    <row r="99" spans="1:10" ht="19.5" customHeight="1" x14ac:dyDescent="0.3">
      <c r="A99" s="747" t="s">
        <v>78</v>
      </c>
      <c r="B99" s="762"/>
      <c r="C99" s="540" t="s">
        <v>116</v>
      </c>
      <c r="D99" s="544">
        <f>D98/$B$98</f>
        <v>0.31365620000000005</v>
      </c>
      <c r="E99" s="476"/>
      <c r="F99" s="479">
        <f>F98/$B$98</f>
        <v>0.2888309</v>
      </c>
      <c r="G99" s="545"/>
      <c r="H99" s="468"/>
    </row>
    <row r="100" spans="1:10" ht="19.5" customHeight="1" x14ac:dyDescent="0.3">
      <c r="A100" s="749"/>
      <c r="B100" s="763"/>
      <c r="C100" s="540" t="s">
        <v>80</v>
      </c>
      <c r="D100" s="546">
        <f>$B$56/$B$116</f>
        <v>0.33333333333333331</v>
      </c>
      <c r="F100" s="484"/>
      <c r="G100" s="547"/>
      <c r="H100" s="468"/>
    </row>
    <row r="101" spans="1:10" ht="18.75" x14ac:dyDescent="0.3">
      <c r="C101" s="540" t="s">
        <v>81</v>
      </c>
      <c r="D101" s="541">
        <f>D100*$B$98</f>
        <v>33.333333333333329</v>
      </c>
      <c r="F101" s="484"/>
      <c r="G101" s="545"/>
      <c r="H101" s="468"/>
    </row>
    <row r="102" spans="1:10" ht="19.5" customHeight="1" x14ac:dyDescent="0.3">
      <c r="C102" s="548" t="s">
        <v>82</v>
      </c>
      <c r="D102" s="549">
        <f>D101/B34</f>
        <v>33.333333333333329</v>
      </c>
      <c r="F102" s="488"/>
      <c r="G102" s="545"/>
      <c r="H102" s="468"/>
      <c r="J102" s="550"/>
    </row>
    <row r="103" spans="1:10" ht="18.75" x14ac:dyDescent="0.3">
      <c r="C103" s="551" t="s">
        <v>117</v>
      </c>
      <c r="D103" s="552">
        <f>AVERAGE(E91:E94,G91:G94)</f>
        <v>271626477.32020915</v>
      </c>
      <c r="F103" s="488"/>
      <c r="G103" s="553"/>
      <c r="H103" s="468"/>
      <c r="J103" s="554"/>
    </row>
    <row r="104" spans="1:10" ht="18.75" x14ac:dyDescent="0.3">
      <c r="C104" s="518" t="s">
        <v>84</v>
      </c>
      <c r="D104" s="555">
        <f>STDEV(E91:E94,G91:G94)/D103</f>
        <v>5.7916796377658784E-3</v>
      </c>
      <c r="F104" s="488"/>
      <c r="G104" s="545"/>
      <c r="H104" s="468"/>
      <c r="J104" s="554"/>
    </row>
    <row r="105" spans="1:10" ht="19.5" customHeight="1" x14ac:dyDescent="0.3">
      <c r="C105" s="520" t="s">
        <v>20</v>
      </c>
      <c r="D105" s="556">
        <f>COUNT(E91:E94,G91:G94)</f>
        <v>6</v>
      </c>
      <c r="F105" s="488"/>
      <c r="G105" s="545"/>
      <c r="H105" s="468"/>
      <c r="J105" s="554"/>
    </row>
    <row r="106" spans="1:10" ht="19.5" customHeight="1" x14ac:dyDescent="0.3">
      <c r="A106" s="492"/>
      <c r="B106" s="492"/>
      <c r="C106" s="492"/>
      <c r="D106" s="492"/>
      <c r="E106" s="492"/>
    </row>
    <row r="107" spans="1:10" ht="26.25" customHeight="1" x14ac:dyDescent="0.4">
      <c r="A107" s="440" t="s">
        <v>118</v>
      </c>
      <c r="B107" s="441">
        <v>900</v>
      </c>
      <c r="C107" s="557" t="s">
        <v>119</v>
      </c>
      <c r="D107" s="558" t="s">
        <v>63</v>
      </c>
      <c r="E107" s="559" t="s">
        <v>120</v>
      </c>
      <c r="F107" s="560" t="s">
        <v>121</v>
      </c>
    </row>
    <row r="108" spans="1:10" ht="26.25" customHeight="1" x14ac:dyDescent="0.4">
      <c r="A108" s="442" t="s">
        <v>122</v>
      </c>
      <c r="B108" s="443">
        <v>1</v>
      </c>
      <c r="C108" s="561">
        <v>1</v>
      </c>
      <c r="D108" s="562">
        <v>281541463</v>
      </c>
      <c r="E108" s="593">
        <f t="shared" ref="E108:E113" si="1">IF(ISBLANK(D108),"-",D108/$D$103*$D$100*$B$116)</f>
        <v>310.95068394393212</v>
      </c>
      <c r="F108" s="563">
        <f t="shared" ref="F108:F113" si="2">IF(ISBLANK(D108), "-", E108/$B$56)</f>
        <v>1.0365022798131072</v>
      </c>
    </row>
    <row r="109" spans="1:10" ht="26.25" customHeight="1" x14ac:dyDescent="0.4">
      <c r="A109" s="442" t="s">
        <v>95</v>
      </c>
      <c r="B109" s="443">
        <v>1</v>
      </c>
      <c r="C109" s="561">
        <v>2</v>
      </c>
      <c r="D109" s="562">
        <v>289430431</v>
      </c>
      <c r="E109" s="594">
        <f t="shared" si="1"/>
        <v>319.66371672096142</v>
      </c>
      <c r="F109" s="564">
        <f t="shared" si="2"/>
        <v>1.0655457224032048</v>
      </c>
    </row>
    <row r="110" spans="1:10" ht="26.25" customHeight="1" x14ac:dyDescent="0.4">
      <c r="A110" s="442" t="s">
        <v>96</v>
      </c>
      <c r="B110" s="443">
        <v>1</v>
      </c>
      <c r="C110" s="561">
        <v>3</v>
      </c>
      <c r="D110" s="562">
        <v>290739082</v>
      </c>
      <c r="E110" s="594">
        <f t="shared" si="1"/>
        <v>321.10906661421649</v>
      </c>
      <c r="F110" s="564">
        <f t="shared" si="2"/>
        <v>1.0703635553807216</v>
      </c>
    </row>
    <row r="111" spans="1:10" ht="26.25" customHeight="1" x14ac:dyDescent="0.4">
      <c r="A111" s="442" t="s">
        <v>97</v>
      </c>
      <c r="B111" s="443">
        <v>1</v>
      </c>
      <c r="C111" s="561">
        <v>4</v>
      </c>
      <c r="D111" s="562">
        <v>284631188</v>
      </c>
      <c r="E111" s="594">
        <f t="shared" si="1"/>
        <v>314.36315502975816</v>
      </c>
      <c r="F111" s="564">
        <f t="shared" si="2"/>
        <v>1.0478771834325271</v>
      </c>
    </row>
    <row r="112" spans="1:10" ht="26.25" customHeight="1" x14ac:dyDescent="0.4">
      <c r="A112" s="442" t="s">
        <v>98</v>
      </c>
      <c r="B112" s="443">
        <v>1</v>
      </c>
      <c r="C112" s="561">
        <v>5</v>
      </c>
      <c r="D112" s="562">
        <v>286124999</v>
      </c>
      <c r="E112" s="594">
        <f t="shared" si="1"/>
        <v>316.01300634182923</v>
      </c>
      <c r="F112" s="564">
        <f t="shared" si="2"/>
        <v>1.0533766878060975</v>
      </c>
    </row>
    <row r="113" spans="1:10" ht="26.25" customHeight="1" x14ac:dyDescent="0.4">
      <c r="A113" s="442" t="s">
        <v>100</v>
      </c>
      <c r="B113" s="443">
        <v>1</v>
      </c>
      <c r="C113" s="565">
        <v>6</v>
      </c>
      <c r="D113" s="566">
        <v>278708810</v>
      </c>
      <c r="E113" s="595">
        <f t="shared" si="1"/>
        <v>307.82213805111695</v>
      </c>
      <c r="F113" s="567">
        <f t="shared" si="2"/>
        <v>1.0260737935037232</v>
      </c>
    </row>
    <row r="114" spans="1:10" ht="26.25" customHeight="1" x14ac:dyDescent="0.4">
      <c r="A114" s="442" t="s">
        <v>101</v>
      </c>
      <c r="B114" s="443">
        <v>1</v>
      </c>
      <c r="C114" s="561"/>
      <c r="D114" s="515"/>
      <c r="E114" s="416"/>
      <c r="F114" s="568"/>
    </row>
    <row r="115" spans="1:10" ht="26.25" customHeight="1" x14ac:dyDescent="0.4">
      <c r="A115" s="442" t="s">
        <v>102</v>
      </c>
      <c r="B115" s="443">
        <v>1</v>
      </c>
      <c r="C115" s="561"/>
      <c r="D115" s="569" t="s">
        <v>71</v>
      </c>
      <c r="E115" s="597">
        <f>AVERAGE(E108:E113)</f>
        <v>314.9869611169691</v>
      </c>
      <c r="F115" s="570">
        <f>AVERAGE(F108:F113)</f>
        <v>1.0499565370565638</v>
      </c>
    </row>
    <row r="116" spans="1:10" ht="27" customHeight="1" x14ac:dyDescent="0.4">
      <c r="A116" s="442" t="s">
        <v>103</v>
      </c>
      <c r="B116" s="474">
        <f>(B115/B114)*(B113/B112)*(B111/B110)*(B109/B108)*B107</f>
        <v>900</v>
      </c>
      <c r="C116" s="571"/>
      <c r="D116" s="534" t="s">
        <v>84</v>
      </c>
      <c r="E116" s="572">
        <f>STDEV(E108:E113)/E115</f>
        <v>1.6089381023649756E-2</v>
      </c>
      <c r="F116" s="572">
        <f>STDEV(F108:F113)/F115</f>
        <v>1.6089381023649742E-2</v>
      </c>
      <c r="I116" s="416"/>
    </row>
    <row r="117" spans="1:10" ht="27" customHeight="1" x14ac:dyDescent="0.4">
      <c r="A117" s="747" t="s">
        <v>78</v>
      </c>
      <c r="B117" s="748"/>
      <c r="C117" s="573"/>
      <c r="D117" s="574" t="s">
        <v>20</v>
      </c>
      <c r="E117" s="575">
        <f>COUNT(E108:E113)</f>
        <v>6</v>
      </c>
      <c r="F117" s="575">
        <f>COUNT(F108:F113)</f>
        <v>6</v>
      </c>
      <c r="I117" s="416"/>
      <c r="J117" s="554"/>
    </row>
    <row r="118" spans="1:10" ht="19.5" customHeight="1" x14ac:dyDescent="0.3">
      <c r="A118" s="749"/>
      <c r="B118" s="750"/>
      <c r="C118" s="416"/>
      <c r="D118" s="416"/>
      <c r="E118" s="416"/>
      <c r="F118" s="515"/>
      <c r="G118" s="416"/>
      <c r="H118" s="416"/>
      <c r="I118" s="416"/>
    </row>
    <row r="119" spans="1:10" ht="18.75" x14ac:dyDescent="0.3">
      <c r="A119" s="584"/>
      <c r="B119" s="438"/>
      <c r="C119" s="416"/>
      <c r="D119" s="416"/>
      <c r="E119" s="416"/>
      <c r="F119" s="515"/>
      <c r="G119" s="416"/>
      <c r="H119" s="416"/>
      <c r="I119" s="416"/>
    </row>
    <row r="120" spans="1:10" ht="26.25" customHeight="1" x14ac:dyDescent="0.4">
      <c r="A120" s="426" t="s">
        <v>106</v>
      </c>
      <c r="B120" s="522" t="s">
        <v>123</v>
      </c>
      <c r="C120" s="751" t="str">
        <f>B20</f>
        <v xml:space="preserve">Lamivudine 150mg + Zidovudine 300mg + Nevirapine 200mg </v>
      </c>
      <c r="D120" s="751"/>
      <c r="E120" s="523" t="s">
        <v>124</v>
      </c>
      <c r="F120" s="523"/>
      <c r="G120" s="524">
        <f>F115</f>
        <v>1.0499565370565638</v>
      </c>
      <c r="H120" s="416"/>
      <c r="I120" s="416"/>
    </row>
    <row r="121" spans="1:10" ht="19.5" customHeight="1" x14ac:dyDescent="0.3">
      <c r="A121" s="576"/>
      <c r="B121" s="576"/>
      <c r="C121" s="577"/>
      <c r="D121" s="577"/>
      <c r="E121" s="577"/>
      <c r="F121" s="577"/>
      <c r="G121" s="577"/>
      <c r="H121" s="577"/>
    </row>
    <row r="122" spans="1:10" ht="18.75" x14ac:dyDescent="0.3">
      <c r="B122" s="752" t="s">
        <v>26</v>
      </c>
      <c r="C122" s="752"/>
      <c r="E122" s="529" t="s">
        <v>27</v>
      </c>
      <c r="F122" s="578"/>
      <c r="G122" s="752" t="s">
        <v>28</v>
      </c>
      <c r="H122" s="752"/>
    </row>
    <row r="123" spans="1:10" ht="69.95" customHeight="1" x14ac:dyDescent="0.3">
      <c r="A123" s="579" t="s">
        <v>29</v>
      </c>
      <c r="B123" s="580"/>
      <c r="C123" s="580"/>
      <c r="E123" s="580"/>
      <c r="F123" s="416"/>
      <c r="G123" s="581"/>
      <c r="H123" s="581"/>
    </row>
    <row r="124" spans="1:10" ht="69.95" customHeight="1" x14ac:dyDescent="0.3">
      <c r="A124" s="579" t="s">
        <v>30</v>
      </c>
      <c r="B124" s="582"/>
      <c r="C124" s="582"/>
      <c r="E124" s="582"/>
      <c r="F124" s="416"/>
      <c r="G124" s="583"/>
      <c r="H124" s="583"/>
    </row>
    <row r="125" spans="1:10" ht="18.75" x14ac:dyDescent="0.3">
      <c r="A125" s="514"/>
      <c r="B125" s="514"/>
      <c r="C125" s="515"/>
      <c r="D125" s="515"/>
      <c r="E125" s="515"/>
      <c r="F125" s="519"/>
      <c r="G125" s="515"/>
      <c r="H125" s="515"/>
      <c r="I125" s="416"/>
    </row>
    <row r="126" spans="1:10" ht="18.75" x14ac:dyDescent="0.3">
      <c r="A126" s="514"/>
      <c r="B126" s="514"/>
      <c r="C126" s="515"/>
      <c r="D126" s="515"/>
      <c r="E126" s="515"/>
      <c r="F126" s="519"/>
      <c r="G126" s="515"/>
      <c r="H126" s="515"/>
      <c r="I126" s="416"/>
    </row>
    <row r="127" spans="1:10" ht="18.75" x14ac:dyDescent="0.3">
      <c r="A127" s="514"/>
      <c r="B127" s="514"/>
      <c r="C127" s="515"/>
      <c r="D127" s="515"/>
      <c r="E127" s="515"/>
      <c r="F127" s="519"/>
      <c r="G127" s="515"/>
      <c r="H127" s="515"/>
      <c r="I127" s="416"/>
    </row>
    <row r="128" spans="1:10" ht="18.75" x14ac:dyDescent="0.3">
      <c r="A128" s="514"/>
      <c r="B128" s="514"/>
      <c r="C128" s="515"/>
      <c r="D128" s="515"/>
      <c r="E128" s="515"/>
      <c r="F128" s="519"/>
      <c r="G128" s="515"/>
      <c r="H128" s="515"/>
      <c r="I128" s="416"/>
    </row>
    <row r="129" spans="1:9" ht="18.75" x14ac:dyDescent="0.3">
      <c r="A129" s="514"/>
      <c r="B129" s="514"/>
      <c r="C129" s="515"/>
      <c r="D129" s="515"/>
      <c r="E129" s="515"/>
      <c r="F129" s="519"/>
      <c r="G129" s="515"/>
      <c r="H129" s="515"/>
      <c r="I129" s="416"/>
    </row>
    <row r="130" spans="1:9" ht="18.75" x14ac:dyDescent="0.3">
      <c r="A130" s="514"/>
      <c r="B130" s="514"/>
      <c r="C130" s="515"/>
      <c r="D130" s="515"/>
      <c r="E130" s="515"/>
      <c r="F130" s="519"/>
      <c r="G130" s="515"/>
      <c r="H130" s="515"/>
      <c r="I130" s="416"/>
    </row>
    <row r="131" spans="1:9" ht="18.75" x14ac:dyDescent="0.3">
      <c r="A131" s="514"/>
      <c r="B131" s="514"/>
      <c r="C131" s="515"/>
      <c r="D131" s="515"/>
      <c r="E131" s="515"/>
      <c r="F131" s="519"/>
      <c r="G131" s="515"/>
      <c r="H131" s="515"/>
      <c r="I131" s="416"/>
    </row>
    <row r="132" spans="1:9" ht="18.75" x14ac:dyDescent="0.3">
      <c r="A132" s="514"/>
      <c r="B132" s="514"/>
      <c r="C132" s="515"/>
      <c r="D132" s="515"/>
      <c r="E132" s="515"/>
      <c r="F132" s="519"/>
      <c r="G132" s="515"/>
      <c r="H132" s="515"/>
      <c r="I132" s="416"/>
    </row>
    <row r="133" spans="1:9" ht="18.75" x14ac:dyDescent="0.3">
      <c r="A133" s="514"/>
      <c r="B133" s="514"/>
      <c r="C133" s="515"/>
      <c r="D133" s="515"/>
      <c r="E133" s="515"/>
      <c r="F133" s="519"/>
      <c r="G133" s="515"/>
      <c r="H133" s="515"/>
      <c r="I133" s="41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SST (NEV) </vt:lpstr>
      <vt:lpstr>SST (ZID)</vt:lpstr>
      <vt:lpstr>SST (lamivudine)</vt:lpstr>
      <vt:lpstr>Uniformity</vt:lpstr>
      <vt:lpstr>lamivudine</vt:lpstr>
      <vt:lpstr>Nevirapine</vt:lpstr>
      <vt:lpstr>zidovudine</vt:lpstr>
      <vt:lpstr>Nevirapine!Print_Area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2016-03-14T15:00:43Z</cp:lastPrinted>
  <dcterms:created xsi:type="dcterms:W3CDTF">2005-07-05T10:19:27Z</dcterms:created>
  <dcterms:modified xsi:type="dcterms:W3CDTF">2016-03-14T15:11:47Z</dcterms:modified>
  <cp:category/>
</cp:coreProperties>
</file>