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3" r:id="rId2"/>
    <sheet name="Nevirapine USP" sheetId="4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D49" i="3"/>
  <c r="C49" i="3"/>
  <c r="C46" i="3"/>
  <c r="D50" i="3" s="1"/>
  <c r="C45" i="3"/>
  <c r="D43" i="3"/>
  <c r="D41" i="3"/>
  <c r="D40" i="3"/>
  <c r="D39" i="3"/>
  <c r="D37" i="3"/>
  <c r="D36" i="3"/>
  <c r="D35" i="3"/>
  <c r="D33" i="3"/>
  <c r="D32" i="3"/>
  <c r="D31" i="3"/>
  <c r="D29" i="3"/>
  <c r="D28" i="3"/>
  <c r="D27" i="3"/>
  <c r="D25" i="3"/>
  <c r="D24" i="3"/>
  <c r="C19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46" i="4" l="1"/>
  <c r="I92" i="4"/>
  <c r="D101" i="4"/>
  <c r="G92" i="4" s="1"/>
  <c r="I39" i="4"/>
  <c r="F98" i="4"/>
  <c r="F99" i="4" s="1"/>
  <c r="D49" i="4"/>
  <c r="E40" i="4"/>
  <c r="E38" i="4"/>
  <c r="E41" i="4"/>
  <c r="E39" i="4"/>
  <c r="D102" i="4"/>
  <c r="G94" i="4"/>
  <c r="F44" i="4"/>
  <c r="F45" i="4" s="1"/>
  <c r="F46" i="4" s="1"/>
  <c r="B57" i="4"/>
  <c r="B69" i="4" s="1"/>
  <c r="C50" i="3"/>
  <c r="D97" i="4"/>
  <c r="D98" i="4" s="1"/>
  <c r="D99" i="4" s="1"/>
  <c r="D26" i="3"/>
  <c r="D30" i="3"/>
  <c r="D34" i="3"/>
  <c r="D38" i="3"/>
  <c r="D42" i="3"/>
  <c r="B49" i="3"/>
  <c r="G91" i="4" l="1"/>
  <c r="G93" i="4"/>
  <c r="E91" i="4"/>
  <c r="E92" i="4"/>
  <c r="G40" i="4"/>
  <c r="G41" i="4"/>
  <c r="G39" i="4"/>
  <c r="G38" i="4"/>
  <c r="E94" i="4"/>
  <c r="E93" i="4"/>
  <c r="E42" i="4"/>
  <c r="G95" i="4" l="1"/>
  <c r="D50" i="4"/>
  <c r="G68" i="4" s="1"/>
  <c r="H68" i="4" s="1"/>
  <c r="G42" i="4"/>
  <c r="D52" i="4"/>
  <c r="E95" i="4"/>
  <c r="D105" i="4"/>
  <c r="D103" i="4"/>
  <c r="G65" i="4" l="1"/>
  <c r="H65" i="4" s="1"/>
  <c r="D51" i="4"/>
  <c r="G60" i="4"/>
  <c r="H60" i="4" s="1"/>
  <c r="G69" i="4"/>
  <c r="H69" i="4" s="1"/>
  <c r="G63" i="4"/>
  <c r="H63" i="4" s="1"/>
  <c r="G66" i="4"/>
  <c r="H66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E115" i="4"/>
  <c r="E116" i="4" s="1"/>
  <c r="E117" i="4"/>
  <c r="F108" i="4"/>
  <c r="H74" i="4"/>
  <c r="H72" i="4"/>
  <c r="F117" i="4" l="1"/>
  <c r="F115" i="4"/>
  <c r="G76" i="4"/>
  <c r="H73" i="4"/>
  <c r="G120" i="4" l="1"/>
  <c r="F116" i="4"/>
</calcChain>
</file>

<file path=xl/sharedStrings.xml><?xml version="1.0" encoding="utf-8"?>
<sst xmlns="http://schemas.openxmlformats.org/spreadsheetml/2006/main" count="233" uniqueCount="126">
  <si>
    <t>HPLC System Suitability Report</t>
  </si>
  <si>
    <t>Analysis Data</t>
  </si>
  <si>
    <t>Assay</t>
  </si>
  <si>
    <t>Sample(s)</t>
  </si>
  <si>
    <t>Reference Substance:</t>
  </si>
  <si>
    <t>NEVIRAPINE  TABLETS USP 200MG</t>
  </si>
  <si>
    <t>% age Purity:</t>
  </si>
  <si>
    <t>NDQB201601702</t>
  </si>
  <si>
    <t>Weight (mg):</t>
  </si>
  <si>
    <t>Nevirapine USP</t>
  </si>
  <si>
    <t>Standard Conc (mg/mL):</t>
  </si>
  <si>
    <t xml:space="preserve">Nevirapine USP 200mg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</si>
  <si>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</si>
  <si>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</si>
  <si>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</si>
  <si>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</si>
  <si>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</si>
  <si>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</si>
  <si>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</si>
  <si>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</si>
  <si>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</si>
  <si>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</si>
  <si>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</si>
  <si>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</si>
  <si>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</si>
  <si>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</si>
  <si>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</si>
  <si>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</si>
  <si>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</si>
  <si>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</si>
  <si>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</si>
  <si>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</si>
  <si>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</si>
  <si>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</si>
  <si>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</si>
  <si>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</si>
  <si>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</si>
  <si>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</si>
  <si>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</si>
  <si>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</si>
  <si>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</si>
  <si>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</si>
  <si>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</si>
  <si>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</si>
  <si>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</si>
  <si>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</si>
  <si>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</si>
  <si>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</si>
  <si>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</si>
  <si>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</si>
  <si>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</si>
  <si>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</si>
  <si>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</si>
  <si>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</si>
  <si>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</si>
  <si>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</si>
  <si>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</si>
  <si>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</si>
  <si>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</si>
  <si>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</si>
  <si>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</si>
  <si>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</si>
  <si>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</si>
  <si>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</si>
  <si>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</si>
  <si>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</si>
  <si>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</si>
  <si>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</si>
  <si>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</si>
  <si>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</si>
  <si>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</si>
  <si>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</si>
  <si>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</si>
  <si>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</si>
  <si>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</si>
  <si>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</si>
  <si>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</si>
  <si>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</si>
  <si>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</si>
  <si>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</si>
  <si>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</si>
  <si>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</si>
  <si>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</si>
  <si>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</si>
  <si>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</si>
  <si>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</si>
  <si>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</si>
  <si>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</si>
  <si>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</si>
  <si>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</si>
  <si>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</si>
  <si>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</si>
  <si>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</si>
  <si>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</si>
  <si>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</si>
  <si>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</si>
  <si>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</si>
  <si>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</si>
  <si>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</si>
  <si>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</si>
  <si>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</si>
  <si>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</si>
  <si>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</si>
  <si>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</si>
  <si>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</si>
  <si>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</si>
  <si>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</si>
  <si>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</si>
  <si>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</si>
  <si>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</si>
  <si>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</si>
  <si>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</si>
  <si>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</si>
  <si>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</si>
  <si>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</si>
  <si>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</si>
  <si>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</si>
  <si>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</si>
  <si>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</si>
  <si>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</si>
  <si>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</si>
  <si>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</si>
  <si>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</si>
  <si>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</si>
  <si>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r>
      <t>N</t>
    </r>
    <r>
      <rPr>
        <sz val="18"/>
        <color rgb="FF000000"/>
        <rFont val="Book Antiqua"/>
        <family val="1"/>
      </rPr>
      <t>1-2</t>
    </r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</si>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</sst>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8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6" fillId="2" borderId="0" xfId="0" applyFont="1" applyFill="1" applyAlignment="1">
      <alignment horizontal="left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5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F33" sqref="F3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282">
        <v>42410.661458333336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29499660</v>
      </c>
      <c r="C24" s="18">
        <v>9107.86</v>
      </c>
      <c r="D24" s="19">
        <v>1.1299999999999999</v>
      </c>
      <c r="E24" s="20">
        <v>9.4600000000000009</v>
      </c>
    </row>
    <row r="25" spans="1:6" ht="16.5" customHeight="1" x14ac:dyDescent="0.3">
      <c r="A25" s="17">
        <v>2</v>
      </c>
      <c r="B25" s="18">
        <v>29657913</v>
      </c>
      <c r="C25" s="18">
        <v>9047.59</v>
      </c>
      <c r="D25" s="19">
        <v>1.1299999999999999</v>
      </c>
      <c r="E25" s="19">
        <v>9.4600000000000009</v>
      </c>
    </row>
    <row r="26" spans="1:6" ht="16.5" customHeight="1" x14ac:dyDescent="0.3">
      <c r="A26" s="17">
        <v>3</v>
      </c>
      <c r="B26" s="18">
        <v>29636996</v>
      </c>
      <c r="C26" s="18">
        <v>8936.6299999999992</v>
      </c>
      <c r="D26" s="19">
        <v>1.1399999999999999</v>
      </c>
      <c r="E26" s="19">
        <v>9.4600000000000009</v>
      </c>
    </row>
    <row r="27" spans="1:6" ht="16.5" customHeight="1" x14ac:dyDescent="0.3">
      <c r="A27" s="17">
        <v>4</v>
      </c>
      <c r="B27" s="18">
        <v>29616173</v>
      </c>
      <c r="C27" s="18">
        <v>8967.61</v>
      </c>
      <c r="D27" s="19">
        <v>1.1399999999999999</v>
      </c>
      <c r="E27" s="19">
        <v>9.4700000000000006</v>
      </c>
    </row>
    <row r="28" spans="1:6" ht="16.5" customHeight="1" x14ac:dyDescent="0.3">
      <c r="A28" s="17">
        <v>5</v>
      </c>
      <c r="B28" s="18">
        <v>29496134</v>
      </c>
      <c r="C28" s="18">
        <v>8998.3799999999992</v>
      </c>
      <c r="D28" s="19">
        <v>1.1399999999999999</v>
      </c>
      <c r="E28" s="19">
        <v>9.4700000000000006</v>
      </c>
    </row>
    <row r="29" spans="1:6" ht="16.5" customHeight="1" x14ac:dyDescent="0.3">
      <c r="A29" s="17">
        <v>6</v>
      </c>
      <c r="B29" s="21">
        <v>29538739</v>
      </c>
      <c r="C29" s="21">
        <v>8973.6299999999992</v>
      </c>
      <c r="D29" s="22">
        <v>1.1299999999999999</v>
      </c>
      <c r="E29" s="22">
        <v>9.4700000000000006</v>
      </c>
    </row>
    <row r="30" spans="1:6" ht="16.5" customHeight="1" x14ac:dyDescent="0.3">
      <c r="A30" s="23" t="s">
        <v>17</v>
      </c>
      <c r="B30" s="24">
        <f>AVERAGE(B24:B29)</f>
        <v>29574269.166666668</v>
      </c>
      <c r="C30" s="25">
        <f>AVERAGE(C24:C29)</f>
        <v>9005.2833333333328</v>
      </c>
      <c r="D30" s="26">
        <f>AVERAGE(D24:D29)</f>
        <v>1.1349999999999998</v>
      </c>
      <c r="E30" s="26">
        <f>AVERAGE(E24:E29)</f>
        <v>9.4649999999999999</v>
      </c>
    </row>
    <row r="31" spans="1:6" ht="16.5" customHeight="1" x14ac:dyDescent="0.3">
      <c r="A31" s="27" t="s">
        <v>18</v>
      </c>
      <c r="B31" s="28">
        <f>(STDEV(B24:B29)/B30)</f>
        <v>2.4204615515426623E-3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281" t="s">
        <v>123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99.15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20.29</v>
      </c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44712743</v>
      </c>
      <c r="C45" s="18">
        <v>9056.4</v>
      </c>
      <c r="D45" s="19">
        <v>1.1000000000000001</v>
      </c>
      <c r="E45" s="20">
        <v>9.6</v>
      </c>
    </row>
    <row r="46" spans="1:6" ht="16.5" customHeight="1" x14ac:dyDescent="0.3">
      <c r="A46" s="17">
        <v>2</v>
      </c>
      <c r="B46" s="18">
        <v>44739329</v>
      </c>
      <c r="C46" s="18">
        <v>8948</v>
      </c>
      <c r="D46" s="19">
        <v>1.1000000000000001</v>
      </c>
      <c r="E46" s="19">
        <v>9.6</v>
      </c>
    </row>
    <row r="47" spans="1:6" ht="16.5" customHeight="1" x14ac:dyDescent="0.3">
      <c r="A47" s="17">
        <v>3</v>
      </c>
      <c r="B47" s="18">
        <v>44669518</v>
      </c>
      <c r="C47" s="18">
        <v>9048.2999999999993</v>
      </c>
      <c r="D47" s="19">
        <v>1.1000000000000001</v>
      </c>
      <c r="E47" s="19">
        <v>9.6</v>
      </c>
    </row>
    <row r="48" spans="1:6" ht="16.5" customHeight="1" x14ac:dyDescent="0.3">
      <c r="A48" s="17">
        <v>4</v>
      </c>
      <c r="B48" s="18">
        <v>44681714</v>
      </c>
      <c r="C48" s="18">
        <v>9126.5</v>
      </c>
      <c r="D48" s="19">
        <v>1.1000000000000001</v>
      </c>
      <c r="E48" s="19">
        <v>9.5</v>
      </c>
    </row>
    <row r="49" spans="1:7" ht="16.5" customHeight="1" x14ac:dyDescent="0.3">
      <c r="A49" s="17">
        <v>5</v>
      </c>
      <c r="B49" s="18">
        <v>44766724</v>
      </c>
      <c r="C49" s="18">
        <v>9073.5</v>
      </c>
      <c r="D49" s="19">
        <v>1.1000000000000001</v>
      </c>
      <c r="E49" s="19">
        <v>9.5</v>
      </c>
    </row>
    <row r="50" spans="1:7" ht="16.5" customHeight="1" x14ac:dyDescent="0.3">
      <c r="A50" s="17">
        <v>6</v>
      </c>
      <c r="B50" s="21">
        <v>44682323</v>
      </c>
      <c r="C50" s="21">
        <v>9039.2000000000007</v>
      </c>
      <c r="D50" s="22">
        <v>1.1000000000000001</v>
      </c>
      <c r="E50" s="22">
        <v>9.5</v>
      </c>
    </row>
    <row r="51" spans="1:7" ht="16.5" customHeight="1" x14ac:dyDescent="0.3">
      <c r="A51" s="23" t="s">
        <v>17</v>
      </c>
      <c r="B51" s="24">
        <f>AVERAGE(B45:B50)</f>
        <v>44708725.166666664</v>
      </c>
      <c r="C51" s="25">
        <f>AVERAGE(C45:C50)</f>
        <v>9048.65</v>
      </c>
      <c r="D51" s="26">
        <f>AVERAGE(D45:D50)</f>
        <v>1.0999999999999999</v>
      </c>
      <c r="E51" s="26">
        <f>AVERAGE(E45:E50)</f>
        <v>9.5499999999999989</v>
      </c>
    </row>
    <row r="52" spans="1:7" ht="16.5" customHeight="1" x14ac:dyDescent="0.3">
      <c r="A52" s="27" t="s">
        <v>18</v>
      </c>
      <c r="B52" s="28">
        <f>(STDEV(B45:B50)/B51)</f>
        <v>8.5349851353250532E-4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25</v>
      </c>
      <c r="C59" s="28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1" workbookViewId="0">
      <selection activeCell="F15" sqref="F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30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31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32</v>
      </c>
      <c r="B14" s="292"/>
      <c r="C14" s="60" t="s">
        <v>5</v>
      </c>
    </row>
    <row r="15" spans="1:7" ht="16.5" customHeight="1" x14ac:dyDescent="0.3">
      <c r="A15" s="292" t="s">
        <v>33</v>
      </c>
      <c r="B15" s="292"/>
      <c r="C15" s="60" t="s">
        <v>7</v>
      </c>
    </row>
    <row r="16" spans="1:7" ht="16.5" customHeight="1" x14ac:dyDescent="0.3">
      <c r="A16" s="292" t="s">
        <v>34</v>
      </c>
      <c r="B16" s="292"/>
      <c r="C16" s="60" t="s">
        <v>9</v>
      </c>
    </row>
    <row r="17" spans="1:5" ht="16.5" customHeight="1" x14ac:dyDescent="0.3">
      <c r="A17" s="292" t="s">
        <v>35</v>
      </c>
      <c r="B17" s="292"/>
      <c r="C17" s="60" t="s">
        <v>11</v>
      </c>
    </row>
    <row r="18" spans="1:5" ht="16.5" customHeight="1" x14ac:dyDescent="0.3">
      <c r="A18" s="292" t="s">
        <v>36</v>
      </c>
      <c r="B18" s="292"/>
      <c r="C18" s="97">
        <v>42640.571331018517</v>
      </c>
    </row>
    <row r="19" spans="1:5" ht="16.5" customHeight="1" x14ac:dyDescent="0.3">
      <c r="A19" s="292" t="s">
        <v>37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38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362.46</v>
      </c>
      <c r="D24" s="87">
        <f t="shared" ref="D24:D43" si="0">(C24-$C$46)/$C$46</f>
        <v>4.8710434900734066E-3</v>
      </c>
      <c r="E24" s="53"/>
    </row>
    <row r="25" spans="1:5" ht="15.75" customHeight="1" x14ac:dyDescent="0.3">
      <c r="C25" s="95">
        <v>360.67</v>
      </c>
      <c r="D25" s="88">
        <f t="shared" si="0"/>
        <v>-9.1488010912067435E-5</v>
      </c>
      <c r="E25" s="53"/>
    </row>
    <row r="26" spans="1:5" ht="15.75" customHeight="1" x14ac:dyDescent="0.3">
      <c r="C26" s="95">
        <v>365.36</v>
      </c>
      <c r="D26" s="88">
        <f t="shared" si="0"/>
        <v>1.2910898994463538E-2</v>
      </c>
      <c r="E26" s="53"/>
    </row>
    <row r="27" spans="1:5" ht="15.75" customHeight="1" x14ac:dyDescent="0.3">
      <c r="C27" s="95">
        <v>360.26</v>
      </c>
      <c r="D27" s="88">
        <f t="shared" si="0"/>
        <v>-1.2281572373948663E-3</v>
      </c>
      <c r="E27" s="53"/>
    </row>
    <row r="28" spans="1:5" ht="15.75" customHeight="1" x14ac:dyDescent="0.3">
      <c r="C28" s="95">
        <v>359.13</v>
      </c>
      <c r="D28" s="88">
        <f t="shared" si="0"/>
        <v>-4.3609285201399372E-3</v>
      </c>
      <c r="E28" s="53"/>
    </row>
    <row r="29" spans="1:5" ht="15.75" customHeight="1" x14ac:dyDescent="0.3">
      <c r="C29" s="95">
        <v>362.75</v>
      </c>
      <c r="D29" s="88">
        <f t="shared" si="0"/>
        <v>5.6750290405124674E-3</v>
      </c>
      <c r="E29" s="53"/>
    </row>
    <row r="30" spans="1:5" ht="15.75" customHeight="1" x14ac:dyDescent="0.3">
      <c r="C30" s="95">
        <v>362.62</v>
      </c>
      <c r="D30" s="88">
        <f t="shared" si="0"/>
        <v>5.3146217247984438E-3</v>
      </c>
      <c r="E30" s="53"/>
    </row>
    <row r="31" spans="1:5" ht="15.75" customHeight="1" x14ac:dyDescent="0.3">
      <c r="C31" s="95">
        <v>362.69</v>
      </c>
      <c r="D31" s="88">
        <f t="shared" si="0"/>
        <v>5.508687202490598E-3</v>
      </c>
      <c r="E31" s="53"/>
    </row>
    <row r="32" spans="1:5" ht="15.75" customHeight="1" x14ac:dyDescent="0.3">
      <c r="C32" s="95">
        <v>365.12</v>
      </c>
      <c r="D32" s="88">
        <f t="shared" si="0"/>
        <v>1.2245531642376063E-2</v>
      </c>
      <c r="E32" s="53"/>
    </row>
    <row r="33" spans="1:7" ht="15.75" customHeight="1" x14ac:dyDescent="0.3">
      <c r="C33" s="95">
        <v>352.57</v>
      </c>
      <c r="D33" s="88">
        <f t="shared" si="0"/>
        <v>-2.2547636143863615E-2</v>
      </c>
      <c r="E33" s="53"/>
    </row>
    <row r="34" spans="1:7" ht="15.75" customHeight="1" x14ac:dyDescent="0.3">
      <c r="C34" s="95">
        <v>360.65</v>
      </c>
      <c r="D34" s="88">
        <f t="shared" si="0"/>
        <v>-1.4693529025279554E-4</v>
      </c>
      <c r="E34" s="53"/>
    </row>
    <row r="35" spans="1:7" ht="15.75" customHeight="1" x14ac:dyDescent="0.3">
      <c r="C35" s="95">
        <v>364.46</v>
      </c>
      <c r="D35" s="88">
        <f t="shared" si="0"/>
        <v>1.0415771424135502E-2</v>
      </c>
      <c r="E35" s="53"/>
    </row>
    <row r="36" spans="1:7" ht="15.75" customHeight="1" x14ac:dyDescent="0.3">
      <c r="C36" s="95">
        <v>354.88</v>
      </c>
      <c r="D36" s="88">
        <f t="shared" si="0"/>
        <v>-1.614347538002189E-2</v>
      </c>
      <c r="E36" s="53"/>
    </row>
    <row r="37" spans="1:7" ht="15.75" customHeight="1" x14ac:dyDescent="0.3">
      <c r="C37" s="95">
        <v>366.8</v>
      </c>
      <c r="D37" s="88">
        <f t="shared" si="0"/>
        <v>1.690310310698824E-2</v>
      </c>
      <c r="E37" s="53"/>
    </row>
    <row r="38" spans="1:7" ht="15.75" customHeight="1" x14ac:dyDescent="0.3">
      <c r="C38" s="95">
        <v>364.14</v>
      </c>
      <c r="D38" s="88">
        <f t="shared" si="0"/>
        <v>9.5286149546855853E-3</v>
      </c>
      <c r="E38" s="53"/>
    </row>
    <row r="39" spans="1:7" ht="15.75" customHeight="1" x14ac:dyDescent="0.3">
      <c r="C39" s="95">
        <v>353.32</v>
      </c>
      <c r="D39" s="88">
        <f t="shared" si="0"/>
        <v>-2.0468363168590329E-2</v>
      </c>
      <c r="E39" s="53"/>
    </row>
    <row r="40" spans="1:7" ht="15.75" customHeight="1" x14ac:dyDescent="0.3">
      <c r="C40" s="95">
        <v>355.51</v>
      </c>
      <c r="D40" s="88">
        <f t="shared" si="0"/>
        <v>-1.4396886080792341E-2</v>
      </c>
      <c r="E40" s="53"/>
    </row>
    <row r="41" spans="1:7" ht="15.75" customHeight="1" x14ac:dyDescent="0.3">
      <c r="C41" s="95">
        <v>361.25</v>
      </c>
      <c r="D41" s="88">
        <f t="shared" si="0"/>
        <v>1.516483089965896E-3</v>
      </c>
      <c r="E41" s="53"/>
    </row>
    <row r="42" spans="1:7" ht="15.75" customHeight="1" x14ac:dyDescent="0.3">
      <c r="C42" s="95">
        <v>358.5</v>
      </c>
      <c r="D42" s="88">
        <f t="shared" si="0"/>
        <v>-6.1075178193694844E-3</v>
      </c>
      <c r="E42" s="53"/>
    </row>
    <row r="43" spans="1:7" ht="16.5" customHeight="1" x14ac:dyDescent="0.3">
      <c r="C43" s="96">
        <v>360.92</v>
      </c>
      <c r="D43" s="89">
        <f t="shared" si="0"/>
        <v>6.016029808456944E-4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7214.06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360.70300000000003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5">
        <f>C46</f>
        <v>360.70300000000003</v>
      </c>
      <c r="C49" s="93">
        <f>-IF(C46&lt;=80,10%,IF(C46&lt;250,7.5%,5%))</f>
        <v>-0.05</v>
      </c>
      <c r="D49" s="81">
        <f>IF(C46&lt;=80,C46*0.9,IF(C46&lt;250,C46*0.925,C46*0.95))</f>
        <v>342.66784999999999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378.73815000000008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2" zoomScale="55" zoomScaleNormal="40" zoomScalePageLayoutView="55" workbookViewId="0">
      <selection activeCell="G76" sqref="G7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2" t="s">
        <v>44</v>
      </c>
      <c r="B1" s="322"/>
      <c r="C1" s="322"/>
      <c r="D1" s="322"/>
      <c r="E1" s="322"/>
      <c r="F1" s="322"/>
      <c r="G1" s="322"/>
      <c r="H1" s="322"/>
      <c r="I1" s="322"/>
    </row>
    <row r="2" spans="1:9" ht="18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</row>
    <row r="3" spans="1:9" ht="18.75" customHeight="1" x14ac:dyDescent="0.25">
      <c r="A3" s="322"/>
      <c r="B3" s="322"/>
      <c r="C3" s="322"/>
      <c r="D3" s="322"/>
      <c r="E3" s="322"/>
      <c r="F3" s="322"/>
      <c r="G3" s="322"/>
      <c r="H3" s="322"/>
      <c r="I3" s="322"/>
    </row>
    <row r="4" spans="1:9" ht="18.75" customHeight="1" x14ac:dyDescent="0.25">
      <c r="A4" s="322"/>
      <c r="B4" s="322"/>
      <c r="C4" s="322"/>
      <c r="D4" s="322"/>
      <c r="E4" s="322"/>
      <c r="F4" s="322"/>
      <c r="G4" s="322"/>
      <c r="H4" s="322"/>
      <c r="I4" s="322"/>
    </row>
    <row r="5" spans="1:9" ht="18.75" customHeight="1" x14ac:dyDescent="0.25">
      <c r="A5" s="322"/>
      <c r="B5" s="322"/>
      <c r="C5" s="322"/>
      <c r="D5" s="322"/>
      <c r="E5" s="322"/>
      <c r="F5" s="322"/>
      <c r="G5" s="322"/>
      <c r="H5" s="322"/>
      <c r="I5" s="322"/>
    </row>
    <row r="6" spans="1:9" ht="18.75" customHeight="1" x14ac:dyDescent="0.25">
      <c r="A6" s="322"/>
      <c r="B6" s="322"/>
      <c r="C6" s="322"/>
      <c r="D6" s="322"/>
      <c r="E6" s="322"/>
      <c r="F6" s="322"/>
      <c r="G6" s="322"/>
      <c r="H6" s="322"/>
      <c r="I6" s="322"/>
    </row>
    <row r="7" spans="1:9" ht="18.75" customHeight="1" x14ac:dyDescent="0.25">
      <c r="A7" s="322"/>
      <c r="B7" s="322"/>
      <c r="C7" s="322"/>
      <c r="D7" s="322"/>
      <c r="E7" s="322"/>
      <c r="F7" s="322"/>
      <c r="G7" s="322"/>
      <c r="H7" s="322"/>
      <c r="I7" s="322"/>
    </row>
    <row r="8" spans="1:9" x14ac:dyDescent="0.25">
      <c r="A8" s="323" t="s">
        <v>45</v>
      </c>
      <c r="B8" s="323"/>
      <c r="C8" s="323"/>
      <c r="D8" s="323"/>
      <c r="E8" s="323"/>
      <c r="F8" s="323"/>
      <c r="G8" s="323"/>
      <c r="H8" s="323"/>
      <c r="I8" s="323"/>
    </row>
    <row r="9" spans="1:9" x14ac:dyDescent="0.25">
      <c r="A9" s="323"/>
      <c r="B9" s="323"/>
      <c r="C9" s="323"/>
      <c r="D9" s="323"/>
      <c r="E9" s="323"/>
      <c r="F9" s="323"/>
      <c r="G9" s="323"/>
      <c r="H9" s="323"/>
      <c r="I9" s="323"/>
    </row>
    <row r="10" spans="1:9" x14ac:dyDescent="0.25">
      <c r="A10" s="323"/>
      <c r="B10" s="323"/>
      <c r="C10" s="323"/>
      <c r="D10" s="323"/>
      <c r="E10" s="323"/>
      <c r="F10" s="323"/>
      <c r="G10" s="323"/>
      <c r="H10" s="323"/>
      <c r="I10" s="323"/>
    </row>
    <row r="11" spans="1:9" x14ac:dyDescent="0.25">
      <c r="A11" s="323"/>
      <c r="B11" s="323"/>
      <c r="C11" s="323"/>
      <c r="D11" s="323"/>
      <c r="E11" s="323"/>
      <c r="F11" s="323"/>
      <c r="G11" s="323"/>
      <c r="H11" s="323"/>
      <c r="I11" s="323"/>
    </row>
    <row r="12" spans="1:9" x14ac:dyDescent="0.25">
      <c r="A12" s="323"/>
      <c r="B12" s="323"/>
      <c r="C12" s="323"/>
      <c r="D12" s="323"/>
      <c r="E12" s="323"/>
      <c r="F12" s="323"/>
      <c r="G12" s="323"/>
      <c r="H12" s="323"/>
      <c r="I12" s="323"/>
    </row>
    <row r="13" spans="1:9" x14ac:dyDescent="0.25">
      <c r="A13" s="323"/>
      <c r="B13" s="323"/>
      <c r="C13" s="323"/>
      <c r="D13" s="323"/>
      <c r="E13" s="323"/>
      <c r="F13" s="323"/>
      <c r="G13" s="323"/>
      <c r="H13" s="323"/>
      <c r="I13" s="323"/>
    </row>
    <row r="14" spans="1:9" x14ac:dyDescent="0.25">
      <c r="A14" s="323"/>
      <c r="B14" s="323"/>
      <c r="C14" s="323"/>
      <c r="D14" s="323"/>
      <c r="E14" s="323"/>
      <c r="F14" s="323"/>
      <c r="G14" s="323"/>
      <c r="H14" s="323"/>
      <c r="I14" s="323"/>
    </row>
    <row r="15" spans="1:9" ht="19.5" customHeight="1" x14ac:dyDescent="0.3">
      <c r="A15" s="98"/>
    </row>
    <row r="16" spans="1:9" ht="19.5" customHeight="1" x14ac:dyDescent="0.3">
      <c r="A16" s="294" t="s">
        <v>30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46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100" t="s">
        <v>32</v>
      </c>
      <c r="B18" s="293" t="s">
        <v>5</v>
      </c>
      <c r="C18" s="293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298" t="s">
        <v>9</v>
      </c>
      <c r="C20" s="29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298" t="s">
        <v>11</v>
      </c>
      <c r="C21" s="298"/>
      <c r="D21" s="298"/>
      <c r="E21" s="298"/>
      <c r="F21" s="298"/>
      <c r="G21" s="298"/>
      <c r="H21" s="298"/>
      <c r="I21" s="104"/>
    </row>
    <row r="22" spans="1:14" ht="26.25" customHeight="1" x14ac:dyDescent="0.4">
      <c r="A22" s="100" t="s">
        <v>36</v>
      </c>
      <c r="B22" s="105">
        <v>42410.881597222222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42413.179375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3" t="s">
        <v>123</v>
      </c>
      <c r="C26" s="293"/>
    </row>
    <row r="27" spans="1:14" ht="26.25" customHeight="1" x14ac:dyDescent="0.4">
      <c r="A27" s="109" t="s">
        <v>47</v>
      </c>
      <c r="B27" s="299" t="s">
        <v>124</v>
      </c>
      <c r="C27" s="300"/>
    </row>
    <row r="28" spans="1:14" ht="27" customHeight="1" x14ac:dyDescent="0.4">
      <c r="A28" s="109" t="s">
        <v>6</v>
      </c>
      <c r="B28" s="110">
        <v>99.15</v>
      </c>
    </row>
    <row r="29" spans="1:14" s="14" customFormat="1" ht="27" customHeight="1" x14ac:dyDescent="0.4">
      <c r="A29" s="109" t="s">
        <v>48</v>
      </c>
      <c r="B29" s="111">
        <v>0</v>
      </c>
      <c r="C29" s="301" t="s">
        <v>49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v>99.15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304" t="s">
        <v>52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304" t="s">
        <v>54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307" t="s">
        <v>58</v>
      </c>
      <c r="E36" s="308"/>
      <c r="F36" s="307" t="s">
        <v>59</v>
      </c>
      <c r="G36" s="30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4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50</v>
      </c>
      <c r="C38" s="131">
        <v>1</v>
      </c>
      <c r="D38" s="132">
        <v>29732995</v>
      </c>
      <c r="E38" s="133">
        <f>IF(ISBLANK(D38),"-",$D$48/$D$45*D38)</f>
        <v>29617671.19279306</v>
      </c>
      <c r="F38" s="132">
        <v>30519662</v>
      </c>
      <c r="G38" s="134">
        <f>IF(ISBLANK(F38),"-",$D$48/$F$45*F38)</f>
        <v>30567331.753870156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30023303</v>
      </c>
      <c r="E39" s="138">
        <f>IF(ISBLANK(D39),"-",$D$48/$D$45*D39)</f>
        <v>29906853.190389916</v>
      </c>
      <c r="F39" s="137">
        <v>30331778</v>
      </c>
      <c r="G39" s="139">
        <f>IF(ISBLANK(F39),"-",$D$48/$F$45*F39)</f>
        <v>30379154.291116994</v>
      </c>
      <c r="I39" s="311">
        <f>ABS((F43/D43*D42)-F42)/D42</f>
        <v>2.1530190103424104E-2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29504346</v>
      </c>
      <c r="E40" s="138">
        <f>IF(ISBLANK(D40),"-",$D$48/$D$45*D40)</f>
        <v>29389909.041668996</v>
      </c>
      <c r="F40" s="137">
        <v>29846130</v>
      </c>
      <c r="G40" s="139">
        <f>IF(ISBLANK(F40),"-",$D$48/$F$45*F40)</f>
        <v>29892747.740100682</v>
      </c>
      <c r="I40" s="311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29753548</v>
      </c>
      <c r="E42" s="148">
        <f>AVERAGE(E38:E41)</f>
        <v>29638144.474950656</v>
      </c>
      <c r="F42" s="147">
        <f>AVERAGE(F38:F41)</f>
        <v>30232523.333333332</v>
      </c>
      <c r="G42" s="149">
        <f>AVERAGE(G38:G41)</f>
        <v>30279744.595029276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20.25</v>
      </c>
      <c r="E43" s="140"/>
      <c r="F43" s="152">
        <v>20.14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20.25</v>
      </c>
      <c r="E44" s="155"/>
      <c r="F44" s="154">
        <f>F43*$B$34</f>
        <v>20.14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1250</v>
      </c>
      <c r="C45" s="153" t="s">
        <v>76</v>
      </c>
      <c r="D45" s="157">
        <f>D44*$B$30/100</f>
        <v>20.077875000000002</v>
      </c>
      <c r="E45" s="158"/>
      <c r="F45" s="157">
        <f>F44*$B$30/100</f>
        <v>19.968810000000001</v>
      </c>
      <c r="H45" s="150"/>
    </row>
    <row r="46" spans="1:14" ht="19.5" customHeight="1" x14ac:dyDescent="0.3">
      <c r="A46" s="312" t="s">
        <v>77</v>
      </c>
      <c r="B46" s="313"/>
      <c r="C46" s="153" t="s">
        <v>78</v>
      </c>
      <c r="D46" s="159">
        <f>D45/$B$45</f>
        <v>1.6062300000000002E-2</v>
      </c>
      <c r="E46" s="160"/>
      <c r="F46" s="161">
        <f>F45/$B$45</f>
        <v>1.5975048000000002E-2</v>
      </c>
      <c r="H46" s="150"/>
    </row>
    <row r="47" spans="1:14" ht="27" customHeight="1" x14ac:dyDescent="0.4">
      <c r="A47" s="314"/>
      <c r="B47" s="315"/>
      <c r="C47" s="162" t="s">
        <v>79</v>
      </c>
      <c r="D47" s="163">
        <v>1.6E-2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20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29958944.534989968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1.4883264793791892E-2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 xml:space="preserve">Nevirapine USP 200mg </v>
      </c>
    </row>
    <row r="56" spans="1:12" ht="26.25" customHeight="1" x14ac:dyDescent="0.4">
      <c r="A56" s="177" t="s">
        <v>86</v>
      </c>
      <c r="B56" s="178">
        <v>200</v>
      </c>
      <c r="C56" s="99" t="str">
        <f>B20</f>
        <v>Nevirapine USP</v>
      </c>
      <c r="H56" s="179"/>
    </row>
    <row r="57" spans="1:12" ht="18.75" x14ac:dyDescent="0.3">
      <c r="A57" s="176" t="s">
        <v>87</v>
      </c>
      <c r="B57" s="268">
        <f>Uniformity!C46</f>
        <v>360.70300000000003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4</v>
      </c>
      <c r="C60" s="316" t="s">
        <v>93</v>
      </c>
      <c r="D60" s="319">
        <v>360.21</v>
      </c>
      <c r="E60" s="182">
        <v>1</v>
      </c>
      <c r="F60" s="183">
        <v>35343677</v>
      </c>
      <c r="G60" s="269">
        <f>IF(ISBLANK(F60),"-",(F60/$D$50*$D$47*$B$68)*($B$57/$D$60))</f>
        <v>196.89194959902616</v>
      </c>
      <c r="H60" s="184">
        <f t="shared" ref="H60:H71" si="0">IF(ISBLANK(F60),"-",G60/$B$56)</f>
        <v>0.98445974799513081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317"/>
      <c r="D61" s="320"/>
      <c r="E61" s="185">
        <v>2</v>
      </c>
      <c r="F61" s="137">
        <v>35443026</v>
      </c>
      <c r="G61" s="270">
        <f>IF(ISBLANK(F61),"-",(F61/$D$50*$D$47*$B$68)*($B$57/$D$60))</f>
        <v>197.445401304142</v>
      </c>
      <c r="H61" s="186">
        <f t="shared" si="0"/>
        <v>0.98722700652070994</v>
      </c>
      <c r="L61" s="112"/>
    </row>
    <row r="62" spans="1:12" s="14" customFormat="1" ht="26.25" customHeight="1" x14ac:dyDescent="0.4">
      <c r="A62" s="124" t="s">
        <v>95</v>
      </c>
      <c r="B62" s="125">
        <v>3</v>
      </c>
      <c r="C62" s="317"/>
      <c r="D62" s="320"/>
      <c r="E62" s="185">
        <v>3</v>
      </c>
      <c r="F62" s="187">
        <v>35369745</v>
      </c>
      <c r="G62" s="270">
        <f>IF(ISBLANK(F62),"-",(F62/$D$50*$D$47*$B$68)*($B$57/$D$60))</f>
        <v>197.03716876629468</v>
      </c>
      <c r="H62" s="186">
        <f t="shared" si="0"/>
        <v>0.98518584383147345</v>
      </c>
      <c r="L62" s="112"/>
    </row>
    <row r="63" spans="1:12" ht="27" customHeight="1" x14ac:dyDescent="0.4">
      <c r="A63" s="124" t="s">
        <v>96</v>
      </c>
      <c r="B63" s="125">
        <v>25</v>
      </c>
      <c r="C63" s="318"/>
      <c r="D63" s="32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316" t="s">
        <v>98</v>
      </c>
      <c r="D64" s="319">
        <v>360.79</v>
      </c>
      <c r="E64" s="182">
        <v>1</v>
      </c>
      <c r="F64" s="183">
        <v>35340461</v>
      </c>
      <c r="G64" s="271">
        <f>IF(ISBLANK(F64),"-",(F64/$D$50*$D$47*$B$68)*($B$57/$D$64))</f>
        <v>196.55754254062413</v>
      </c>
      <c r="H64" s="190">
        <f t="shared" si="0"/>
        <v>0.9827877127031206</v>
      </c>
    </row>
    <row r="65" spans="1:8" ht="26.25" customHeight="1" x14ac:dyDescent="0.4">
      <c r="A65" s="124" t="s">
        <v>99</v>
      </c>
      <c r="B65" s="125">
        <v>1</v>
      </c>
      <c r="C65" s="317"/>
      <c r="D65" s="320"/>
      <c r="E65" s="185">
        <v>2</v>
      </c>
      <c r="F65" s="137">
        <v>35499255</v>
      </c>
      <c r="G65" s="272">
        <f>IF(ISBLANK(F65),"-",(F65/$D$50*$D$47*$B$68)*($B$57/$D$64))</f>
        <v>197.44072735279153</v>
      </c>
      <c r="H65" s="191">
        <f t="shared" si="0"/>
        <v>0.98720363676395761</v>
      </c>
    </row>
    <row r="66" spans="1:8" ht="26.25" customHeight="1" x14ac:dyDescent="0.4">
      <c r="A66" s="124" t="s">
        <v>100</v>
      </c>
      <c r="B66" s="125">
        <v>1</v>
      </c>
      <c r="C66" s="317"/>
      <c r="D66" s="320"/>
      <c r="E66" s="185">
        <v>3</v>
      </c>
      <c r="F66" s="137">
        <v>35380353</v>
      </c>
      <c r="G66" s="272">
        <f>IF(ISBLANK(F66),"-",(F66/$D$50*$D$47*$B$68)*($B$57/$D$64))</f>
        <v>196.77941495725813</v>
      </c>
      <c r="H66" s="191">
        <f t="shared" si="0"/>
        <v>0.98389707478629063</v>
      </c>
    </row>
    <row r="67" spans="1:8" ht="27" customHeight="1" x14ac:dyDescent="0.4">
      <c r="A67" s="124" t="s">
        <v>101</v>
      </c>
      <c r="B67" s="125">
        <v>1</v>
      </c>
      <c r="C67" s="318"/>
      <c r="D67" s="32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10416.666666666668</v>
      </c>
      <c r="C68" s="316" t="s">
        <v>103</v>
      </c>
      <c r="D68" s="319">
        <v>360.62</v>
      </c>
      <c r="E68" s="182">
        <v>1</v>
      </c>
      <c r="F68" s="183">
        <v>35436664</v>
      </c>
      <c r="G68" s="271">
        <f>IF(ISBLANK(F68),"-",(F68/$D$50*$D$47*$B$68)*($B$57/$D$68))</f>
        <v>197.18551851177526</v>
      </c>
      <c r="H68" s="186">
        <f t="shared" si="0"/>
        <v>0.9859275925588763</v>
      </c>
    </row>
    <row r="69" spans="1:8" ht="27" customHeight="1" x14ac:dyDescent="0.4">
      <c r="A69" s="172" t="s">
        <v>104</v>
      </c>
      <c r="B69" s="194">
        <f>(D47*B68)/B56*B57</f>
        <v>300.58583333333343</v>
      </c>
      <c r="C69" s="317"/>
      <c r="D69" s="320"/>
      <c r="E69" s="185">
        <v>2</v>
      </c>
      <c r="F69" s="137">
        <v>35741322</v>
      </c>
      <c r="G69" s="272">
        <f>IF(ISBLANK(F69),"-",(F69/$D$50*$D$47*$B$68)*($B$57/$D$68))</f>
        <v>198.88077249219396</v>
      </c>
      <c r="H69" s="186">
        <f t="shared" si="0"/>
        <v>0.99440386246096979</v>
      </c>
    </row>
    <row r="70" spans="1:8" ht="26.25" customHeight="1" x14ac:dyDescent="0.4">
      <c r="A70" s="329" t="s">
        <v>77</v>
      </c>
      <c r="B70" s="330"/>
      <c r="C70" s="317"/>
      <c r="D70" s="320"/>
      <c r="E70" s="185">
        <v>3</v>
      </c>
      <c r="F70" s="137">
        <v>35604052</v>
      </c>
      <c r="G70" s="272">
        <f>IF(ISBLANK(F70),"-",(F70/$D$50*$D$47*$B$68)*($B$57/$D$68))</f>
        <v>198.11694054328052</v>
      </c>
      <c r="H70" s="186">
        <f t="shared" si="0"/>
        <v>0.99058470271640264</v>
      </c>
    </row>
    <row r="71" spans="1:8" ht="27" customHeight="1" x14ac:dyDescent="0.4">
      <c r="A71" s="331"/>
      <c r="B71" s="332"/>
      <c r="C71" s="328"/>
      <c r="D71" s="32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197.37060400748734</v>
      </c>
      <c r="H72" s="199">
        <f>AVERAGE(H60:H71)</f>
        <v>0.9868530200374368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3.6856145566195797E-3</v>
      </c>
      <c r="H73" s="274">
        <f>STDEV(H60:H71)/H72</f>
        <v>3.6856145566195905E-3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324" t="str">
        <f>B20</f>
        <v>Nevirapine USP</v>
      </c>
      <c r="D76" s="324"/>
      <c r="E76" s="205" t="s">
        <v>107</v>
      </c>
      <c r="F76" s="205"/>
      <c r="G76" s="206">
        <f>H72</f>
        <v>0.9868530200374368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0" t="str">
        <f>B26</f>
        <v>Nevirapine</v>
      </c>
      <c r="C79" s="310"/>
    </row>
    <row r="80" spans="1:8" ht="26.25" customHeight="1" x14ac:dyDescent="0.4">
      <c r="A80" s="109" t="s">
        <v>47</v>
      </c>
      <c r="B80" s="310" t="str">
        <f>B27</f>
        <v>N1-2</v>
      </c>
      <c r="C80" s="310"/>
    </row>
    <row r="81" spans="1:12" ht="27" customHeight="1" x14ac:dyDescent="0.4">
      <c r="A81" s="109" t="s">
        <v>6</v>
      </c>
      <c r="B81" s="208">
        <f>B28</f>
        <v>99.15</v>
      </c>
    </row>
    <row r="82" spans="1:12" s="14" customFormat="1" ht="27" customHeight="1" x14ac:dyDescent="0.4">
      <c r="A82" s="109" t="s">
        <v>48</v>
      </c>
      <c r="B82" s="111">
        <v>0</v>
      </c>
      <c r="C82" s="301" t="s">
        <v>49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99.15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304" t="s">
        <v>110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304" t="s">
        <v>111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100</v>
      </c>
      <c r="D89" s="209" t="s">
        <v>58</v>
      </c>
      <c r="E89" s="210"/>
      <c r="F89" s="307" t="s">
        <v>59</v>
      </c>
      <c r="G89" s="309"/>
    </row>
    <row r="90" spans="1:12" ht="27" customHeight="1" x14ac:dyDescent="0.4">
      <c r="A90" s="124" t="s">
        <v>60</v>
      </c>
      <c r="B90" s="125">
        <v>3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25</v>
      </c>
      <c r="C91" s="213">
        <v>1</v>
      </c>
      <c r="D91" s="132">
        <v>44764212</v>
      </c>
      <c r="E91" s="133">
        <f>IF(ISBLANK(D91),"-",$D$101/$D$98*D91)</f>
        <v>32964948.792737834</v>
      </c>
      <c r="F91" s="132">
        <v>44790829</v>
      </c>
      <c r="G91" s="134">
        <f>IF(ISBLANK(F91),"-",$D$101/$F$98*F91)</f>
        <v>33412706.811544504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44875282</v>
      </c>
      <c r="E92" s="138">
        <f>IF(ISBLANK(D92),"-",$D$101/$D$98*D92)</f>
        <v>33046742.187479362</v>
      </c>
      <c r="F92" s="137">
        <v>44815395</v>
      </c>
      <c r="G92" s="139">
        <f>IF(ISBLANK(F92),"-",$D$101/$F$98*F92)</f>
        <v>33431032.361079041</v>
      </c>
      <c r="I92" s="311">
        <f>ABS((F96/D96*D95)-F95)/D95</f>
        <v>1.2373423780995929E-2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44822801</v>
      </c>
      <c r="E93" s="138">
        <f>IF(ISBLANK(D93),"-",$D$101/$D$98*D93)</f>
        <v>33008094.495488454</v>
      </c>
      <c r="F93" s="137">
        <v>44796804</v>
      </c>
      <c r="G93" s="139">
        <f>IF(ISBLANK(F93),"-",$D$101/$F$98*F93)</f>
        <v>33417163.994580768</v>
      </c>
      <c r="I93" s="311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44820765</v>
      </c>
      <c r="E95" s="148">
        <f>AVERAGE(E91:E94)</f>
        <v>33006595.15856855</v>
      </c>
      <c r="F95" s="218">
        <f>AVERAGE(F91:F94)</f>
        <v>44801009.333333336</v>
      </c>
      <c r="G95" s="219">
        <f>AVERAGE(G91:G94)</f>
        <v>33420301.055734772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20.29</v>
      </c>
      <c r="E96" s="140"/>
      <c r="F96" s="152">
        <v>20.03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20.29</v>
      </c>
      <c r="E97" s="155"/>
      <c r="F97" s="154">
        <f>F96*$B$87</f>
        <v>20.03</v>
      </c>
    </row>
    <row r="98" spans="1:10" ht="19.5" customHeight="1" x14ac:dyDescent="0.3">
      <c r="A98" s="124" t="s">
        <v>75</v>
      </c>
      <c r="B98" s="224">
        <f>(B97/B96)*(B95/B94)*(B93/B92)*(B91/B90)*B89</f>
        <v>833.33333333333337</v>
      </c>
      <c r="C98" s="222" t="s">
        <v>114</v>
      </c>
      <c r="D98" s="225">
        <f>D97*$B$83/100</f>
        <v>20.117535</v>
      </c>
      <c r="E98" s="158"/>
      <c r="F98" s="157">
        <f>F97*$B$83/100</f>
        <v>19.859745000000004</v>
      </c>
    </row>
    <row r="99" spans="1:10" ht="19.5" customHeight="1" x14ac:dyDescent="0.3">
      <c r="A99" s="312" t="s">
        <v>77</v>
      </c>
      <c r="B99" s="326"/>
      <c r="C99" s="222" t="s">
        <v>115</v>
      </c>
      <c r="D99" s="226">
        <f>D98/$B$98</f>
        <v>2.4141041999999998E-2</v>
      </c>
      <c r="E99" s="158"/>
      <c r="F99" s="161">
        <f>F98/$B$98</f>
        <v>2.3831694000000004E-2</v>
      </c>
      <c r="G99" s="227"/>
      <c r="H99" s="150"/>
    </row>
    <row r="100" spans="1:10" ht="19.5" customHeight="1" x14ac:dyDescent="0.3">
      <c r="A100" s="314"/>
      <c r="B100" s="327"/>
      <c r="C100" s="222" t="s">
        <v>79</v>
      </c>
      <c r="D100" s="228">
        <f>$B$56/$B$116</f>
        <v>1.7777777777777778E-2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14.814814814814815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14.814814814814815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33213448.107151661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6.8691773503963957E-3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125</v>
      </c>
      <c r="D107" s="240" t="s">
        <v>62</v>
      </c>
      <c r="E107" s="241" t="s">
        <v>118</v>
      </c>
      <c r="F107" s="242" t="s">
        <v>119</v>
      </c>
    </row>
    <row r="108" spans="1:10" ht="26.25" customHeight="1" x14ac:dyDescent="0.4">
      <c r="A108" s="124" t="s">
        <v>120</v>
      </c>
      <c r="B108" s="125">
        <v>2</v>
      </c>
      <c r="C108" s="243">
        <v>1</v>
      </c>
      <c r="D108" s="244">
        <v>30759625</v>
      </c>
      <c r="E108" s="275">
        <f t="shared" ref="E108:E113" si="1">IF(ISBLANK(D108),"-",D108/$D$103*$D$100*$B$116)</f>
        <v>185.22391834033462</v>
      </c>
      <c r="F108" s="245">
        <f t="shared" ref="F108:F113" si="2">IF(ISBLANK(D108), "-", E108/$B$56)</f>
        <v>0.92611959170167313</v>
      </c>
    </row>
    <row r="109" spans="1:10" ht="26.25" customHeight="1" x14ac:dyDescent="0.4">
      <c r="A109" s="124" t="s">
        <v>94</v>
      </c>
      <c r="B109" s="125">
        <v>25</v>
      </c>
      <c r="C109" s="243">
        <v>2</v>
      </c>
      <c r="D109" s="244">
        <v>30429677</v>
      </c>
      <c r="E109" s="276">
        <f t="shared" si="1"/>
        <v>183.2370845798919</v>
      </c>
      <c r="F109" s="246">
        <f t="shared" si="2"/>
        <v>0.91618542289945948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30718809</v>
      </c>
      <c r="E110" s="276">
        <f t="shared" si="1"/>
        <v>184.97813837874602</v>
      </c>
      <c r="F110" s="246">
        <f t="shared" si="2"/>
        <v>0.92489069189373008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30843308</v>
      </c>
      <c r="E111" s="276">
        <f t="shared" si="1"/>
        <v>185.72782868249496</v>
      </c>
      <c r="F111" s="246">
        <f t="shared" si="2"/>
        <v>0.92863914341247478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30568876</v>
      </c>
      <c r="E112" s="276">
        <f t="shared" si="1"/>
        <v>184.07529324495385</v>
      </c>
      <c r="F112" s="246">
        <f t="shared" si="2"/>
        <v>0.92037646622476932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31860530</v>
      </c>
      <c r="E113" s="277">
        <f t="shared" si="1"/>
        <v>191.85319089552559</v>
      </c>
      <c r="F113" s="249">
        <f t="shared" si="2"/>
        <v>0.95926595447762797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185.84924235365784</v>
      </c>
      <c r="F115" s="252">
        <f>AVERAGE(F108:F113)</f>
        <v>0.92924621176828914</v>
      </c>
    </row>
    <row r="116" spans="1:10" ht="27" customHeight="1" x14ac:dyDescent="0.4">
      <c r="A116" s="124" t="s">
        <v>102</v>
      </c>
      <c r="B116" s="156">
        <f>(B115/B114)*(B113/B112)*(B111/B110)*(B109/B108)*B107</f>
        <v>11250</v>
      </c>
      <c r="C116" s="253"/>
      <c r="D116" s="216" t="s">
        <v>83</v>
      </c>
      <c r="E116" s="254">
        <f>STDEV(E108:E113)/E115</f>
        <v>1.6528884731104906E-2</v>
      </c>
      <c r="F116" s="254">
        <f>STDEV(F108:F113)/F115</f>
        <v>1.6528884731104924E-2</v>
      </c>
      <c r="I116" s="98"/>
    </row>
    <row r="117" spans="1:10" ht="27" customHeight="1" x14ac:dyDescent="0.4">
      <c r="A117" s="312" t="s">
        <v>77</v>
      </c>
      <c r="B117" s="313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314"/>
      <c r="B118" s="315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121</v>
      </c>
      <c r="C120" s="324" t="str">
        <f>B20</f>
        <v>Nevirapine USP</v>
      </c>
      <c r="D120" s="324"/>
      <c r="E120" s="205" t="s">
        <v>122</v>
      </c>
      <c r="F120" s="205"/>
      <c r="G120" s="206">
        <f>F115</f>
        <v>0.92924621176828914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5" t="s">
        <v>25</v>
      </c>
      <c r="C122" s="325"/>
      <c r="E122" s="211" t="s">
        <v>26</v>
      </c>
      <c r="F122" s="260"/>
      <c r="G122" s="325" t="s">
        <v>27</v>
      </c>
      <c r="H122" s="325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20738636363636365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 USP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2016-03-01T10:22:04Z</dcterms:modified>
</cp:coreProperties>
</file>