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55" windowWidth="15015" windowHeight="7620" activeTab="2"/>
  </bookViews>
  <sheets>
    <sheet name="SST" sheetId="1" r:id="rId1"/>
    <sheet name="Uniformity" sheetId="2" r:id="rId2"/>
    <sheet name="Abacavir 705" sheetId="5" r:id="rId3"/>
    <sheet name="Lamividune 705" sheetId="6" r:id="rId4"/>
  </sheets>
  <externalReferences>
    <externalReference r:id="rId5"/>
    <externalReference r:id="rId6"/>
  </externalReferences>
  <definedNames>
    <definedName name="_xlnm.Print_Area" localSheetId="2">'Abacavir 705'!$A$1:$N$129</definedName>
    <definedName name="_xlnm.Print_Area" localSheetId="3">'Lamividune 705'!$A$1:$J$127</definedName>
    <definedName name="_xlnm.Print_Area" localSheetId="1">Uniformity!$A$1:$L$59</definedName>
  </definedNames>
  <calcPr calcId="145621"/>
</workbook>
</file>

<file path=xl/calcChain.xml><?xml version="1.0" encoding="utf-8"?>
<calcChain xmlns="http://schemas.openxmlformats.org/spreadsheetml/2006/main">
  <c r="C19" i="2" l="1"/>
  <c r="C18" i="2"/>
  <c r="B41" i="1"/>
  <c r="B40" i="1"/>
  <c r="B39" i="1"/>
  <c r="B21" i="1"/>
  <c r="B20" i="1"/>
  <c r="B19" i="1"/>
  <c r="B18" i="1"/>
  <c r="B30" i="6"/>
  <c r="B34" i="6"/>
  <c r="F44" i="6" s="1"/>
  <c r="E41" i="6"/>
  <c r="G41" i="6"/>
  <c r="D42" i="6"/>
  <c r="I39" i="6" s="1"/>
  <c r="F42" i="6"/>
  <c r="B45" i="6"/>
  <c r="D48" i="6" s="1"/>
  <c r="B55" i="6"/>
  <c r="C56" i="6"/>
  <c r="B57" i="6"/>
  <c r="G63" i="6"/>
  <c r="H63" i="6"/>
  <c r="G67" i="6"/>
  <c r="H67" i="6"/>
  <c r="B68" i="6"/>
  <c r="B69" i="6" s="1"/>
  <c r="G71" i="6"/>
  <c r="H71" i="6"/>
  <c r="C76" i="6"/>
  <c r="B79" i="6"/>
  <c r="B80" i="6"/>
  <c r="B81" i="6"/>
  <c r="B83" i="6" s="1"/>
  <c r="B87" i="6"/>
  <c r="D95" i="6"/>
  <c r="F95" i="6"/>
  <c r="D97" i="6"/>
  <c r="F97" i="6"/>
  <c r="B98" i="6"/>
  <c r="B116" i="6"/>
  <c r="D100" i="6" s="1"/>
  <c r="C120" i="6"/>
  <c r="B30" i="5"/>
  <c r="B34" i="5"/>
  <c r="F44" i="5" s="1"/>
  <c r="F45" i="5" s="1"/>
  <c r="F46" i="5" s="1"/>
  <c r="I39" i="5"/>
  <c r="E41" i="5"/>
  <c r="G41" i="5"/>
  <c r="D42" i="5"/>
  <c r="F42" i="5"/>
  <c r="B45" i="5"/>
  <c r="D48" i="5"/>
  <c r="B55" i="5"/>
  <c r="C56" i="5"/>
  <c r="B57" i="5"/>
  <c r="H63" i="5"/>
  <c r="G67" i="5"/>
  <c r="H67" i="5"/>
  <c r="B68" i="5"/>
  <c r="B69" i="5" s="1"/>
  <c r="G71" i="5"/>
  <c r="H71" i="5"/>
  <c r="C76" i="5"/>
  <c r="B80" i="5"/>
  <c r="B83" i="5"/>
  <c r="B87" i="5"/>
  <c r="D97" i="5" s="1"/>
  <c r="D98" i="5" s="1"/>
  <c r="D99" i="5" s="1"/>
  <c r="E94" i="5"/>
  <c r="G94" i="5"/>
  <c r="D95" i="5"/>
  <c r="F95" i="5"/>
  <c r="B98" i="5"/>
  <c r="B116" i="5"/>
  <c r="D100" i="5" s="1"/>
  <c r="D101" i="5" s="1"/>
  <c r="C120" i="5"/>
  <c r="D98" i="6" l="1"/>
  <c r="F45" i="6"/>
  <c r="F46" i="6" s="1"/>
  <c r="F98" i="6"/>
  <c r="D44" i="6"/>
  <c r="D45" i="6" s="1"/>
  <c r="D46" i="6" s="1"/>
  <c r="B42" i="1" s="1"/>
  <c r="I92" i="6"/>
  <c r="F99" i="6"/>
  <c r="D101" i="6"/>
  <c r="G91" i="6" s="1"/>
  <c r="D99" i="6"/>
  <c r="I92" i="5"/>
  <c r="G91" i="5"/>
  <c r="E93" i="5"/>
  <c r="E91" i="5"/>
  <c r="E92" i="5"/>
  <c r="D102" i="5"/>
  <c r="G38" i="6"/>
  <c r="E40" i="6"/>
  <c r="D49" i="6"/>
  <c r="G39" i="6"/>
  <c r="E91" i="6"/>
  <c r="G94" i="6"/>
  <c r="E94" i="6"/>
  <c r="F97" i="5"/>
  <c r="F98" i="5" s="1"/>
  <c r="F99" i="5" s="1"/>
  <c r="D49" i="5"/>
  <c r="D44" i="5"/>
  <c r="D45" i="5" s="1"/>
  <c r="D46" i="5" s="1"/>
  <c r="G38" i="5"/>
  <c r="G39" i="5"/>
  <c r="E38" i="5"/>
  <c r="G40" i="5"/>
  <c r="G40" i="6" l="1"/>
  <c r="E39" i="6"/>
  <c r="E38" i="6"/>
  <c r="D52" i="6" s="1"/>
  <c r="G93" i="6"/>
  <c r="E92" i="6"/>
  <c r="G92" i="6"/>
  <c r="E93" i="6"/>
  <c r="D102" i="6"/>
  <c r="D50" i="5"/>
  <c r="D52" i="5"/>
  <c r="G42" i="6"/>
  <c r="E40" i="5"/>
  <c r="G93" i="5"/>
  <c r="E95" i="5"/>
  <c r="G42" i="5"/>
  <c r="E42" i="6"/>
  <c r="G92" i="5"/>
  <c r="E39" i="5"/>
  <c r="E42" i="5" s="1"/>
  <c r="D50" i="6" l="1"/>
  <c r="G95" i="6"/>
  <c r="D103" i="6"/>
  <c r="E113" i="6" s="1"/>
  <c r="F113" i="6" s="1"/>
  <c r="E95" i="6"/>
  <c r="D105" i="6"/>
  <c r="G95" i="5"/>
  <c r="D105" i="5"/>
  <c r="D104" i="6"/>
  <c r="G60" i="6"/>
  <c r="H60" i="6" s="1"/>
  <c r="G62" i="6"/>
  <c r="H62" i="6" s="1"/>
  <c r="G64" i="6"/>
  <c r="H64" i="6" s="1"/>
  <c r="G66" i="6"/>
  <c r="H66" i="6" s="1"/>
  <c r="G69" i="6"/>
  <c r="H69" i="6" s="1"/>
  <c r="G68" i="6"/>
  <c r="H68" i="6" s="1"/>
  <c r="G61" i="6"/>
  <c r="H61" i="6" s="1"/>
  <c r="G65" i="6"/>
  <c r="H65" i="6" s="1"/>
  <c r="G70" i="6"/>
  <c r="H70" i="6" s="1"/>
  <c r="D51" i="6"/>
  <c r="D103" i="5"/>
  <c r="G61" i="5"/>
  <c r="H61" i="5" s="1"/>
  <c r="G62" i="5"/>
  <c r="H62" i="5" s="1"/>
  <c r="G68" i="5"/>
  <c r="H68" i="5" s="1"/>
  <c r="G64" i="5"/>
  <c r="H64" i="5" s="1"/>
  <c r="G69" i="5"/>
  <c r="H69" i="5" s="1"/>
  <c r="G60" i="5"/>
  <c r="H60" i="5" s="1"/>
  <c r="G65" i="5"/>
  <c r="H65" i="5" s="1"/>
  <c r="G70" i="5"/>
  <c r="H70" i="5" s="1"/>
  <c r="D51" i="5"/>
  <c r="G66" i="5"/>
  <c r="H66" i="5" s="1"/>
  <c r="E108" i="6" l="1"/>
  <c r="F108" i="6" s="1"/>
  <c r="E109" i="6"/>
  <c r="F109" i="6" s="1"/>
  <c r="E111" i="6"/>
  <c r="F111" i="6" s="1"/>
  <c r="E110" i="6"/>
  <c r="F110" i="6" s="1"/>
  <c r="E112" i="6"/>
  <c r="F112" i="6" s="1"/>
  <c r="E108" i="5"/>
  <c r="F108" i="5" s="1"/>
  <c r="E110" i="5"/>
  <c r="F110" i="5" s="1"/>
  <c r="D104" i="5"/>
  <c r="E109" i="5"/>
  <c r="F109" i="5" s="1"/>
  <c r="E111" i="5"/>
  <c r="F111" i="5" s="1"/>
  <c r="E113" i="5"/>
  <c r="F113" i="5" s="1"/>
  <c r="E112" i="5"/>
  <c r="F112" i="5" s="1"/>
  <c r="H74" i="5"/>
  <c r="H72" i="5"/>
  <c r="H74" i="6"/>
  <c r="H72" i="6"/>
  <c r="F117" i="6" l="1"/>
  <c r="F115" i="6"/>
  <c r="G120" i="6" s="1"/>
  <c r="H73" i="5"/>
  <c r="G76" i="5"/>
  <c r="F117" i="5"/>
  <c r="F115" i="5"/>
  <c r="G76" i="6"/>
  <c r="H73" i="6"/>
  <c r="F116" i="6" l="1"/>
  <c r="G120" i="5"/>
  <c r="F116" i="5"/>
  <c r="C46" i="2" l="1"/>
  <c r="C45" i="2"/>
  <c r="D39" i="2"/>
  <c r="D37" i="2"/>
  <c r="D31" i="2"/>
  <c r="D2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50" i="2" l="1"/>
  <c r="B49" i="2"/>
  <c r="D42" i="2"/>
  <c r="D38" i="2"/>
  <c r="D34" i="2"/>
  <c r="D30" i="2"/>
  <c r="D26" i="2"/>
  <c r="D49" i="2"/>
  <c r="D40" i="2"/>
  <c r="D36" i="2"/>
  <c r="D32" i="2"/>
  <c r="D28" i="2"/>
  <c r="D24" i="2"/>
  <c r="D25" i="2"/>
  <c r="D33" i="2"/>
  <c r="D41" i="2"/>
  <c r="C49" i="2"/>
  <c r="D27" i="2"/>
  <c r="D35" i="2"/>
  <c r="D43" i="2"/>
  <c r="C50" i="2"/>
</calcChain>
</file>

<file path=xl/sharedStrings.xml><?xml version="1.0" encoding="utf-8"?>
<sst xmlns="http://schemas.openxmlformats.org/spreadsheetml/2006/main" count="398" uniqueCount="134">
  <si>
    <t>HPLC System Suitability Report</t>
  </si>
  <si>
    <t>Analysis Data</t>
  </si>
  <si>
    <t>Assay</t>
  </si>
  <si>
    <t>Sample(s)</t>
  </si>
  <si>
    <t>Reference Substance:</t>
  </si>
  <si>
    <t>ABACAVIR SULFATE &amp; LAMIVUDINE TABLETS</t>
  </si>
  <si>
    <t>% age Purity:</t>
  </si>
  <si>
    <t>NDQB201601705</t>
  </si>
  <si>
    <t>Weight (mg):</t>
  </si>
  <si>
    <t xml:space="preserve">ABACAVIR SULFATE &amp; LAMIVUDINE </t>
  </si>
  <si>
    <t>Standard Conc (mg/mL):</t>
  </si>
  <si>
    <t>Each film coated tablet contains: Abacavir  Sulfate USP equivalent to Abacavir 60 mg and Lamivudine USP 30 mg.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</si>
  <si>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</si>
  <si>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</si>
  <si>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</si>
  <si>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</si>
  <si>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</si>
  <si>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</si>
  <si>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</si>
  <si>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</si>
  <si>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</si>
  <si>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</si>
  <si>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</si>
  <si>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</si>
  <si>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</si>
  <si>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</si>
  <si>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</si>
  <si>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</si>
  <si>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</si>
  <si>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</si>
  <si>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</si>
  <si>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</si>
  <si>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</si>
  <si>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</si>
  <si>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</si>
  <si>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</si>
  <si>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</si>
  <si>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</si>
  <si>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</si>
  <si>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</si>
  <si>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</si>
  <si>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</si>
  <si>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</si>
  <si>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</si>
  <si>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</si>
  <si>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</si>
  <si>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</si>
  <si>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</si>
  <si>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</si>
  <si>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</si>
  <si>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</si>
  <si>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</si>
  <si>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</si>
  <si>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</si>
  <si>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</si>
  <si>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</si>
  <si>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</si>
  <si>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</si>
  <si>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</si>
  <si>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t>Injection</t>
  </si>
  <si>
    <t>Response:</t>
  </si>
  <si>
    <t>Normalised Response:</t>
  </si>
  <si>
    <t xml:space="preserve">Std Response Deviation </t>
  </si>
  <si>
    <t>Average:</t>
  </si>
  <si>
    <t>Mass of RS (mg):</t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</si>
  <si>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</si>
  <si>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</si>
  <si>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</si>
  <si>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</si>
  <si>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</si>
  <si>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</si>
  <si>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</si>
  <si>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</si>
  <si>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</si>
  <si>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</si>
  <si>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</si>
  <si>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</si>
  <si>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</si>
  <si>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</si>
  <si>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</si>
  <si>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</si>
  <si>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</si>
  <si>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</si>
  <si>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t>Assay Smp A</t>
  </si>
  <si>
    <t>Assay Smp B</t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</si>
  <si>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</si>
  <si>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</si>
  <si>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</si>
  <si>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</si>
  <si>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</si>
  <si>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</si>
  <si>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</si>
  <si>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</si>
  <si>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</si>
  <si>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</si>
  <si>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</si>
  <si>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</si>
  <si>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</si>
  <si>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</si>
  <si>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</si>
  <si>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</si>
  <si>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</si>
  <si>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</si>
  <si>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</si>
  <si>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t xml:space="preserve">The amount  of </t>
  </si>
  <si>
    <t xml:space="preserve">dissolved as a percentage of the stated  label claim is </t>
  </si>
  <si>
    <t>JOYFRIDA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</si>
  <si>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</si>
  <si>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</si>
  <si>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</si>
  <si>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</si>
  <si>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</si>
  <si>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</si>
  <si>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</si>
  <si>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</si>
  <si>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</si>
  <si>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</si>
  <si>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</si>
  <si>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</si>
  <si>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</si>
  <si>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</si>
  <si>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</si>
  <si>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</si>
  <si>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Abacavir sulphate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</si>
  <si>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</si>
  <si>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 xml:space="preserve">     PRS/A12-1</t>
  </si>
  <si>
    <t xml:space="preserve">Abacavir Sulfate </t>
  </si>
  <si>
    <t>Lamivudine</t>
  </si>
  <si>
    <t>19TH Feb 2016</t>
  </si>
  <si>
    <t>19th Feb 2016</t>
  </si>
  <si>
    <t>SST LAMIVUDINE</t>
  </si>
  <si>
    <t>WRS/L3/8</t>
  </si>
  <si>
    <t>12th FEB 2016</t>
  </si>
  <si>
    <t>12th Feb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</si>
</sst>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0"/>
      <color rgb="FF000000"/>
      <name val="Arial"/>
      <family val="2"/>
    </font>
    <font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4"/>
      <color rgb="FF000000"/>
      <name val="Calibri"/>
      <family val="2"/>
    </font>
    <font>
      <sz val="14"/>
      <color rgb="FF000000"/>
      <name val="Arial"/>
      <family val="2"/>
    </font>
    <font>
      <b/>
      <sz val="12"/>
      <color rgb="FF000000"/>
      <name val="Book Antiqua"/>
      <family val="1"/>
    </font>
    <font>
      <i/>
      <sz val="14"/>
      <color rgb="FF000000"/>
      <name val="Book Antiqua"/>
      <family val="1"/>
    </font>
    <font>
      <i/>
      <sz val="14"/>
      <color rgb="FF000000"/>
      <name val="Arial"/>
      <family val="2"/>
    </font>
    <font>
      <sz val="20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72"/>
      <color rgb="FF000000"/>
      <name val="Book Antiqua"/>
      <family val="1"/>
    </font>
    <font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3" fillId="2" borderId="0"/>
  </cellStyleXfs>
  <cellXfs count="31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0" fontId="11" fillId="2" borderId="0" xfId="0" applyFont="1" applyFill="1" applyAlignment="1" applyProtection="1">
      <alignment horizontal="left"/>
      <protection locked="0"/>
    </xf>
    <xf numFmtId="0" fontId="11" fillId="2" borderId="0" xfId="0" applyFont="1" applyFill="1" applyAlignment="1" applyProtection="1">
      <alignment horizontal="right"/>
      <protection locked="0"/>
    </xf>
    <xf numFmtId="0" fontId="12" fillId="3" borderId="0" xfId="0" applyFont="1" applyFill="1" applyAlignment="1" applyProtection="1">
      <alignment horizontal="left"/>
      <protection locked="0"/>
    </xf>
    <xf numFmtId="0" fontId="12" fillId="2" borderId="0" xfId="0" applyFont="1" applyFill="1"/>
    <xf numFmtId="0" fontId="13" fillId="2" borderId="0" xfId="1" applyFill="1"/>
    <xf numFmtId="0" fontId="14" fillId="2" borderId="0" xfId="1" applyFont="1" applyFill="1"/>
    <xf numFmtId="0" fontId="15" fillId="2" borderId="0" xfId="1" applyFont="1" applyFill="1"/>
    <xf numFmtId="0" fontId="15" fillId="2" borderId="0" xfId="1" applyFont="1" applyFill="1" applyAlignment="1">
      <alignment horizontal="center"/>
    </xf>
    <xf numFmtId="2" fontId="15" fillId="2" borderId="0" xfId="1" applyNumberFormat="1" applyFont="1" applyFill="1" applyAlignment="1">
      <alignment horizontal="center"/>
    </xf>
    <xf numFmtId="0" fontId="15" fillId="2" borderId="11" xfId="1" applyFont="1" applyFill="1" applyBorder="1"/>
    <xf numFmtId="0" fontId="16" fillId="2" borderId="11" xfId="1" applyFont="1" applyFill="1" applyBorder="1"/>
    <xf numFmtId="0" fontId="16" fillId="2" borderId="0" xfId="1" applyFont="1" applyFill="1" applyAlignment="1">
      <alignment horizontal="right"/>
    </xf>
    <xf numFmtId="0" fontId="15" fillId="2" borderId="7" xfId="1" applyFont="1" applyFill="1" applyBorder="1"/>
    <xf numFmtId="0" fontId="15" fillId="2" borderId="10" xfId="1" applyFont="1" applyFill="1" applyBorder="1" applyAlignment="1">
      <alignment horizontal="center"/>
    </xf>
    <xf numFmtId="0" fontId="16" fillId="2" borderId="10" xfId="1" applyFont="1" applyFill="1" applyBorder="1" applyAlignment="1">
      <alignment horizontal="center"/>
    </xf>
    <xf numFmtId="0" fontId="15" fillId="2" borderId="9" xfId="1" applyFont="1" applyFill="1" applyBorder="1"/>
    <xf numFmtId="0" fontId="17" fillId="2" borderId="9" xfId="1" applyFont="1" applyFill="1" applyBorder="1" applyAlignment="1">
      <alignment horizontal="left" vertical="center" wrapText="1"/>
    </xf>
    <xf numFmtId="165" fontId="18" fillId="2" borderId="0" xfId="1" applyNumberFormat="1" applyFont="1" applyFill="1" applyAlignment="1">
      <alignment horizontal="center"/>
    </xf>
    <xf numFmtId="0" fontId="15" fillId="2" borderId="0" xfId="1" applyFont="1" applyFill="1" applyAlignment="1">
      <alignment horizontal="right"/>
    </xf>
    <xf numFmtId="0" fontId="17" fillId="2" borderId="0" xfId="1" applyFont="1" applyFill="1" applyAlignment="1">
      <alignment horizontal="left" vertical="center" wrapText="1"/>
    </xf>
    <xf numFmtId="0" fontId="17" fillId="2" borderId="0" xfId="1" applyFont="1" applyFill="1" applyAlignment="1">
      <alignment horizontal="right" vertical="center" wrapText="1"/>
    </xf>
    <xf numFmtId="10" fontId="15" fillId="2" borderId="0" xfId="1" applyNumberFormat="1" applyFont="1" applyFill="1" applyAlignment="1">
      <alignment horizontal="center"/>
    </xf>
    <xf numFmtId="0" fontId="18" fillId="7" borderId="17" xfId="1" applyFont="1" applyFill="1" applyBorder="1" applyAlignment="1">
      <alignment horizontal="center"/>
    </xf>
    <xf numFmtId="0" fontId="15" fillId="2" borderId="55" xfId="1" applyFont="1" applyFill="1" applyBorder="1" applyAlignment="1">
      <alignment horizontal="right"/>
    </xf>
    <xf numFmtId="0" fontId="15" fillId="2" borderId="58" xfId="1" applyFont="1" applyFill="1" applyBorder="1" applyAlignment="1">
      <alignment horizontal="center"/>
    </xf>
    <xf numFmtId="0" fontId="15" fillId="2" borderId="43" xfId="1" applyFont="1" applyFill="1" applyBorder="1"/>
    <xf numFmtId="10" fontId="18" fillId="6" borderId="27" xfId="1" applyNumberFormat="1" applyFont="1" applyFill="1" applyBorder="1" applyAlignment="1">
      <alignment horizontal="center"/>
    </xf>
    <xf numFmtId="0" fontId="15" fillId="2" borderId="6" xfId="1" applyFont="1" applyFill="1" applyBorder="1"/>
    <xf numFmtId="0" fontId="15" fillId="2" borderId="23" xfId="1" applyFont="1" applyFill="1" applyBorder="1"/>
    <xf numFmtId="0" fontId="15" fillId="2" borderId="24" xfId="1" applyFont="1" applyFill="1" applyBorder="1" applyAlignment="1">
      <alignment horizontal="center"/>
    </xf>
    <xf numFmtId="0" fontId="15" fillId="2" borderId="23" xfId="1" applyFont="1" applyFill="1" applyBorder="1" applyAlignment="1">
      <alignment horizontal="right"/>
    </xf>
    <xf numFmtId="10" fontId="18" fillId="7" borderId="27" xfId="1" applyNumberFormat="1" applyFont="1" applyFill="1" applyBorder="1" applyAlignment="1">
      <alignment horizontal="center"/>
    </xf>
    <xf numFmtId="171" fontId="15" fillId="2" borderId="2" xfId="1" applyNumberFormat="1" applyFont="1" applyFill="1" applyBorder="1" applyAlignment="1">
      <alignment horizontal="right"/>
    </xf>
    <xf numFmtId="171" fontId="16" fillId="2" borderId="0" xfId="1" applyNumberFormat="1" applyFont="1" applyFill="1" applyAlignment="1">
      <alignment horizontal="center"/>
    </xf>
    <xf numFmtId="0" fontId="15" fillId="2" borderId="23" xfId="1" applyFont="1" applyFill="1" applyBorder="1" applyAlignment="1">
      <alignment horizontal="center"/>
    </xf>
    <xf numFmtId="0" fontId="18" fillId="3" borderId="24" xfId="1" applyFont="1" applyFill="1" applyBorder="1" applyAlignment="1" applyProtection="1">
      <alignment horizontal="center"/>
      <protection locked="0"/>
    </xf>
    <xf numFmtId="2" fontId="15" fillId="2" borderId="24" xfId="1" applyNumberFormat="1" applyFont="1" applyFill="1" applyBorder="1" applyAlignment="1">
      <alignment horizontal="center"/>
    </xf>
    <xf numFmtId="10" fontId="15" fillId="2" borderId="36" xfId="1" applyNumberFormat="1" applyFont="1" applyFill="1" applyBorder="1" applyAlignment="1">
      <alignment horizontal="center"/>
    </xf>
    <xf numFmtId="166" fontId="15" fillId="2" borderId="35" xfId="1" applyNumberFormat="1" applyFont="1" applyFill="1" applyBorder="1" applyAlignment="1">
      <alignment horizontal="center"/>
    </xf>
    <xf numFmtId="1" fontId="18" fillId="3" borderId="35" xfId="1" applyNumberFormat="1" applyFont="1" applyFill="1" applyBorder="1" applyAlignment="1" applyProtection="1">
      <alignment horizontal="center"/>
      <protection locked="0"/>
    </xf>
    <xf numFmtId="0" fontId="15" fillId="2" borderId="34" xfId="1" applyFont="1" applyFill="1" applyBorder="1" applyAlignment="1">
      <alignment horizontal="center"/>
    </xf>
    <xf numFmtId="10" fontId="15" fillId="2" borderId="32" xfId="1" applyNumberFormat="1" applyFont="1" applyFill="1" applyBorder="1" applyAlignment="1">
      <alignment horizontal="center"/>
    </xf>
    <xf numFmtId="166" fontId="15" fillId="2" borderId="31" xfId="1" applyNumberFormat="1" applyFont="1" applyFill="1" applyBorder="1" applyAlignment="1">
      <alignment horizontal="center"/>
    </xf>
    <xf numFmtId="1" fontId="18" fillId="3" borderId="31" xfId="1" applyNumberFormat="1" applyFont="1" applyFill="1" applyBorder="1" applyAlignment="1" applyProtection="1">
      <alignment horizontal="center"/>
      <protection locked="0"/>
    </xf>
    <xf numFmtId="10" fontId="15" fillId="2" borderId="30" xfId="1" applyNumberFormat="1" applyFont="1" applyFill="1" applyBorder="1" applyAlignment="1">
      <alignment horizontal="center"/>
    </xf>
    <xf numFmtId="166" fontId="15" fillId="2" borderId="26" xfId="1" applyNumberFormat="1" applyFont="1" applyFill="1" applyBorder="1" applyAlignment="1">
      <alignment horizontal="center"/>
    </xf>
    <xf numFmtId="0" fontId="16" fillId="2" borderId="22" xfId="1" applyFont="1" applyFill="1" applyBorder="1" applyAlignment="1">
      <alignment horizontal="center" wrapText="1"/>
    </xf>
    <xf numFmtId="0" fontId="16" fillId="2" borderId="54" xfId="1" applyFont="1" applyFill="1" applyBorder="1" applyAlignment="1">
      <alignment horizontal="center"/>
    </xf>
    <xf numFmtId="0" fontId="16" fillId="2" borderId="53" xfId="1" applyFont="1" applyFill="1" applyBorder="1" applyAlignment="1">
      <alignment horizontal="center"/>
    </xf>
    <xf numFmtId="0" fontId="16" fillId="2" borderId="47" xfId="1" applyFont="1" applyFill="1" applyBorder="1" applyAlignment="1">
      <alignment horizontal="center"/>
    </xf>
    <xf numFmtId="0" fontId="18" fillId="3" borderId="22" xfId="1" applyFont="1" applyFill="1" applyBorder="1" applyAlignment="1" applyProtection="1">
      <alignment horizontal="center"/>
      <protection locked="0"/>
    </xf>
    <xf numFmtId="0" fontId="15" fillId="2" borderId="21" xfId="1" applyFont="1" applyFill="1" applyBorder="1" applyAlignment="1">
      <alignment horizontal="right"/>
    </xf>
    <xf numFmtId="0" fontId="20" fillId="2" borderId="0" xfId="1" applyFont="1" applyFill="1"/>
    <xf numFmtId="0" fontId="14" fillId="2" borderId="0" xfId="1" applyFont="1" applyFill="1" applyAlignment="1">
      <alignment horizontal="center"/>
    </xf>
    <xf numFmtId="171" fontId="15" fillId="2" borderId="0" xfId="1" applyNumberFormat="1" applyFont="1" applyFill="1" applyAlignment="1">
      <alignment horizontal="center"/>
    </xf>
    <xf numFmtId="0" fontId="16" fillId="7" borderId="17" xfId="1" applyFont="1" applyFill="1" applyBorder="1" applyAlignment="1">
      <alignment horizontal="center"/>
    </xf>
    <xf numFmtId="0" fontId="15" fillId="2" borderId="17" xfId="1" applyFont="1" applyFill="1" applyBorder="1" applyAlignment="1">
      <alignment horizontal="right"/>
    </xf>
    <xf numFmtId="10" fontId="16" fillId="6" borderId="41" xfId="1" applyNumberFormat="1" applyFont="1" applyFill="1" applyBorder="1" applyAlignment="1">
      <alignment horizontal="center"/>
    </xf>
    <xf numFmtId="0" fontId="15" fillId="2" borderId="41" xfId="1" applyFont="1" applyFill="1" applyBorder="1" applyAlignment="1">
      <alignment horizontal="right"/>
    </xf>
    <xf numFmtId="2" fontId="14" fillId="2" borderId="0" xfId="1" applyNumberFormat="1" applyFont="1" applyFill="1" applyAlignment="1">
      <alignment horizontal="center"/>
    </xf>
    <xf numFmtId="171" fontId="16" fillId="7" borderId="16" xfId="1" applyNumberFormat="1" applyFont="1" applyFill="1" applyBorder="1" applyAlignment="1">
      <alignment horizontal="center"/>
    </xf>
    <xf numFmtId="0" fontId="15" fillId="2" borderId="16" xfId="1" applyFont="1" applyFill="1" applyBorder="1" applyAlignment="1">
      <alignment horizontal="right"/>
    </xf>
    <xf numFmtId="0" fontId="16" fillId="2" borderId="0" xfId="1" applyFont="1" applyFill="1" applyAlignment="1">
      <alignment horizontal="center" wrapText="1"/>
    </xf>
    <xf numFmtId="2" fontId="15" fillId="7" borderId="30" xfId="1" applyNumberFormat="1" applyFont="1" applyFill="1" applyBorder="1" applyAlignment="1">
      <alignment horizontal="center"/>
    </xf>
    <xf numFmtId="0" fontId="15" fillId="2" borderId="52" xfId="1" applyFont="1" applyFill="1" applyBorder="1" applyAlignment="1">
      <alignment horizontal="right"/>
    </xf>
    <xf numFmtId="1" fontId="15" fillId="2" borderId="0" xfId="1" applyNumberFormat="1" applyFont="1" applyFill="1" applyAlignment="1">
      <alignment horizontal="center"/>
    </xf>
    <xf numFmtId="2" fontId="15" fillId="6" borderId="27" xfId="1" applyNumberFormat="1" applyFont="1" applyFill="1" applyBorder="1" applyAlignment="1">
      <alignment horizontal="center"/>
    </xf>
    <xf numFmtId="0" fontId="15" fillId="2" borderId="25" xfId="1" applyFont="1" applyFill="1" applyBorder="1" applyAlignment="1">
      <alignment horizontal="right"/>
    </xf>
    <xf numFmtId="166" fontId="15" fillId="7" borderId="27" xfId="1" applyNumberFormat="1" applyFont="1" applyFill="1" applyBorder="1" applyAlignment="1">
      <alignment horizontal="center"/>
    </xf>
    <xf numFmtId="166" fontId="15" fillId="6" borderId="17" xfId="1" applyNumberFormat="1" applyFont="1" applyFill="1" applyBorder="1" applyAlignment="1">
      <alignment horizontal="center"/>
    </xf>
    <xf numFmtId="166" fontId="15" fillId="6" borderId="27" xfId="1" applyNumberFormat="1" applyFont="1" applyFill="1" applyBorder="1" applyAlignment="1">
      <alignment horizontal="center"/>
    </xf>
    <xf numFmtId="2" fontId="15" fillId="7" borderId="41" xfId="1" applyNumberFormat="1" applyFont="1" applyFill="1" applyBorder="1" applyAlignment="1">
      <alignment horizontal="center"/>
    </xf>
    <xf numFmtId="2" fontId="15" fillId="7" borderId="27" xfId="1" applyNumberFormat="1" applyFont="1" applyFill="1" applyBorder="1" applyAlignment="1">
      <alignment horizontal="center"/>
    </xf>
    <xf numFmtId="2" fontId="15" fillId="6" borderId="41" xfId="1" applyNumberFormat="1" applyFont="1" applyFill="1" applyBorder="1" applyAlignment="1">
      <alignment horizontal="center"/>
    </xf>
    <xf numFmtId="0" fontId="18" fillId="3" borderId="0" xfId="1" applyFont="1" applyFill="1" applyAlignment="1" applyProtection="1">
      <alignment horizontal="center"/>
      <protection locked="0"/>
    </xf>
    <xf numFmtId="0" fontId="18" fillId="3" borderId="16" xfId="1" applyFont="1" applyFill="1" applyBorder="1" applyAlignment="1" applyProtection="1">
      <alignment horizontal="center"/>
      <protection locked="0"/>
    </xf>
    <xf numFmtId="0" fontId="15" fillId="2" borderId="51" xfId="1" applyFont="1" applyFill="1" applyBorder="1" applyAlignment="1">
      <alignment horizontal="right"/>
    </xf>
    <xf numFmtId="171" fontId="16" fillId="6" borderId="15" xfId="1" applyNumberFormat="1" applyFont="1" applyFill="1" applyBorder="1" applyAlignment="1">
      <alignment horizontal="center"/>
    </xf>
    <xf numFmtId="1" fontId="16" fillId="6" borderId="50" xfId="1" applyNumberFormat="1" applyFont="1" applyFill="1" applyBorder="1" applyAlignment="1">
      <alignment horizontal="center"/>
    </xf>
    <xf numFmtId="171" fontId="16" fillId="6" borderId="38" xfId="1" applyNumberFormat="1" applyFont="1" applyFill="1" applyBorder="1" applyAlignment="1">
      <alignment horizontal="center"/>
    </xf>
    <xf numFmtId="1" fontId="16" fillId="6" borderId="49" xfId="1" applyNumberFormat="1" applyFont="1" applyFill="1" applyBorder="1" applyAlignment="1">
      <alignment horizontal="center"/>
    </xf>
    <xf numFmtId="0" fontId="15" fillId="2" borderId="15" xfId="1" applyFont="1" applyFill="1" applyBorder="1"/>
    <xf numFmtId="171" fontId="15" fillId="2" borderId="36" xfId="1" applyNumberFormat="1" applyFont="1" applyFill="1" applyBorder="1" applyAlignment="1">
      <alignment horizontal="center"/>
    </xf>
    <xf numFmtId="1" fontId="18" fillId="3" borderId="34" xfId="1" applyNumberFormat="1" applyFont="1" applyFill="1" applyBorder="1" applyAlignment="1" applyProtection="1">
      <alignment horizontal="center"/>
      <protection locked="0"/>
    </xf>
    <xf numFmtId="171" fontId="15" fillId="2" borderId="35" xfId="1" applyNumberFormat="1" applyFont="1" applyFill="1" applyBorder="1" applyAlignment="1">
      <alignment horizontal="center"/>
    </xf>
    <xf numFmtId="0" fontId="18" fillId="3" borderId="34" xfId="1" applyFont="1" applyFill="1" applyBorder="1" applyAlignment="1" applyProtection="1">
      <alignment horizontal="center"/>
      <protection locked="0"/>
    </xf>
    <xf numFmtId="0" fontId="15" fillId="2" borderId="7" xfId="1" applyFont="1" applyFill="1" applyBorder="1" applyAlignment="1">
      <alignment horizontal="center"/>
    </xf>
    <xf numFmtId="171" fontId="15" fillId="2" borderId="32" xfId="1" applyNumberFormat="1" applyFont="1" applyFill="1" applyBorder="1" applyAlignment="1">
      <alignment horizontal="center"/>
    </xf>
    <xf numFmtId="1" fontId="18" fillId="3" borderId="23" xfId="1" applyNumberFormat="1" applyFont="1" applyFill="1" applyBorder="1" applyAlignment="1" applyProtection="1">
      <alignment horizontal="center"/>
      <protection locked="0"/>
    </xf>
    <xf numFmtId="171" fontId="15" fillId="2" borderId="31" xfId="1" applyNumberFormat="1" applyFont="1" applyFill="1" applyBorder="1" applyAlignment="1">
      <alignment horizontal="center"/>
    </xf>
    <xf numFmtId="0" fontId="18" fillId="3" borderId="23" xfId="1" applyFont="1" applyFill="1" applyBorder="1" applyAlignment="1" applyProtection="1">
      <alignment horizontal="center"/>
      <protection locked="0"/>
    </xf>
    <xf numFmtId="0" fontId="22" fillId="2" borderId="13" xfId="1" applyFont="1" applyFill="1" applyBorder="1"/>
    <xf numFmtId="171" fontId="15" fillId="2" borderId="30" xfId="1" applyNumberFormat="1" applyFont="1" applyFill="1" applyBorder="1" applyAlignment="1">
      <alignment horizontal="center"/>
    </xf>
    <xf numFmtId="1" fontId="18" fillId="3" borderId="29" xfId="1" applyNumberFormat="1" applyFont="1" applyFill="1" applyBorder="1" applyAlignment="1" applyProtection="1">
      <alignment horizontal="center"/>
      <protection locked="0"/>
    </xf>
    <xf numFmtId="171" fontId="15" fillId="2" borderId="26" xfId="1" applyNumberFormat="1" applyFont="1" applyFill="1" applyBorder="1" applyAlignment="1">
      <alignment horizontal="center"/>
    </xf>
    <xf numFmtId="0" fontId="18" fillId="3" borderId="29" xfId="1" applyFont="1" applyFill="1" applyBorder="1" applyAlignment="1" applyProtection="1">
      <alignment horizontal="center"/>
      <protection locked="0"/>
    </xf>
    <xf numFmtId="0" fontId="15" fillId="2" borderId="48" xfId="1" applyFont="1" applyFill="1" applyBorder="1" applyAlignment="1">
      <alignment horizontal="center"/>
    </xf>
    <xf numFmtId="0" fontId="16" fillId="2" borderId="12" xfId="1" applyFont="1" applyFill="1" applyBorder="1" applyAlignment="1">
      <alignment horizontal="center"/>
    </xf>
    <xf numFmtId="0" fontId="16" fillId="2" borderId="30" xfId="1" applyFont="1" applyFill="1" applyBorder="1" applyAlignment="1">
      <alignment horizontal="center"/>
    </xf>
    <xf numFmtId="0" fontId="16" fillId="2" borderId="25" xfId="1" applyFont="1" applyFill="1" applyBorder="1" applyAlignment="1">
      <alignment horizontal="center"/>
    </xf>
    <xf numFmtId="0" fontId="16" fillId="2" borderId="26" xfId="1" applyFont="1" applyFill="1" applyBorder="1" applyAlignment="1">
      <alignment horizontal="center"/>
    </xf>
    <xf numFmtId="0" fontId="16" fillId="2" borderId="40" xfId="1" applyFont="1" applyFill="1" applyBorder="1" applyAlignment="1">
      <alignment horizontal="center"/>
    </xf>
    <xf numFmtId="0" fontId="20" fillId="2" borderId="0" xfId="1" applyFont="1" applyFill="1" applyAlignment="1">
      <alignment horizontal="left"/>
    </xf>
    <xf numFmtId="0" fontId="23" fillId="2" borderId="1" xfId="1" applyFont="1" applyFill="1" applyBorder="1" applyAlignment="1">
      <alignment horizontal="center"/>
    </xf>
    <xf numFmtId="0" fontId="21" fillId="2" borderId="0" xfId="1" applyFont="1" applyFill="1" applyAlignment="1">
      <alignment vertical="center" wrapText="1"/>
    </xf>
    <xf numFmtId="170" fontId="16" fillId="2" borderId="0" xfId="1" applyNumberFormat="1" applyFont="1" applyFill="1" applyAlignment="1">
      <alignment horizontal="center"/>
    </xf>
    <xf numFmtId="2" fontId="16" fillId="2" borderId="0" xfId="1" applyNumberFormat="1" applyFont="1" applyFill="1" applyAlignment="1">
      <alignment horizontal="center"/>
    </xf>
    <xf numFmtId="2" fontId="18" fillId="3" borderId="0" xfId="1" applyNumberFormat="1" applyFont="1" applyFill="1" applyAlignment="1" applyProtection="1">
      <alignment horizontal="center"/>
      <protection locked="0"/>
    </xf>
    <xf numFmtId="0" fontId="24" fillId="2" borderId="0" xfId="1" applyFont="1" applyFill="1"/>
    <xf numFmtId="0" fontId="25" fillId="2" borderId="0" xfId="1" applyFont="1" applyFill="1"/>
    <xf numFmtId="0" fontId="16" fillId="2" borderId="0" xfId="1" applyFont="1" applyFill="1" applyAlignment="1">
      <alignment horizontal="center"/>
    </xf>
    <xf numFmtId="0" fontId="26" fillId="3" borderId="0" xfId="1" applyFont="1" applyFill="1" applyAlignment="1" applyProtection="1">
      <alignment horizontal="center"/>
      <protection locked="0"/>
    </xf>
    <xf numFmtId="0" fontId="18" fillId="7" borderId="46" xfId="1" applyFont="1" applyFill="1" applyBorder="1" applyAlignment="1">
      <alignment horizontal="center"/>
    </xf>
    <xf numFmtId="10" fontId="18" fillId="6" borderId="56" xfId="1" applyNumberFormat="1" applyFont="1" applyFill="1" applyBorder="1" applyAlignment="1">
      <alignment horizontal="center"/>
    </xf>
    <xf numFmtId="10" fontId="18" fillId="7" borderId="33" xfId="1" applyNumberFormat="1" applyFont="1" applyFill="1" applyBorder="1" applyAlignment="1">
      <alignment horizontal="center"/>
    </xf>
    <xf numFmtId="0" fontId="15" fillId="2" borderId="45" xfId="1" applyFont="1" applyFill="1" applyBorder="1" applyAlignment="1">
      <alignment horizontal="right"/>
    </xf>
    <xf numFmtId="10" fontId="15" fillId="2" borderId="15" xfId="1" applyNumberFormat="1" applyFont="1" applyFill="1" applyBorder="1" applyAlignment="1">
      <alignment horizontal="center" vertical="center"/>
    </xf>
    <xf numFmtId="166" fontId="15" fillId="2" borderId="15" xfId="1" applyNumberFormat="1" applyFont="1" applyFill="1" applyBorder="1" applyAlignment="1">
      <alignment horizontal="center"/>
    </xf>
    <xf numFmtId="0" fontId="18" fillId="3" borderId="43" xfId="1" applyFont="1" applyFill="1" applyBorder="1" applyAlignment="1" applyProtection="1">
      <alignment horizontal="center"/>
      <protection locked="0"/>
    </xf>
    <xf numFmtId="0" fontId="15" fillId="2" borderId="15" xfId="1" applyFont="1" applyFill="1" applyBorder="1" applyAlignment="1">
      <alignment horizontal="center"/>
    </xf>
    <xf numFmtId="10" fontId="15" fillId="2" borderId="14" xfId="1" applyNumberFormat="1" applyFont="1" applyFill="1" applyBorder="1" applyAlignment="1">
      <alignment horizontal="center" vertical="center"/>
    </xf>
    <xf numFmtId="166" fontId="15" fillId="2" borderId="14" xfId="1" applyNumberFormat="1" applyFont="1" applyFill="1" applyBorder="1" applyAlignment="1">
      <alignment horizontal="center"/>
    </xf>
    <xf numFmtId="0" fontId="15" fillId="2" borderId="14" xfId="1" applyFont="1" applyFill="1" applyBorder="1" applyAlignment="1">
      <alignment horizontal="center"/>
    </xf>
    <xf numFmtId="2" fontId="26" fillId="2" borderId="44" xfId="1" applyNumberFormat="1" applyFont="1" applyFill="1" applyBorder="1" applyAlignment="1">
      <alignment horizontal="center"/>
    </xf>
    <xf numFmtId="0" fontId="15" fillId="2" borderId="43" xfId="1" applyFont="1" applyFill="1" applyBorder="1" applyAlignment="1">
      <alignment horizontal="right"/>
    </xf>
    <xf numFmtId="166" fontId="15" fillId="2" borderId="13" xfId="1" applyNumberFormat="1" applyFont="1" applyFill="1" applyBorder="1" applyAlignment="1">
      <alignment horizontal="center"/>
    </xf>
    <xf numFmtId="0" fontId="18" fillId="3" borderId="21" xfId="1" applyFont="1" applyFill="1" applyBorder="1" applyAlignment="1" applyProtection="1">
      <alignment horizontal="center"/>
      <protection locked="0"/>
    </xf>
    <xf numFmtId="0" fontId="15" fillId="2" borderId="13" xfId="1" applyFont="1" applyFill="1" applyBorder="1" applyAlignment="1">
      <alignment horizontal="center"/>
    </xf>
    <xf numFmtId="0" fontId="26" fillId="2" borderId="24" xfId="1" applyFont="1" applyFill="1" applyBorder="1" applyAlignment="1">
      <alignment horizontal="center"/>
    </xf>
    <xf numFmtId="10" fontId="15" fillId="2" borderId="44" xfId="1" applyNumberFormat="1" applyFont="1" applyFill="1" applyBorder="1" applyAlignment="1">
      <alignment horizontal="center" vertical="center"/>
    </xf>
    <xf numFmtId="10" fontId="15" fillId="2" borderId="24" xfId="1" applyNumberFormat="1" applyFont="1" applyFill="1" applyBorder="1" applyAlignment="1">
      <alignment horizontal="center" vertical="center"/>
    </xf>
    <xf numFmtId="10" fontId="15" fillId="2" borderId="22" xfId="1" applyNumberFormat="1" applyFont="1" applyFill="1" applyBorder="1" applyAlignment="1">
      <alignment horizontal="center" vertical="center"/>
    </xf>
    <xf numFmtId="166" fontId="15" fillId="2" borderId="23" xfId="1" applyNumberFormat="1" applyFont="1" applyFill="1" applyBorder="1" applyAlignment="1">
      <alignment horizontal="center"/>
    </xf>
    <xf numFmtId="10" fontId="15" fillId="2" borderId="13" xfId="1" applyNumberFormat="1" applyFont="1" applyFill="1" applyBorder="1" applyAlignment="1">
      <alignment horizontal="center" vertical="center"/>
    </xf>
    <xf numFmtId="166" fontId="15" fillId="2" borderId="21" xfId="1" applyNumberFormat="1" applyFont="1" applyFill="1" applyBorder="1" applyAlignment="1">
      <alignment horizontal="center"/>
    </xf>
    <xf numFmtId="0" fontId="16" fillId="2" borderId="22" xfId="1" applyFont="1" applyFill="1" applyBorder="1" applyAlignment="1">
      <alignment horizontal="center"/>
    </xf>
    <xf numFmtId="0" fontId="16" fillId="2" borderId="13" xfId="1" applyFont="1" applyFill="1" applyBorder="1" applyAlignment="1">
      <alignment horizontal="center"/>
    </xf>
    <xf numFmtId="2" fontId="16" fillId="2" borderId="13" xfId="1" applyNumberFormat="1" applyFont="1" applyFill="1" applyBorder="1" applyAlignment="1">
      <alignment horizontal="center"/>
    </xf>
    <xf numFmtId="166" fontId="16" fillId="2" borderId="0" xfId="1" applyNumberFormat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horizontal="left"/>
    </xf>
    <xf numFmtId="172" fontId="18" fillId="3" borderId="0" xfId="1" applyNumberFormat="1" applyFont="1" applyFill="1" applyAlignment="1" applyProtection="1">
      <alignment horizontal="center"/>
      <protection locked="0"/>
    </xf>
    <xf numFmtId="0" fontId="16" fillId="2" borderId="0" xfId="1" applyFont="1" applyFill="1" applyAlignment="1">
      <alignment horizontal="left"/>
    </xf>
    <xf numFmtId="0" fontId="15" fillId="7" borderId="15" xfId="1" applyFont="1" applyFill="1" applyBorder="1" applyAlignment="1">
      <alignment horizontal="center"/>
    </xf>
    <xf numFmtId="10" fontId="15" fillId="6" borderId="41" xfId="1" applyNumberFormat="1" applyFont="1" applyFill="1" applyBorder="1" applyAlignment="1">
      <alignment horizontal="center"/>
    </xf>
    <xf numFmtId="171" fontId="16" fillId="7" borderId="13" xfId="1" applyNumberFormat="1" applyFont="1" applyFill="1" applyBorder="1" applyAlignment="1">
      <alignment horizontal="center"/>
    </xf>
    <xf numFmtId="2" fontId="15" fillId="6" borderId="15" xfId="1" applyNumberFormat="1" applyFont="1" applyFill="1" applyBorder="1" applyAlignment="1">
      <alignment horizontal="center"/>
    </xf>
    <xf numFmtId="0" fontId="15" fillId="2" borderId="15" xfId="1" applyFont="1" applyFill="1" applyBorder="1" applyAlignment="1">
      <alignment horizontal="right"/>
    </xf>
    <xf numFmtId="0" fontId="15" fillId="2" borderId="29" xfId="1" applyFont="1" applyFill="1" applyBorder="1" applyAlignment="1">
      <alignment horizontal="right"/>
    </xf>
    <xf numFmtId="166" fontId="15" fillId="2" borderId="0" xfId="1" applyNumberFormat="1" applyFont="1" applyFill="1" applyAlignment="1">
      <alignment horizontal="center"/>
    </xf>
    <xf numFmtId="166" fontId="15" fillId="2" borderId="0" xfId="1" applyNumberFormat="1" applyFont="1" applyFill="1"/>
    <xf numFmtId="166" fontId="18" fillId="3" borderId="41" xfId="1" applyNumberFormat="1" applyFont="1" applyFill="1" applyBorder="1" applyAlignment="1" applyProtection="1">
      <alignment horizontal="center"/>
      <protection locked="0"/>
    </xf>
    <xf numFmtId="0" fontId="15" fillId="2" borderId="42" xfId="1" applyFont="1" applyFill="1" applyBorder="1" applyAlignment="1">
      <alignment horizontal="right"/>
    </xf>
    <xf numFmtId="166" fontId="15" fillId="6" borderId="41" xfId="1" applyNumberFormat="1" applyFont="1" applyFill="1" applyBorder="1" applyAlignment="1">
      <alignment horizontal="center"/>
    </xf>
    <xf numFmtId="0" fontId="15" fillId="2" borderId="11" xfId="1" applyFont="1" applyFill="1" applyBorder="1" applyAlignment="1">
      <alignment horizontal="right"/>
    </xf>
    <xf numFmtId="0" fontId="15" fillId="2" borderId="40" xfId="1" applyFont="1" applyFill="1" applyBorder="1" applyAlignment="1">
      <alignment horizontal="right"/>
    </xf>
    <xf numFmtId="171" fontId="16" fillId="6" borderId="39" xfId="1" applyNumberFormat="1" applyFont="1" applyFill="1" applyBorder="1" applyAlignment="1">
      <alignment horizontal="center"/>
    </xf>
    <xf numFmtId="1" fontId="16" fillId="6" borderId="37" xfId="1" applyNumberFormat="1" applyFont="1" applyFill="1" applyBorder="1" applyAlignment="1">
      <alignment horizontal="center"/>
    </xf>
    <xf numFmtId="0" fontId="15" fillId="2" borderId="24" xfId="1" applyFont="1" applyFill="1" applyBorder="1" applyAlignment="1">
      <alignment horizontal="right"/>
    </xf>
    <xf numFmtId="0" fontId="16" fillId="2" borderId="0" xfId="1" applyFont="1" applyFill="1" applyAlignment="1">
      <alignment vertical="center" wrapText="1"/>
    </xf>
    <xf numFmtId="0" fontId="15" fillId="2" borderId="33" xfId="1" applyFont="1" applyFill="1" applyBorder="1" applyAlignment="1">
      <alignment horizontal="center"/>
    </xf>
    <xf numFmtId="0" fontId="22" fillId="2" borderId="0" xfId="1" applyFont="1" applyFill="1"/>
    <xf numFmtId="0" fontId="15" fillId="2" borderId="28" xfId="1" applyFont="1" applyFill="1" applyBorder="1" applyAlignment="1">
      <alignment horizontal="center"/>
    </xf>
    <xf numFmtId="0" fontId="16" fillId="2" borderId="27" xfId="1" applyFont="1" applyFill="1" applyBorder="1" applyAlignment="1">
      <alignment horizontal="center"/>
    </xf>
    <xf numFmtId="169" fontId="15" fillId="2" borderId="0" xfId="1" applyNumberFormat="1" applyFont="1" applyFill="1" applyAlignment="1">
      <alignment horizontal="left"/>
    </xf>
    <xf numFmtId="0" fontId="16" fillId="2" borderId="0" xfId="1" applyFont="1" applyFill="1"/>
    <xf numFmtId="0" fontId="15" fillId="3" borderId="0" xfId="1" applyFont="1" applyFill="1" applyProtection="1">
      <protection locked="0"/>
    </xf>
    <xf numFmtId="167" fontId="30" fillId="2" borderId="0" xfId="0" applyNumberFormat="1" applyFont="1" applyFill="1" applyAlignment="1">
      <alignment horizontal="center"/>
    </xf>
    <xf numFmtId="168" fontId="26" fillId="3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10" fontId="21" fillId="2" borderId="14" xfId="1" applyNumberFormat="1" applyFont="1" applyFill="1" applyBorder="1" applyAlignment="1">
      <alignment horizontal="center" vertical="center"/>
    </xf>
    <xf numFmtId="0" fontId="17" fillId="2" borderId="21" xfId="1" applyFont="1" applyFill="1" applyBorder="1" applyAlignment="1">
      <alignment horizontal="left" vertical="center" wrapText="1"/>
    </xf>
    <xf numFmtId="0" fontId="17" fillId="2" borderId="10" xfId="1" applyFont="1" applyFill="1" applyBorder="1" applyAlignment="1">
      <alignment horizontal="left" vertical="center" wrapText="1"/>
    </xf>
    <xf numFmtId="0" fontId="17" fillId="2" borderId="43" xfId="1" applyFont="1" applyFill="1" applyBorder="1" applyAlignment="1">
      <alignment horizontal="left" vertical="center" wrapText="1"/>
    </xf>
    <xf numFmtId="0" fontId="17" fillId="2" borderId="9" xfId="1" applyFont="1" applyFill="1" applyBorder="1" applyAlignment="1">
      <alignment horizontal="left" vertical="center" wrapText="1"/>
    </xf>
    <xf numFmtId="0" fontId="16" fillId="2" borderId="10" xfId="1" applyFont="1" applyFill="1" applyBorder="1" applyAlignment="1">
      <alignment horizontal="center" vertical="center"/>
    </xf>
    <xf numFmtId="0" fontId="16" fillId="2" borderId="0" xfId="1" applyFont="1" applyFill="1" applyAlignment="1">
      <alignment horizontal="center" vertical="center"/>
    </xf>
    <xf numFmtId="0" fontId="16" fillId="2" borderId="43" xfId="1" applyFont="1" applyFill="1" applyBorder="1" applyAlignment="1">
      <alignment horizontal="center" vertical="center"/>
    </xf>
    <xf numFmtId="2" fontId="18" fillId="3" borderId="13" xfId="1" applyNumberFormat="1" applyFont="1" applyFill="1" applyBorder="1" applyAlignment="1" applyProtection="1">
      <alignment horizontal="center" vertical="center"/>
      <protection locked="0"/>
    </xf>
    <xf numFmtId="2" fontId="18" fillId="3" borderId="14" xfId="1" applyNumberFormat="1" applyFont="1" applyFill="1" applyBorder="1" applyAlignment="1" applyProtection="1">
      <alignment horizontal="center" vertical="center"/>
      <protection locked="0"/>
    </xf>
    <xf numFmtId="2" fontId="18" fillId="3" borderId="15" xfId="1" applyNumberFormat="1" applyFont="1" applyFill="1" applyBorder="1" applyAlignment="1" applyProtection="1">
      <alignment horizontal="center" vertical="center"/>
      <protection locked="0"/>
    </xf>
    <xf numFmtId="0" fontId="17" fillId="2" borderId="21" xfId="1" applyFont="1" applyFill="1" applyBorder="1" applyAlignment="1">
      <alignment horizontal="center" vertical="center" wrapText="1"/>
    </xf>
    <xf numFmtId="0" fontId="17" fillId="2" borderId="22" xfId="1" applyFont="1" applyFill="1" applyBorder="1" applyAlignment="1">
      <alignment horizontal="center" vertical="center" wrapText="1"/>
    </xf>
    <xf numFmtId="0" fontId="17" fillId="2" borderId="43" xfId="1" applyFont="1" applyFill="1" applyBorder="1" applyAlignment="1">
      <alignment horizontal="center" vertical="center" wrapText="1"/>
    </xf>
    <xf numFmtId="0" fontId="17" fillId="2" borderId="44" xfId="1" applyFont="1" applyFill="1" applyBorder="1" applyAlignment="1">
      <alignment horizontal="center" vertical="center" wrapText="1"/>
    </xf>
    <xf numFmtId="0" fontId="16" fillId="2" borderId="0" xfId="1" applyFont="1" applyFill="1" applyAlignment="1">
      <alignment horizontal="center"/>
    </xf>
    <xf numFmtId="0" fontId="29" fillId="2" borderId="0" xfId="1" applyFont="1" applyFill="1" applyAlignment="1">
      <alignment horizontal="center" vertical="center"/>
    </xf>
    <xf numFmtId="0" fontId="28" fillId="2" borderId="0" xfId="1" applyFont="1" applyFill="1" applyAlignment="1">
      <alignment horizontal="center" vertical="center"/>
    </xf>
    <xf numFmtId="0" fontId="17" fillId="2" borderId="22" xfId="1" applyFont="1" applyFill="1" applyBorder="1" applyAlignment="1">
      <alignment horizontal="left" vertical="center" wrapText="1"/>
    </xf>
    <xf numFmtId="0" fontId="17" fillId="2" borderId="44" xfId="1" applyFont="1" applyFill="1" applyBorder="1" applyAlignment="1">
      <alignment horizontal="left" vertical="center" wrapText="1"/>
    </xf>
    <xf numFmtId="0" fontId="16" fillId="2" borderId="10" xfId="1" applyFont="1" applyFill="1" applyBorder="1" applyAlignment="1">
      <alignment horizontal="center"/>
    </xf>
    <xf numFmtId="0" fontId="17" fillId="2" borderId="18" xfId="1" applyFont="1" applyFill="1" applyBorder="1" applyAlignment="1">
      <alignment horizontal="justify" vertical="center" wrapText="1"/>
    </xf>
    <xf numFmtId="0" fontId="17" fillId="2" borderId="19" xfId="1" applyFont="1" applyFill="1" applyBorder="1" applyAlignment="1">
      <alignment horizontal="justify" vertical="center" wrapText="1"/>
    </xf>
    <xf numFmtId="0" fontId="17" fillId="2" borderId="20" xfId="1" applyFont="1" applyFill="1" applyBorder="1" applyAlignment="1">
      <alignment horizontal="justify" vertical="center" wrapText="1"/>
    </xf>
    <xf numFmtId="0" fontId="17" fillId="2" borderId="18" xfId="1" applyFont="1" applyFill="1" applyBorder="1" applyAlignment="1">
      <alignment horizontal="left" vertical="center" wrapText="1"/>
    </xf>
    <xf numFmtId="0" fontId="17" fillId="2" borderId="19" xfId="1" applyFont="1" applyFill="1" applyBorder="1" applyAlignment="1">
      <alignment horizontal="left" vertical="center" wrapText="1"/>
    </xf>
    <xf numFmtId="0" fontId="17" fillId="2" borderId="20" xfId="1" applyFont="1" applyFill="1" applyBorder="1" applyAlignment="1">
      <alignment horizontal="left" vertical="center" wrapText="1"/>
    </xf>
    <xf numFmtId="0" fontId="16" fillId="2" borderId="47" xfId="1" applyFont="1" applyFill="1" applyBorder="1" applyAlignment="1">
      <alignment horizontal="center"/>
    </xf>
    <xf numFmtId="0" fontId="16" fillId="2" borderId="57" xfId="1" applyFont="1" applyFill="1" applyBorder="1" applyAlignment="1">
      <alignment horizontal="center"/>
    </xf>
    <xf numFmtId="0" fontId="18" fillId="3" borderId="0" xfId="1" applyFont="1" applyFill="1" applyAlignment="1" applyProtection="1">
      <alignment horizontal="left"/>
      <protection locked="0"/>
    </xf>
    <xf numFmtId="0" fontId="16" fillId="2" borderId="9" xfId="1" applyFont="1" applyFill="1" applyBorder="1" applyAlignment="1">
      <alignment horizontal="center" vertical="center"/>
    </xf>
    <xf numFmtId="0" fontId="26" fillId="3" borderId="0" xfId="1" applyFont="1" applyFill="1" applyAlignment="1" applyProtection="1">
      <alignment horizontal="left"/>
      <protection locked="0"/>
    </xf>
    <xf numFmtId="0" fontId="16" fillId="2" borderId="40" xfId="1" applyFont="1" applyFill="1" applyBorder="1" applyAlignment="1">
      <alignment horizontal="center"/>
    </xf>
    <xf numFmtId="0" fontId="18" fillId="3" borderId="0" xfId="1" applyFont="1" applyFill="1" applyAlignment="1" applyProtection="1">
      <alignment horizontal="left" wrapText="1"/>
      <protection locked="0"/>
    </xf>
    <xf numFmtId="0" fontId="17" fillId="2" borderId="18" xfId="1" applyFont="1" applyFill="1" applyBorder="1" applyAlignment="1">
      <alignment horizontal="center"/>
    </xf>
    <xf numFmtId="0" fontId="17" fillId="2" borderId="19" xfId="1" applyFont="1" applyFill="1" applyBorder="1" applyAlignment="1">
      <alignment horizontal="center"/>
    </xf>
    <xf numFmtId="0" fontId="17" fillId="2" borderId="20" xfId="1" applyFont="1" applyFill="1" applyBorder="1" applyAlignment="1">
      <alignment horizontal="center"/>
    </xf>
    <xf numFmtId="0" fontId="27" fillId="2" borderId="10" xfId="1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2" fillId="3" borderId="0" xfId="0" applyFont="1" applyFill="1" applyAlignment="1" applyProtection="1">
      <alignment horizontal="left" wrapText="1"/>
      <protection locked="0"/>
    </xf>
  </cellXfs>
  <cellStyles count="2">
    <cellStyle name="Normal" xfId="0" builtinId="0"/>
    <cellStyle name="Normal 2" xfId="1"/>
  </cellStyles>
  <dxfs count="3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AppData\Local\Temp\NDQB20160272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yfridah\Desktop\ABACAVIR%203TC%20SAMP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Uniformity"/>
      <sheetName val="Abacavir 729"/>
    </sheetNames>
    <sheetDataSet>
      <sheetData sheetId="0"/>
      <sheetData sheetId="1"/>
      <sheetData sheetId="2">
        <row r="22">
          <cell r="B22" t="str">
            <v>12th Feb 2016</v>
          </cell>
        </row>
        <row r="23">
          <cell r="B23" t="str">
            <v>19th Feb 2016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mividune 707 (2)"/>
      <sheetName val="SST"/>
      <sheetName val="SST 3TC"/>
      <sheetName val="Uniformity"/>
      <sheetName val="Sheet10"/>
    </sheetNames>
    <sheetDataSet>
      <sheetData sheetId="0"/>
      <sheetData sheetId="1"/>
      <sheetData sheetId="2"/>
      <sheetData sheetId="3">
        <row r="46">
          <cell r="C46">
            <v>146.67750000000001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52" workbookViewId="0">
      <selection activeCell="D36" sqref="D36"/>
    </sheetView>
  </sheetViews>
  <sheetFormatPr defaultRowHeight="13.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>
      <c r="A14" s="1"/>
      <c r="B14" s="2"/>
      <c r="C14" s="3"/>
      <c r="D14" s="2"/>
      <c r="F14" s="3"/>
    </row>
    <row r="15" spans="1:6" ht="18.75" customHeight="1">
      <c r="A15" s="265" t="s">
        <v>0</v>
      </c>
      <c r="B15" s="265"/>
      <c r="C15" s="265"/>
      <c r="D15" s="265"/>
      <c r="E15" s="265"/>
    </row>
    <row r="16" spans="1:6" ht="16.5" customHeight="1">
      <c r="A16" s="5" t="s">
        <v>1</v>
      </c>
      <c r="B16" s="6" t="s">
        <v>2</v>
      </c>
    </row>
    <row r="17" spans="1:6" ht="16.5" customHeight="1">
      <c r="A17" s="7" t="s">
        <v>3</v>
      </c>
      <c r="B17" s="8" t="s">
        <v>5</v>
      </c>
      <c r="C17" s="10"/>
      <c r="D17" s="9"/>
      <c r="E17" s="10"/>
    </row>
    <row r="18" spans="1:6" ht="16.5" customHeight="1">
      <c r="A18" s="11" t="s">
        <v>4</v>
      </c>
      <c r="B18" s="4" t="str">
        <f>'Abacavir 705'!B26:C26</f>
        <v xml:space="preserve">Abacavir Sulfate </v>
      </c>
      <c r="D18" s="10"/>
      <c r="E18" s="10"/>
    </row>
    <row r="19" spans="1:6" ht="16.5" customHeight="1">
      <c r="A19" s="11" t="s">
        <v>6</v>
      </c>
      <c r="B19" s="12">
        <f>'Abacavir 705'!B28</f>
        <v>99.4</v>
      </c>
      <c r="C19" s="10"/>
      <c r="D19" s="10"/>
      <c r="E19" s="10"/>
    </row>
    <row r="20" spans="1:6" ht="16.5" customHeight="1">
      <c r="A20" s="7" t="s">
        <v>8</v>
      </c>
      <c r="B20" s="12">
        <f>'Abacavir 705'!D43</f>
        <v>26.84</v>
      </c>
      <c r="C20" s="10"/>
      <c r="D20" s="10"/>
      <c r="E20" s="10"/>
    </row>
    <row r="21" spans="1:6" ht="16.5" customHeight="1">
      <c r="A21" s="7" t="s">
        <v>10</v>
      </c>
      <c r="B21" s="13">
        <f>'Abacavir 705'!D46</f>
        <v>0.13666265042876732</v>
      </c>
      <c r="C21" s="10"/>
      <c r="D21" s="10"/>
      <c r="E21" s="10"/>
    </row>
    <row r="22" spans="1:6" ht="15.75" customHeight="1">
      <c r="A22" s="10"/>
      <c r="B22" s="10"/>
      <c r="C22" s="10"/>
      <c r="D22" s="10"/>
      <c r="E22" s="10"/>
    </row>
    <row r="23" spans="1:6" ht="16.5" customHeight="1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>
      <c r="A24" s="17">
        <v>1</v>
      </c>
      <c r="B24" s="18">
        <v>59292866</v>
      </c>
      <c r="C24" s="18">
        <v>11356.29</v>
      </c>
      <c r="D24" s="19">
        <v>1.02</v>
      </c>
      <c r="E24" s="20">
        <v>7.03</v>
      </c>
    </row>
    <row r="25" spans="1:6" ht="16.5" customHeight="1">
      <c r="A25" s="17">
        <v>2</v>
      </c>
      <c r="B25" s="18">
        <v>59663414</v>
      </c>
      <c r="C25" s="18">
        <v>11369.69</v>
      </c>
      <c r="D25" s="19">
        <v>1.04</v>
      </c>
      <c r="E25" s="19">
        <v>7.03</v>
      </c>
    </row>
    <row r="26" spans="1:6" ht="16.5" customHeight="1">
      <c r="A26" s="17">
        <v>3</v>
      </c>
      <c r="B26" s="18">
        <v>59599220</v>
      </c>
      <c r="C26" s="18">
        <v>11375.62</v>
      </c>
      <c r="D26" s="19">
        <v>1.04</v>
      </c>
      <c r="E26" s="19">
        <v>7.03</v>
      </c>
    </row>
    <row r="27" spans="1:6" ht="16.5" customHeight="1">
      <c r="A27" s="17">
        <v>4</v>
      </c>
      <c r="B27" s="18">
        <v>59576056</v>
      </c>
      <c r="C27" s="18">
        <v>11374.95</v>
      </c>
      <c r="D27" s="19">
        <v>1.04</v>
      </c>
      <c r="E27" s="19">
        <v>7.04</v>
      </c>
    </row>
    <row r="28" spans="1:6" ht="16.5" customHeight="1">
      <c r="A28" s="17">
        <v>5</v>
      </c>
      <c r="B28" s="18">
        <v>59617331</v>
      </c>
      <c r="C28" s="18">
        <v>11387.53</v>
      </c>
      <c r="D28" s="19">
        <v>1.03</v>
      </c>
      <c r="E28" s="19">
        <v>7.04</v>
      </c>
    </row>
    <row r="29" spans="1:6" ht="16.5" customHeight="1">
      <c r="A29" s="17">
        <v>6</v>
      </c>
      <c r="B29" s="21">
        <v>59570629</v>
      </c>
      <c r="C29" s="21">
        <v>11360.15</v>
      </c>
      <c r="D29" s="22">
        <v>1.03</v>
      </c>
      <c r="E29" s="22">
        <v>7.04</v>
      </c>
    </row>
    <row r="30" spans="1:6" ht="16.5" customHeight="1">
      <c r="A30" s="23" t="s">
        <v>17</v>
      </c>
      <c r="B30" s="24">
        <f>AVERAGE(B24:B29)</f>
        <v>59553252.666666664</v>
      </c>
      <c r="C30" s="25">
        <f>AVERAGE(C24:C29)</f>
        <v>11370.705</v>
      </c>
      <c r="D30" s="26">
        <f>AVERAGE(D24:D29)</f>
        <v>1.0333333333333334</v>
      </c>
      <c r="E30" s="26">
        <f>AVERAGE(E24:E29)</f>
        <v>7.0350000000000001</v>
      </c>
    </row>
    <row r="31" spans="1:6" ht="16.5" customHeight="1">
      <c r="A31" s="27" t="s">
        <v>18</v>
      </c>
      <c r="B31" s="28">
        <f>(STDEV(B24:B29)/B30)</f>
        <v>2.2146925942005701E-3</v>
      </c>
      <c r="C31" s="29"/>
      <c r="D31" s="29"/>
      <c r="E31" s="30"/>
      <c r="F31" s="2"/>
    </row>
    <row r="32" spans="1:6" s="2" customFormat="1" ht="16.5" customHeight="1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>
      <c r="A33" s="10"/>
      <c r="B33" s="10"/>
      <c r="C33" s="10"/>
      <c r="D33" s="10"/>
      <c r="E33" s="36"/>
    </row>
    <row r="34" spans="1:6" s="2" customFormat="1" ht="16.5" customHeight="1">
      <c r="A34" s="11" t="s">
        <v>20</v>
      </c>
      <c r="B34" s="37" t="s">
        <v>21</v>
      </c>
      <c r="C34" s="38"/>
      <c r="D34" s="38"/>
      <c r="E34" s="39"/>
    </row>
    <row r="35" spans="1:6" ht="16.5" customHeight="1">
      <c r="A35" s="11"/>
      <c r="B35" s="37" t="s">
        <v>22</v>
      </c>
      <c r="C35" s="38"/>
      <c r="D35" s="38"/>
      <c r="E35" s="39"/>
      <c r="F35" s="2"/>
    </row>
    <row r="36" spans="1:6" ht="16.5" customHeight="1">
      <c r="A36" s="11"/>
      <c r="B36" s="40" t="s">
        <v>23</v>
      </c>
      <c r="C36" s="38"/>
      <c r="D36" s="38"/>
      <c r="E36" s="38"/>
    </row>
    <row r="37" spans="1:6" ht="15.75" customHeight="1">
      <c r="A37" s="10"/>
      <c r="B37" s="10"/>
      <c r="C37" s="10"/>
      <c r="D37" s="10"/>
      <c r="E37" s="10"/>
    </row>
    <row r="38" spans="1:6" ht="16.5" customHeight="1">
      <c r="A38" s="5" t="s">
        <v>1</v>
      </c>
      <c r="B38" s="6" t="s">
        <v>130</v>
      </c>
    </row>
    <row r="39" spans="1:6" ht="16.5" customHeight="1">
      <c r="A39" s="11" t="s">
        <v>4</v>
      </c>
      <c r="B39" s="8" t="str">
        <f>'Lamividune 705'!B26:C26</f>
        <v>Lamivudine</v>
      </c>
      <c r="C39" s="10"/>
      <c r="D39" s="10"/>
      <c r="E39" s="10"/>
    </row>
    <row r="40" spans="1:6" ht="16.5" customHeight="1">
      <c r="A40" s="11" t="s">
        <v>6</v>
      </c>
      <c r="B40" s="12">
        <f>'Lamividune 705'!B28</f>
        <v>99.9</v>
      </c>
      <c r="C40" s="10"/>
      <c r="D40" s="10"/>
      <c r="E40" s="10"/>
    </row>
    <row r="41" spans="1:6" ht="16.5" customHeight="1">
      <c r="A41" s="7" t="s">
        <v>8</v>
      </c>
      <c r="B41" s="12">
        <f>'Lamividune 705'!D43</f>
        <v>10.94</v>
      </c>
      <c r="C41" s="10"/>
      <c r="D41" s="10"/>
      <c r="E41" s="10"/>
    </row>
    <row r="42" spans="1:6" ht="16.5" customHeight="1">
      <c r="A42" s="7" t="s">
        <v>10</v>
      </c>
      <c r="B42" s="13">
        <f>'Lamividune 705'!D46</f>
        <v>6.5574359999999984E-2</v>
      </c>
      <c r="C42" s="10"/>
      <c r="D42" s="10"/>
      <c r="E42" s="10"/>
    </row>
    <row r="43" spans="1:6" ht="15.75" customHeight="1">
      <c r="A43" s="10"/>
      <c r="B43" s="10"/>
      <c r="C43" s="10"/>
      <c r="D43" s="10"/>
      <c r="E43" s="10"/>
    </row>
    <row r="44" spans="1:6" ht="16.5" customHeight="1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>
      <c r="A45" s="17">
        <v>1</v>
      </c>
      <c r="B45" s="18">
        <v>29292929</v>
      </c>
      <c r="C45" s="18">
        <v>10533.4</v>
      </c>
      <c r="D45" s="19">
        <v>1.05</v>
      </c>
      <c r="E45" s="20">
        <v>4.2300000000000004</v>
      </c>
    </row>
    <row r="46" spans="1:6" ht="16.5" customHeight="1">
      <c r="A46" s="17">
        <v>2</v>
      </c>
      <c r="B46" s="18">
        <v>29474608</v>
      </c>
      <c r="C46" s="18">
        <v>10513.61</v>
      </c>
      <c r="D46" s="19">
        <v>1.05</v>
      </c>
      <c r="E46" s="19">
        <v>4.24</v>
      </c>
    </row>
    <row r="47" spans="1:6" ht="16.5" customHeight="1">
      <c r="A47" s="17">
        <v>3</v>
      </c>
      <c r="B47" s="18">
        <v>29445643</v>
      </c>
      <c r="C47" s="18">
        <v>10630.63</v>
      </c>
      <c r="D47" s="19">
        <v>1.05</v>
      </c>
      <c r="E47" s="19">
        <v>4.2300000000000004</v>
      </c>
    </row>
    <row r="48" spans="1:6" ht="16.5" customHeight="1">
      <c r="A48" s="17">
        <v>4</v>
      </c>
      <c r="B48" s="18">
        <v>29434358</v>
      </c>
      <c r="C48" s="18">
        <v>10502.99</v>
      </c>
      <c r="D48" s="19">
        <v>1.03</v>
      </c>
      <c r="E48" s="19">
        <v>4.24</v>
      </c>
    </row>
    <row r="49" spans="1:7" ht="16.5" customHeight="1">
      <c r="A49" s="17">
        <v>5</v>
      </c>
      <c r="B49" s="18">
        <v>29448037</v>
      </c>
      <c r="C49" s="18">
        <v>10536.02</v>
      </c>
      <c r="D49" s="19">
        <v>1.05</v>
      </c>
      <c r="E49" s="19">
        <v>4.24</v>
      </c>
    </row>
    <row r="50" spans="1:7" ht="16.5" customHeight="1">
      <c r="A50" s="17">
        <v>6</v>
      </c>
      <c r="B50" s="21">
        <v>29424430</v>
      </c>
      <c r="C50" s="21">
        <v>10566.38</v>
      </c>
      <c r="D50" s="22">
        <v>1.07</v>
      </c>
      <c r="E50" s="22">
        <v>4.2300000000000004</v>
      </c>
    </row>
    <row r="51" spans="1:7" ht="16.5" customHeight="1">
      <c r="A51" s="23" t="s">
        <v>17</v>
      </c>
      <c r="B51" s="24">
        <f>AVERAGE(B45:B50)</f>
        <v>29420000.833333332</v>
      </c>
      <c r="C51" s="25">
        <f>AVERAGE(C45:C50)</f>
        <v>10547.171666666665</v>
      </c>
      <c r="D51" s="26">
        <f>AVERAGE(D45:D50)</f>
        <v>1.05</v>
      </c>
      <c r="E51" s="26">
        <f>AVERAGE(E45:E50)</f>
        <v>4.2350000000000003</v>
      </c>
    </row>
    <row r="52" spans="1:7" ht="16.5" customHeight="1">
      <c r="A52" s="27" t="s">
        <v>18</v>
      </c>
      <c r="B52" s="28">
        <f>(STDEV(B45:B50)/B51)</f>
        <v>2.1922404372240038E-3</v>
      </c>
      <c r="C52" s="29"/>
      <c r="D52" s="29"/>
      <c r="E52" s="30"/>
      <c r="F52" s="2"/>
    </row>
    <row r="53" spans="1:7" s="2" customFormat="1" ht="16.5" customHeight="1">
      <c r="A53" s="31" t="s">
        <v>19</v>
      </c>
      <c r="B53" s="32">
        <f>COUNT(B45:B50)</f>
        <v>6</v>
      </c>
      <c r="C53" s="33"/>
      <c r="D53" s="34"/>
      <c r="E53" s="35"/>
    </row>
    <row r="54" spans="1:7" s="2" customFormat="1" ht="15.75" customHeight="1">
      <c r="A54" s="10"/>
      <c r="B54" s="10"/>
      <c r="C54" s="10"/>
      <c r="D54" s="10"/>
      <c r="E54" s="36"/>
    </row>
    <row r="55" spans="1:7" s="2" customFormat="1" ht="16.5" customHeight="1">
      <c r="A55" s="11" t="s">
        <v>20</v>
      </c>
      <c r="B55" s="37" t="s">
        <v>21</v>
      </c>
      <c r="C55" s="38"/>
      <c r="D55" s="38"/>
      <c r="E55" s="39"/>
    </row>
    <row r="56" spans="1:7" ht="16.5" customHeight="1">
      <c r="A56" s="11"/>
      <c r="B56" s="37" t="s">
        <v>22</v>
      </c>
      <c r="C56" s="38"/>
      <c r="D56" s="38"/>
      <c r="E56" s="39"/>
      <c r="F56" s="2"/>
    </row>
    <row r="57" spans="1:7" ht="16.5" customHeight="1">
      <c r="A57" s="11"/>
      <c r="B57" s="40" t="s">
        <v>23</v>
      </c>
      <c r="C57" s="38"/>
      <c r="D57" s="39"/>
      <c r="E57" s="38"/>
    </row>
    <row r="58" spans="1:7" ht="14.25" customHeight="1">
      <c r="A58" s="41"/>
      <c r="B58" s="42"/>
      <c r="D58" s="43"/>
      <c r="F58" s="44"/>
      <c r="G58" s="44"/>
    </row>
    <row r="59" spans="1:7" ht="15" customHeight="1">
      <c r="B59" s="266" t="s">
        <v>24</v>
      </c>
      <c r="C59" s="266"/>
      <c r="E59" s="45" t="s">
        <v>25</v>
      </c>
      <c r="F59" s="46"/>
      <c r="G59" s="45" t="s">
        <v>26</v>
      </c>
    </row>
    <row r="60" spans="1:7" ht="33.75" customHeight="1">
      <c r="A60" s="47" t="s">
        <v>27</v>
      </c>
      <c r="B60" s="48"/>
      <c r="C60" s="48"/>
      <c r="E60" s="48"/>
      <c r="F60" s="2"/>
      <c r="G60" s="49"/>
    </row>
    <row r="61" spans="1:7" ht="34.5" customHeight="1">
      <c r="A61" s="47" t="s">
        <v>28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49" workbookViewId="0">
      <selection activeCell="E18" sqref="E18"/>
    </sheetView>
  </sheetViews>
  <sheetFormatPr defaultRowHeight="15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/>
    <row r="11" spans="1:7" ht="13.5" customHeight="1">
      <c r="A11" s="270" t="s">
        <v>29</v>
      </c>
      <c r="B11" s="271"/>
      <c r="C11" s="271"/>
      <c r="D11" s="271"/>
      <c r="E11" s="271"/>
      <c r="F11" s="272"/>
      <c r="G11" s="91"/>
    </row>
    <row r="12" spans="1:7" ht="16.5" customHeight="1">
      <c r="A12" s="269" t="s">
        <v>30</v>
      </c>
      <c r="B12" s="269"/>
      <c r="C12" s="269"/>
      <c r="D12" s="269"/>
      <c r="E12" s="269"/>
      <c r="F12" s="269"/>
      <c r="G12" s="90"/>
    </row>
    <row r="14" spans="1:7" ht="16.5" customHeight="1">
      <c r="A14" s="274" t="s">
        <v>31</v>
      </c>
      <c r="B14" s="274"/>
      <c r="C14" s="60" t="s">
        <v>5</v>
      </c>
    </row>
    <row r="15" spans="1:7" ht="16.5" customHeight="1">
      <c r="A15" s="274" t="s">
        <v>32</v>
      </c>
      <c r="B15" s="274"/>
      <c r="C15" s="60" t="s">
        <v>7</v>
      </c>
    </row>
    <row r="16" spans="1:7" ht="16.5" customHeight="1">
      <c r="A16" s="274" t="s">
        <v>33</v>
      </c>
      <c r="B16" s="274"/>
      <c r="C16" s="60" t="s">
        <v>9</v>
      </c>
    </row>
    <row r="17" spans="1:5" ht="16.5" customHeight="1">
      <c r="A17" s="274" t="s">
        <v>34</v>
      </c>
      <c r="B17" s="274"/>
      <c r="C17" s="60" t="s">
        <v>11</v>
      </c>
    </row>
    <row r="18" spans="1:5" ht="16.5" customHeight="1">
      <c r="A18" s="274" t="s">
        <v>35</v>
      </c>
      <c r="B18" s="274"/>
      <c r="C18" s="263" t="str">
        <f>'[1]Abacavir 729'!B22</f>
        <v>12th Feb 2016</v>
      </c>
    </row>
    <row r="19" spans="1:5" ht="16.5" customHeight="1">
      <c r="A19" s="274" t="s">
        <v>36</v>
      </c>
      <c r="B19" s="274"/>
      <c r="C19" s="263" t="str">
        <f>'[1]Abacavir 729'!B23</f>
        <v>19th Feb 2016</v>
      </c>
    </row>
    <row r="20" spans="1:5" ht="16.5" customHeight="1">
      <c r="A20" s="62"/>
      <c r="B20" s="62"/>
      <c r="C20" s="77"/>
    </row>
    <row r="21" spans="1:5" ht="16.5" customHeight="1">
      <c r="A21" s="269" t="s">
        <v>1</v>
      </c>
      <c r="B21" s="269"/>
      <c r="C21" s="59" t="s">
        <v>37</v>
      </c>
      <c r="D21" s="66"/>
    </row>
    <row r="22" spans="1:5" ht="15.75" customHeight="1">
      <c r="A22" s="273"/>
      <c r="B22" s="273"/>
      <c r="C22" s="57"/>
      <c r="D22" s="273"/>
      <c r="E22" s="273"/>
    </row>
    <row r="23" spans="1:5" ht="33.75" customHeight="1">
      <c r="C23" s="86" t="s">
        <v>38</v>
      </c>
      <c r="D23" s="85" t="s">
        <v>39</v>
      </c>
      <c r="E23" s="52"/>
    </row>
    <row r="24" spans="1:5" ht="15.75" customHeight="1">
      <c r="C24" s="95">
        <v>149.05000000000001</v>
      </c>
      <c r="D24" s="87">
        <f t="shared" ref="D24:D43" si="0">(C24-$C$46)/$C$46</f>
        <v>6.3296480715670277E-3</v>
      </c>
      <c r="E24" s="53"/>
    </row>
    <row r="25" spans="1:5" ht="15.75" customHeight="1">
      <c r="C25" s="95">
        <v>145.56</v>
      </c>
      <c r="D25" s="88">
        <f t="shared" si="0"/>
        <v>-1.7233521816187269E-2</v>
      </c>
      <c r="E25" s="53"/>
    </row>
    <row r="26" spans="1:5" ht="15.75" customHeight="1">
      <c r="C26" s="95">
        <v>148.84</v>
      </c>
      <c r="D26" s="88">
        <f t="shared" si="0"/>
        <v>4.9118069035359166E-3</v>
      </c>
      <c r="E26" s="53"/>
    </row>
    <row r="27" spans="1:5" ht="15.75" customHeight="1">
      <c r="C27" s="95">
        <v>147.97999999999999</v>
      </c>
      <c r="D27" s="88">
        <f t="shared" si="0"/>
        <v>-8.9459026078183808E-4</v>
      </c>
      <c r="E27" s="53"/>
    </row>
    <row r="28" spans="1:5" ht="15.75" customHeight="1">
      <c r="C28" s="95">
        <v>146.84</v>
      </c>
      <c r="D28" s="88">
        <f t="shared" si="0"/>
        <v>-8.5914423158074838E-3</v>
      </c>
      <c r="E28" s="53"/>
    </row>
    <row r="29" spans="1:5" ht="15.75" customHeight="1">
      <c r="C29" s="95">
        <v>146.84</v>
      </c>
      <c r="D29" s="88">
        <f t="shared" si="0"/>
        <v>-8.5914423158074838E-3</v>
      </c>
      <c r="E29" s="53"/>
    </row>
    <row r="30" spans="1:5" ht="15.75" customHeight="1">
      <c r="C30" s="95">
        <v>152.82</v>
      </c>
      <c r="D30" s="88">
        <f t="shared" si="0"/>
        <v>3.1783272850029215E-2</v>
      </c>
      <c r="E30" s="53"/>
    </row>
    <row r="31" spans="1:5" ht="15.75" customHeight="1">
      <c r="C31" s="95">
        <v>149.37</v>
      </c>
      <c r="D31" s="88">
        <f t="shared" si="0"/>
        <v>8.4901679466619258E-3</v>
      </c>
      <c r="E31" s="53"/>
    </row>
    <row r="32" spans="1:5" ht="15.75" customHeight="1">
      <c r="C32" s="95">
        <v>151.22999999999999</v>
      </c>
      <c r="D32" s="88">
        <f t="shared" si="0"/>
        <v>2.104818972065119E-2</v>
      </c>
      <c r="E32" s="53"/>
    </row>
    <row r="33" spans="1:7" ht="15.75" customHeight="1">
      <c r="C33" s="95">
        <v>150.13</v>
      </c>
      <c r="D33" s="88">
        <f t="shared" si="0"/>
        <v>1.3621402650012356E-2</v>
      </c>
      <c r="E33" s="53"/>
    </row>
    <row r="34" spans="1:7" ht="15.75" customHeight="1">
      <c r="C34" s="95">
        <v>148.69</v>
      </c>
      <c r="D34" s="88">
        <f t="shared" si="0"/>
        <v>3.8990632120851228E-3</v>
      </c>
      <c r="E34" s="53"/>
    </row>
    <row r="35" spans="1:7" ht="15.75" customHeight="1">
      <c r="C35" s="95">
        <v>147.72999999999999</v>
      </c>
      <c r="D35" s="88">
        <f t="shared" si="0"/>
        <v>-2.5824964131997631E-3</v>
      </c>
      <c r="E35" s="53"/>
    </row>
    <row r="36" spans="1:7" ht="15.75" customHeight="1">
      <c r="C36" s="95">
        <v>149.47</v>
      </c>
      <c r="D36" s="88">
        <f t="shared" si="0"/>
        <v>9.1653304076290566E-3</v>
      </c>
      <c r="E36" s="53"/>
    </row>
    <row r="37" spans="1:7" ht="15.75" customHeight="1">
      <c r="C37" s="95">
        <v>149.35</v>
      </c>
      <c r="D37" s="88">
        <f t="shared" si="0"/>
        <v>8.3551354544684226E-3</v>
      </c>
      <c r="E37" s="53"/>
    </row>
    <row r="38" spans="1:7" ht="15.75" customHeight="1">
      <c r="C38" s="95">
        <v>145.16999999999999</v>
      </c>
      <c r="D38" s="88">
        <f t="shared" si="0"/>
        <v>-1.9866655413959333E-2</v>
      </c>
      <c r="E38" s="53"/>
    </row>
    <row r="39" spans="1:7" ht="15.75" customHeight="1">
      <c r="C39" s="95">
        <v>151.07</v>
      </c>
      <c r="D39" s="88">
        <f t="shared" si="0"/>
        <v>1.996792978310374E-2</v>
      </c>
      <c r="E39" s="53"/>
    </row>
    <row r="40" spans="1:7" ht="15.75" customHeight="1">
      <c r="C40" s="95">
        <v>144.96</v>
      </c>
      <c r="D40" s="88">
        <f t="shared" si="0"/>
        <v>-2.1284496581990251E-2</v>
      </c>
      <c r="E40" s="53"/>
    </row>
    <row r="41" spans="1:7" ht="15.75" customHeight="1">
      <c r="C41" s="95">
        <v>145.85</v>
      </c>
      <c r="D41" s="88">
        <f t="shared" si="0"/>
        <v>-1.527555067938253E-2</v>
      </c>
      <c r="E41" s="53"/>
    </row>
    <row r="42" spans="1:7" ht="15.75" customHeight="1">
      <c r="C42" s="95">
        <v>144.09</v>
      </c>
      <c r="D42" s="88">
        <f t="shared" si="0"/>
        <v>-2.715840999240466E-2</v>
      </c>
      <c r="E42" s="53"/>
    </row>
    <row r="43" spans="1:7" ht="16.5" customHeight="1">
      <c r="C43" s="96">
        <v>147.21</v>
      </c>
      <c r="D43" s="89">
        <f t="shared" si="0"/>
        <v>-6.0933412102289249E-3</v>
      </c>
      <c r="E43" s="53"/>
    </row>
    <row r="44" spans="1:7" ht="16.5" customHeight="1">
      <c r="C44" s="54"/>
      <c r="D44" s="53"/>
      <c r="E44" s="55"/>
    </row>
    <row r="45" spans="1:7" ht="16.5" customHeight="1">
      <c r="B45" s="82" t="s">
        <v>40</v>
      </c>
      <c r="C45" s="83">
        <f>SUM(C24:C44)</f>
        <v>2962.2500000000009</v>
      </c>
      <c r="D45" s="78"/>
      <c r="E45" s="54"/>
    </row>
    <row r="46" spans="1:7" ht="17.25" customHeight="1">
      <c r="B46" s="82" t="s">
        <v>41</v>
      </c>
      <c r="C46" s="84">
        <f>AVERAGE(C24:C44)</f>
        <v>148.11250000000004</v>
      </c>
      <c r="E46" s="56"/>
    </row>
    <row r="47" spans="1:7" ht="17.25" customHeight="1">
      <c r="A47" s="60"/>
      <c r="B47" s="79"/>
      <c r="D47" s="58"/>
      <c r="E47" s="56"/>
    </row>
    <row r="48" spans="1:7" ht="33.75" customHeight="1">
      <c r="B48" s="92" t="s">
        <v>41</v>
      </c>
      <c r="C48" s="85" t="s">
        <v>42</v>
      </c>
      <c r="D48" s="80"/>
      <c r="G48" s="58"/>
    </row>
    <row r="49" spans="1:6" ht="17.25" customHeight="1">
      <c r="B49" s="267">
        <f>C46</f>
        <v>148.11250000000004</v>
      </c>
      <c r="C49" s="93">
        <f>-IF(C46&lt;=80,10%,IF(C46&lt;250,7.5%,5%))</f>
        <v>-7.4999999999999997E-2</v>
      </c>
      <c r="D49" s="81">
        <f>IF(C46&lt;=80,C46*0.9,IF(C46&lt;250,C46*0.925,C46*0.95))</f>
        <v>137.00406250000003</v>
      </c>
    </row>
    <row r="50" spans="1:6" ht="17.25" customHeight="1">
      <c r="B50" s="268"/>
      <c r="C50" s="94">
        <f>IF(C46&lt;=80, 10%, IF(C46&lt;250, 7.5%, 5%))</f>
        <v>7.4999999999999997E-2</v>
      </c>
      <c r="D50" s="81">
        <f>IF(C46&lt;=80, C46*1.1, IF(C46&lt;250, C46*1.075, C46*1.05))</f>
        <v>159.22093750000005</v>
      </c>
    </row>
    <row r="51" spans="1:6" ht="16.5" customHeight="1">
      <c r="A51" s="63"/>
      <c r="B51" s="64"/>
      <c r="C51" s="60"/>
      <c r="D51" s="65"/>
      <c r="E51" s="60"/>
      <c r="F51" s="66"/>
    </row>
    <row r="52" spans="1:6" ht="16.5" customHeight="1">
      <c r="A52" s="60"/>
      <c r="B52" s="67" t="s">
        <v>24</v>
      </c>
      <c r="C52" s="67"/>
      <c r="D52" s="68" t="s">
        <v>25</v>
      </c>
      <c r="E52" s="69"/>
      <c r="F52" s="68" t="s">
        <v>26</v>
      </c>
    </row>
    <row r="53" spans="1:6" ht="34.5" customHeight="1">
      <c r="A53" s="70" t="s">
        <v>27</v>
      </c>
      <c r="B53" s="71"/>
      <c r="C53" s="72"/>
      <c r="D53" s="71"/>
      <c r="E53" s="61"/>
      <c r="F53" s="73"/>
    </row>
    <row r="54" spans="1:6" ht="34.5" customHeight="1">
      <c r="A54" s="70" t="s">
        <v>28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5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91" zoomScale="60" zoomScaleNormal="40" zoomScalePageLayoutView="50" workbookViewId="0">
      <selection activeCell="C64" sqref="C64:C67"/>
    </sheetView>
  </sheetViews>
  <sheetFormatPr defaultColWidth="9.140625" defaultRowHeight="13.5"/>
  <cols>
    <col min="1" max="1" width="55.42578125" style="102" customWidth="1"/>
    <col min="2" max="2" width="33.7109375" style="102" customWidth="1"/>
    <col min="3" max="3" width="42.28515625" style="102" customWidth="1"/>
    <col min="4" max="4" width="30.5703125" style="102" customWidth="1"/>
    <col min="5" max="5" width="35.85546875" style="102" customWidth="1"/>
    <col min="6" max="6" width="30.7109375" style="102" customWidth="1"/>
    <col min="7" max="7" width="36.5703125" style="102" customWidth="1"/>
    <col min="8" max="8" width="31" style="102" customWidth="1"/>
    <col min="9" max="9" width="30.28515625" style="102" hidden="1" customWidth="1"/>
    <col min="10" max="10" width="30.42578125" style="102" customWidth="1"/>
    <col min="11" max="11" width="21.28515625" style="102" customWidth="1"/>
    <col min="12" max="12" width="9.140625" style="102"/>
    <col min="13" max="16384" width="9.140625" style="101"/>
  </cols>
  <sheetData>
    <row r="1" spans="1:9" ht="18.75" customHeight="1">
      <c r="A1" s="291" t="s">
        <v>43</v>
      </c>
      <c r="B1" s="291"/>
      <c r="C1" s="291"/>
      <c r="D1" s="291"/>
      <c r="E1" s="291"/>
      <c r="F1" s="291"/>
      <c r="G1" s="291"/>
      <c r="H1" s="291"/>
      <c r="I1" s="291"/>
    </row>
    <row r="2" spans="1:9" ht="18.75" customHeight="1">
      <c r="A2" s="291"/>
      <c r="B2" s="291"/>
      <c r="C2" s="291"/>
      <c r="D2" s="291"/>
      <c r="E2" s="291"/>
      <c r="F2" s="291"/>
      <c r="G2" s="291"/>
      <c r="H2" s="291"/>
      <c r="I2" s="291"/>
    </row>
    <row r="3" spans="1:9" ht="18.75" customHeight="1">
      <c r="A3" s="291"/>
      <c r="B3" s="291"/>
      <c r="C3" s="291"/>
      <c r="D3" s="291"/>
      <c r="E3" s="291"/>
      <c r="F3" s="291"/>
      <c r="G3" s="291"/>
      <c r="H3" s="291"/>
      <c r="I3" s="291"/>
    </row>
    <row r="4" spans="1:9" ht="18.75" customHeight="1">
      <c r="A4" s="291"/>
      <c r="B4" s="291"/>
      <c r="C4" s="291"/>
      <c r="D4" s="291"/>
      <c r="E4" s="291"/>
      <c r="F4" s="291"/>
      <c r="G4" s="291"/>
      <c r="H4" s="291"/>
      <c r="I4" s="291"/>
    </row>
    <row r="5" spans="1:9" ht="18.75" customHeight="1">
      <c r="A5" s="291"/>
      <c r="B5" s="291"/>
      <c r="C5" s="291"/>
      <c r="D5" s="291"/>
      <c r="E5" s="291"/>
      <c r="F5" s="291"/>
      <c r="G5" s="291"/>
      <c r="H5" s="291"/>
      <c r="I5" s="291"/>
    </row>
    <row r="6" spans="1:9" ht="18.75" customHeight="1">
      <c r="A6" s="291"/>
      <c r="B6" s="291"/>
      <c r="C6" s="291"/>
      <c r="D6" s="291"/>
      <c r="E6" s="291"/>
      <c r="F6" s="291"/>
      <c r="G6" s="291"/>
      <c r="H6" s="291"/>
      <c r="I6" s="291"/>
    </row>
    <row r="7" spans="1:9" ht="18.75" customHeight="1">
      <c r="A7" s="291"/>
      <c r="B7" s="291"/>
      <c r="C7" s="291"/>
      <c r="D7" s="291"/>
      <c r="E7" s="291"/>
      <c r="F7" s="291"/>
      <c r="G7" s="291"/>
      <c r="H7" s="291"/>
      <c r="I7" s="291"/>
    </row>
    <row r="8" spans="1:9">
      <c r="A8" s="292" t="s">
        <v>44</v>
      </c>
      <c r="B8" s="292"/>
      <c r="C8" s="292"/>
      <c r="D8" s="292"/>
      <c r="E8" s="292"/>
      <c r="F8" s="292"/>
      <c r="G8" s="292"/>
      <c r="H8" s="292"/>
      <c r="I8" s="292"/>
    </row>
    <row r="9" spans="1:9">
      <c r="A9" s="292"/>
      <c r="B9" s="292"/>
      <c r="C9" s="292"/>
      <c r="D9" s="292"/>
      <c r="E9" s="292"/>
      <c r="F9" s="292"/>
      <c r="G9" s="292"/>
      <c r="H9" s="292"/>
      <c r="I9" s="292"/>
    </row>
    <row r="10" spans="1:9">
      <c r="A10" s="292"/>
      <c r="B10" s="292"/>
      <c r="C10" s="292"/>
      <c r="D10" s="292"/>
      <c r="E10" s="292"/>
      <c r="F10" s="292"/>
      <c r="G10" s="292"/>
      <c r="H10" s="292"/>
      <c r="I10" s="292"/>
    </row>
    <row r="11" spans="1:9">
      <c r="A11" s="292"/>
      <c r="B11" s="292"/>
      <c r="C11" s="292"/>
      <c r="D11" s="292"/>
      <c r="E11" s="292"/>
      <c r="F11" s="292"/>
      <c r="G11" s="292"/>
      <c r="H11" s="292"/>
      <c r="I11" s="292"/>
    </row>
    <row r="12" spans="1:9">
      <c r="A12" s="292"/>
      <c r="B12" s="292"/>
      <c r="C12" s="292"/>
      <c r="D12" s="292"/>
      <c r="E12" s="292"/>
      <c r="F12" s="292"/>
      <c r="G12" s="292"/>
      <c r="H12" s="292"/>
      <c r="I12" s="292"/>
    </row>
    <row r="13" spans="1:9">
      <c r="A13" s="292"/>
      <c r="B13" s="292"/>
      <c r="C13" s="292"/>
      <c r="D13" s="292"/>
      <c r="E13" s="292"/>
      <c r="F13" s="292"/>
      <c r="G13" s="292"/>
      <c r="H13" s="292"/>
      <c r="I13" s="292"/>
    </row>
    <row r="14" spans="1:9">
      <c r="A14" s="292"/>
      <c r="B14" s="292"/>
      <c r="C14" s="292"/>
      <c r="D14" s="292"/>
      <c r="E14" s="292"/>
      <c r="F14" s="292"/>
      <c r="G14" s="292"/>
      <c r="H14" s="292"/>
      <c r="I14" s="292"/>
    </row>
    <row r="15" spans="1:9" ht="19.5" customHeight="1" thickBot="1">
      <c r="A15" s="103"/>
    </row>
    <row r="16" spans="1:9" ht="19.5" customHeight="1" thickBot="1">
      <c r="A16" s="309" t="s">
        <v>29</v>
      </c>
      <c r="B16" s="310"/>
      <c r="C16" s="310"/>
      <c r="D16" s="310"/>
      <c r="E16" s="310"/>
      <c r="F16" s="310"/>
      <c r="G16" s="310"/>
      <c r="H16" s="311"/>
    </row>
    <row r="17" spans="1:14" ht="20.25" customHeight="1">
      <c r="A17" s="312" t="s">
        <v>45</v>
      </c>
      <c r="B17" s="312"/>
      <c r="C17" s="312"/>
      <c r="D17" s="312"/>
      <c r="E17" s="312"/>
      <c r="F17" s="312"/>
      <c r="G17" s="312"/>
      <c r="H17" s="312"/>
    </row>
    <row r="18" spans="1:14" ht="26.25" customHeight="1">
      <c r="A18" s="261" t="s">
        <v>31</v>
      </c>
      <c r="B18" s="313" t="s">
        <v>5</v>
      </c>
      <c r="C18" s="313"/>
      <c r="D18" s="98"/>
      <c r="E18" s="97"/>
      <c r="F18" s="100"/>
      <c r="G18" s="100"/>
      <c r="H18" s="100"/>
    </row>
    <row r="19" spans="1:14" ht="26.25" customHeight="1">
      <c r="A19" s="261" t="s">
        <v>32</v>
      </c>
      <c r="B19" s="99" t="s">
        <v>7</v>
      </c>
      <c r="C19" s="100">
        <v>29</v>
      </c>
      <c r="D19" s="100"/>
      <c r="E19" s="100"/>
      <c r="F19" s="100"/>
      <c r="G19" s="100"/>
      <c r="H19" s="100"/>
    </row>
    <row r="20" spans="1:14" ht="26.25" customHeight="1">
      <c r="A20" s="261" t="s">
        <v>33</v>
      </c>
      <c r="B20" s="314" t="s">
        <v>9</v>
      </c>
      <c r="C20" s="314"/>
      <c r="D20" s="100"/>
      <c r="E20" s="100"/>
      <c r="F20" s="100"/>
      <c r="G20" s="100"/>
      <c r="H20" s="100"/>
    </row>
    <row r="21" spans="1:14" ht="26.25" customHeight="1">
      <c r="A21" s="261" t="s">
        <v>34</v>
      </c>
      <c r="B21" s="314" t="s">
        <v>11</v>
      </c>
      <c r="C21" s="314"/>
      <c r="D21" s="314"/>
      <c r="E21" s="314"/>
      <c r="F21" s="314"/>
      <c r="G21" s="314"/>
      <c r="H21" s="314"/>
      <c r="I21" s="262"/>
    </row>
    <row r="22" spans="1:14" ht="26.25" customHeight="1">
      <c r="A22" s="261" t="s">
        <v>35</v>
      </c>
      <c r="B22" s="264" t="s">
        <v>133</v>
      </c>
      <c r="C22" s="100"/>
      <c r="D22" s="100"/>
      <c r="E22" s="100"/>
      <c r="F22" s="100"/>
      <c r="G22" s="100"/>
      <c r="H22" s="100"/>
    </row>
    <row r="23" spans="1:14" ht="26.25" customHeight="1">
      <c r="A23" s="261" t="s">
        <v>36</v>
      </c>
      <c r="B23" s="264" t="s">
        <v>129</v>
      </c>
      <c r="C23" s="100"/>
      <c r="D23" s="100"/>
      <c r="E23" s="100"/>
      <c r="F23" s="100"/>
      <c r="G23" s="100"/>
      <c r="H23" s="100"/>
    </row>
    <row r="24" spans="1:14" ht="18.75">
      <c r="A24" s="261"/>
      <c r="B24" s="260"/>
    </row>
    <row r="25" spans="1:14" ht="18.75">
      <c r="A25" s="199" t="s">
        <v>1</v>
      </c>
      <c r="B25" s="260"/>
    </row>
    <row r="26" spans="1:14" ht="26.25" customHeight="1">
      <c r="A26" s="108" t="s">
        <v>4</v>
      </c>
      <c r="B26" s="308" t="s">
        <v>126</v>
      </c>
      <c r="C26" s="308"/>
    </row>
    <row r="27" spans="1:14" ht="26.25" customHeight="1">
      <c r="A27" s="115" t="s">
        <v>46</v>
      </c>
      <c r="B27" s="304" t="s">
        <v>125</v>
      </c>
      <c r="C27" s="306"/>
    </row>
    <row r="28" spans="1:14" ht="27" customHeight="1" thickBot="1">
      <c r="A28" s="115" t="s">
        <v>6</v>
      </c>
      <c r="B28" s="171">
        <v>99.4</v>
      </c>
    </row>
    <row r="29" spans="1:14" s="200" customFormat="1" ht="27" customHeight="1" thickBot="1">
      <c r="A29" s="115" t="s">
        <v>47</v>
      </c>
      <c r="B29" s="208">
        <v>0</v>
      </c>
      <c r="C29" s="296" t="s">
        <v>48</v>
      </c>
      <c r="D29" s="297"/>
      <c r="E29" s="297"/>
      <c r="F29" s="297"/>
      <c r="G29" s="298"/>
      <c r="I29" s="201"/>
      <c r="J29" s="201"/>
      <c r="K29" s="201"/>
      <c r="L29" s="201"/>
    </row>
    <row r="30" spans="1:14" s="200" customFormat="1" ht="19.5" customHeight="1" thickBot="1">
      <c r="A30" s="115" t="s">
        <v>49</v>
      </c>
      <c r="B30" s="207">
        <f>B28-B29</f>
        <v>99.4</v>
      </c>
      <c r="C30" s="206"/>
      <c r="D30" s="206"/>
      <c r="E30" s="206"/>
      <c r="F30" s="206"/>
      <c r="G30" s="205"/>
      <c r="I30" s="201"/>
      <c r="J30" s="201"/>
      <c r="K30" s="201"/>
      <c r="L30" s="201"/>
    </row>
    <row r="31" spans="1:14" s="200" customFormat="1" ht="27" customHeight="1" thickBot="1">
      <c r="A31" s="115" t="s">
        <v>50</v>
      </c>
      <c r="B31" s="204">
        <v>572.66</v>
      </c>
      <c r="C31" s="299" t="s">
        <v>51</v>
      </c>
      <c r="D31" s="300"/>
      <c r="E31" s="300"/>
      <c r="F31" s="300"/>
      <c r="G31" s="300"/>
      <c r="H31" s="301"/>
      <c r="I31" s="201"/>
      <c r="J31" s="201"/>
      <c r="K31" s="201"/>
      <c r="L31" s="201"/>
    </row>
    <row r="32" spans="1:14" s="200" customFormat="1" ht="27" customHeight="1" thickBot="1">
      <c r="A32" s="115" t="s">
        <v>52</v>
      </c>
      <c r="B32" s="204">
        <v>670.76</v>
      </c>
      <c r="C32" s="299" t="s">
        <v>53</v>
      </c>
      <c r="D32" s="300"/>
      <c r="E32" s="300"/>
      <c r="F32" s="300"/>
      <c r="G32" s="300"/>
      <c r="H32" s="301"/>
      <c r="I32" s="201"/>
      <c r="J32" s="201"/>
      <c r="K32" s="201"/>
      <c r="L32" s="255"/>
      <c r="M32" s="255"/>
      <c r="N32" s="257"/>
    </row>
    <row r="33" spans="1:14" s="200" customFormat="1" ht="17.25" customHeight="1">
      <c r="A33" s="115"/>
      <c r="B33" s="203"/>
      <c r="C33" s="116"/>
      <c r="D33" s="116"/>
      <c r="E33" s="116"/>
      <c r="F33" s="116"/>
      <c r="G33" s="116"/>
      <c r="H33" s="116"/>
      <c r="I33" s="201"/>
      <c r="J33" s="201"/>
      <c r="K33" s="201"/>
      <c r="L33" s="255"/>
      <c r="M33" s="255"/>
      <c r="N33" s="257"/>
    </row>
    <row r="34" spans="1:14" s="200" customFormat="1" ht="18.75">
      <c r="A34" s="115" t="s">
        <v>54</v>
      </c>
      <c r="B34" s="202">
        <f>B31/B32</f>
        <v>0.85374798735762414</v>
      </c>
      <c r="C34" s="103" t="s">
        <v>55</v>
      </c>
      <c r="D34" s="103"/>
      <c r="E34" s="103"/>
      <c r="F34" s="103"/>
      <c r="G34" s="103"/>
      <c r="I34" s="201"/>
      <c r="J34" s="201"/>
      <c r="K34" s="201"/>
      <c r="L34" s="255"/>
      <c r="M34" s="255"/>
      <c r="N34" s="257"/>
    </row>
    <row r="35" spans="1:14" s="200" customFormat="1" ht="19.5" customHeight="1" thickBot="1">
      <c r="A35" s="115"/>
      <c r="B35" s="207"/>
      <c r="G35" s="103"/>
      <c r="I35" s="201"/>
      <c r="J35" s="201"/>
      <c r="K35" s="201"/>
      <c r="L35" s="255"/>
      <c r="M35" s="255"/>
      <c r="N35" s="257"/>
    </row>
    <row r="36" spans="1:14" s="200" customFormat="1" ht="27" customHeight="1" thickBot="1">
      <c r="A36" s="148" t="s">
        <v>56</v>
      </c>
      <c r="B36" s="147">
        <v>20</v>
      </c>
      <c r="C36" s="103"/>
      <c r="D36" s="302" t="s">
        <v>57</v>
      </c>
      <c r="E36" s="307"/>
      <c r="F36" s="302" t="s">
        <v>58</v>
      </c>
      <c r="G36" s="303"/>
      <c r="J36" s="201"/>
      <c r="K36" s="201"/>
      <c r="L36" s="255"/>
      <c r="M36" s="255"/>
      <c r="N36" s="257"/>
    </row>
    <row r="37" spans="1:14" s="200" customFormat="1" ht="27" customHeight="1" thickBot="1">
      <c r="A37" s="127" t="s">
        <v>122</v>
      </c>
      <c r="B37" s="132">
        <v>3</v>
      </c>
      <c r="C37" s="232" t="s">
        <v>59</v>
      </c>
      <c r="D37" s="196" t="s">
        <v>60</v>
      </c>
      <c r="E37" s="197" t="s">
        <v>61</v>
      </c>
      <c r="F37" s="196" t="s">
        <v>60</v>
      </c>
      <c r="G37" s="259" t="s">
        <v>61</v>
      </c>
      <c r="I37" s="194" t="s">
        <v>62</v>
      </c>
      <c r="J37" s="201"/>
      <c r="K37" s="201"/>
      <c r="L37" s="255"/>
      <c r="M37" s="255"/>
      <c r="N37" s="257"/>
    </row>
    <row r="38" spans="1:14" s="200" customFormat="1" ht="26.25" customHeight="1">
      <c r="A38" s="127" t="s">
        <v>121</v>
      </c>
      <c r="B38" s="132">
        <v>25</v>
      </c>
      <c r="C38" s="258">
        <v>1</v>
      </c>
      <c r="D38" s="192">
        <v>59349748</v>
      </c>
      <c r="E38" s="191">
        <f>IF(ISBLANK(D38),"-",$D$48/$D$45*D38)</f>
        <v>62536206.382552348</v>
      </c>
      <c r="F38" s="192">
        <v>55264388</v>
      </c>
      <c r="G38" s="189">
        <f>IF(ISBLANK(F38),"-",$D$48/$F$45*F38)</f>
        <v>63663283.341412529</v>
      </c>
      <c r="I38" s="188"/>
      <c r="J38" s="201"/>
      <c r="K38" s="201"/>
      <c r="L38" s="255"/>
      <c r="M38" s="255"/>
      <c r="N38" s="257"/>
    </row>
    <row r="39" spans="1:14" s="200" customFormat="1" ht="26.25" customHeight="1">
      <c r="A39" s="127" t="s">
        <v>120</v>
      </c>
      <c r="B39" s="132">
        <v>1</v>
      </c>
      <c r="C39" s="126">
        <v>2</v>
      </c>
      <c r="D39" s="187">
        <v>59288458</v>
      </c>
      <c r="E39" s="186">
        <f>IF(ISBLANK(D39),"-",$D$48/$D$45*D39)</f>
        <v>62471625.753007188</v>
      </c>
      <c r="F39" s="187">
        <v>55305532</v>
      </c>
      <c r="G39" s="184">
        <f>IF(ISBLANK(F39),"-",$D$48/$F$45*F39)</f>
        <v>63710680.267798454</v>
      </c>
      <c r="I39" s="275">
        <f>ABS((F43/D43*D42)-F42)/D42</f>
        <v>1.6973554522776019E-2</v>
      </c>
      <c r="J39" s="201"/>
      <c r="K39" s="201"/>
      <c r="L39" s="255"/>
      <c r="M39" s="255"/>
      <c r="N39" s="257"/>
    </row>
    <row r="40" spans="1:14" ht="26.25" customHeight="1">
      <c r="A40" s="127" t="s">
        <v>119</v>
      </c>
      <c r="B40" s="132">
        <v>1</v>
      </c>
      <c r="C40" s="126">
        <v>3</v>
      </c>
      <c r="D40" s="187">
        <v>59293882</v>
      </c>
      <c r="E40" s="186">
        <f>IF(ISBLANK(D40),"-",$D$48/$D$45*D40)</f>
        <v>62477340.964863166</v>
      </c>
      <c r="F40" s="187">
        <v>55201068</v>
      </c>
      <c r="G40" s="184">
        <f>IF(ISBLANK(F40),"-",$D$48/$F$45*F40)</f>
        <v>63590340.181322195</v>
      </c>
      <c r="I40" s="275"/>
      <c r="L40" s="255"/>
      <c r="M40" s="255"/>
      <c r="N40" s="103"/>
    </row>
    <row r="41" spans="1:14" ht="27" customHeight="1" thickBot="1">
      <c r="A41" s="127" t="s">
        <v>118</v>
      </c>
      <c r="B41" s="132">
        <v>1</v>
      </c>
      <c r="C41" s="256">
        <v>4</v>
      </c>
      <c r="D41" s="182"/>
      <c r="E41" s="181" t="str">
        <f>IF(ISBLANK(D41),"-",$D$48/$D$45*D41)</f>
        <v>-</v>
      </c>
      <c r="F41" s="182"/>
      <c r="G41" s="179" t="str">
        <f>IF(ISBLANK(F41),"-",$D$48/$F$45*F41)</f>
        <v>-</v>
      </c>
      <c r="I41" s="178"/>
      <c r="L41" s="255"/>
      <c r="M41" s="255"/>
      <c r="N41" s="103"/>
    </row>
    <row r="42" spans="1:14" ht="27" customHeight="1" thickBot="1">
      <c r="A42" s="127" t="s">
        <v>117</v>
      </c>
      <c r="B42" s="132">
        <v>1</v>
      </c>
      <c r="C42" s="254" t="s">
        <v>63</v>
      </c>
      <c r="D42" s="253">
        <f>AVERAGE(D38:D41)</f>
        <v>59310696</v>
      </c>
      <c r="E42" s="176">
        <f>AVERAGE(E38:E41)</f>
        <v>62495057.700140893</v>
      </c>
      <c r="F42" s="253">
        <f>AVERAGE(F38:F41)</f>
        <v>55256996</v>
      </c>
      <c r="G42" s="252">
        <f>AVERAGE(G38:G41)</f>
        <v>63654767.930177726</v>
      </c>
      <c r="H42" s="150"/>
    </row>
    <row r="43" spans="1:14" ht="26.25" customHeight="1">
      <c r="A43" s="127" t="s">
        <v>116</v>
      </c>
      <c r="B43" s="132">
        <v>1</v>
      </c>
      <c r="C43" s="251" t="s">
        <v>64</v>
      </c>
      <c r="D43" s="172">
        <v>26.84</v>
      </c>
      <c r="E43" s="103"/>
      <c r="F43" s="172">
        <v>24.55</v>
      </c>
      <c r="H43" s="150"/>
    </row>
    <row r="44" spans="1:14" ht="26.25" customHeight="1">
      <c r="A44" s="127" t="s">
        <v>115</v>
      </c>
      <c r="B44" s="132">
        <v>1</v>
      </c>
      <c r="C44" s="250" t="s">
        <v>65</v>
      </c>
      <c r="D44" s="170">
        <f>D43*$B$34</f>
        <v>22.91459598067863</v>
      </c>
      <c r="E44" s="104"/>
      <c r="F44" s="170">
        <f>F43*$B$34</f>
        <v>20.959513089629674</v>
      </c>
      <c r="H44" s="150"/>
    </row>
    <row r="45" spans="1:14" ht="19.5" customHeight="1" thickBot="1">
      <c r="A45" s="127" t="s">
        <v>66</v>
      </c>
      <c r="B45" s="126">
        <f>(B44/B43)*(B42/B41)*(B40/B39)*(B38/B37)*B36</f>
        <v>166.66666666666669</v>
      </c>
      <c r="C45" s="250" t="s">
        <v>67</v>
      </c>
      <c r="D45" s="168">
        <f>D44*$B$30/100</f>
        <v>22.777108404794557</v>
      </c>
      <c r="E45" s="105"/>
      <c r="F45" s="168">
        <f>F44*$B$30/100</f>
        <v>20.833756011091896</v>
      </c>
      <c r="H45" s="150"/>
    </row>
    <row r="46" spans="1:14" ht="19.5" customHeight="1" thickBot="1">
      <c r="A46" s="276" t="s">
        <v>68</v>
      </c>
      <c r="B46" s="293"/>
      <c r="C46" s="250" t="s">
        <v>69</v>
      </c>
      <c r="D46" s="249">
        <f>D45/$B$45</f>
        <v>0.13666265042876732</v>
      </c>
      <c r="E46" s="245"/>
      <c r="F46" s="166">
        <f>F45/$B$45</f>
        <v>0.12500253606655137</v>
      </c>
      <c r="H46" s="150"/>
    </row>
    <row r="47" spans="1:14" ht="27" customHeight="1" thickBot="1">
      <c r="A47" s="278"/>
      <c r="B47" s="294"/>
      <c r="C47" s="248" t="s">
        <v>70</v>
      </c>
      <c r="D47" s="247">
        <v>0.14399999999999999</v>
      </c>
      <c r="E47" s="246"/>
      <c r="F47" s="245"/>
      <c r="H47" s="150"/>
    </row>
    <row r="48" spans="1:14" ht="18.75">
      <c r="C48" s="244" t="s">
        <v>71</v>
      </c>
      <c r="D48" s="168">
        <f>D47*$B$45</f>
        <v>24</v>
      </c>
      <c r="F48" s="162"/>
      <c r="H48" s="150"/>
    </row>
    <row r="49" spans="1:12" ht="19.5" customHeight="1" thickBot="1">
      <c r="C49" s="243" t="s">
        <v>72</v>
      </c>
      <c r="D49" s="242">
        <f>D48/B34</f>
        <v>28.111340062166033</v>
      </c>
      <c r="F49" s="162"/>
      <c r="H49" s="150"/>
    </row>
    <row r="50" spans="1:12" ht="18.75">
      <c r="C50" s="148" t="s">
        <v>73</v>
      </c>
      <c r="D50" s="241">
        <f>AVERAGE(E38:E41,G38:G41)</f>
        <v>63074912.815159321</v>
      </c>
      <c r="F50" s="151"/>
      <c r="H50" s="150"/>
    </row>
    <row r="51" spans="1:12" ht="18.75">
      <c r="C51" s="127" t="s">
        <v>74</v>
      </c>
      <c r="D51" s="240">
        <f>STDEV(E38:E41,G38:G41)/D50</f>
        <v>1.0095250109852814E-2</v>
      </c>
      <c r="F51" s="151"/>
      <c r="H51" s="150"/>
    </row>
    <row r="52" spans="1:12" ht="19.5" customHeight="1" thickBot="1">
      <c r="C52" s="221" t="s">
        <v>19</v>
      </c>
      <c r="D52" s="239">
        <f>COUNT(E38:E41,G38:G41)</f>
        <v>6</v>
      </c>
      <c r="F52" s="151"/>
    </row>
    <row r="54" spans="1:12" ht="18.75">
      <c r="A54" s="149" t="s">
        <v>1</v>
      </c>
      <c r="B54" s="238" t="s">
        <v>75</v>
      </c>
    </row>
    <row r="55" spans="1:12" ht="18.75">
      <c r="A55" s="103" t="s">
        <v>76</v>
      </c>
      <c r="B55" s="236" t="str">
        <f>B21</f>
        <v>Each film coated tablet contains: Abacavir  Sulfate USP equivalent to Abacavir 60 mg and Lamivudine USP 30 mg.</v>
      </c>
    </row>
    <row r="56" spans="1:12" ht="26.25" customHeight="1">
      <c r="A56" s="236" t="s">
        <v>77</v>
      </c>
      <c r="B56" s="237">
        <v>60</v>
      </c>
      <c r="C56" s="103" t="str">
        <f>B20</f>
        <v xml:space="preserve">ABACAVIR SULFATE &amp; LAMIVUDINE </v>
      </c>
      <c r="H56" s="104"/>
    </row>
    <row r="57" spans="1:12" ht="18.75">
      <c r="A57" s="236" t="s">
        <v>78</v>
      </c>
      <c r="B57" s="235">
        <f>[2]Uniformity!C46</f>
        <v>146.67750000000001</v>
      </c>
      <c r="H57" s="104"/>
    </row>
    <row r="58" spans="1:12" ht="19.5" customHeight="1" thickBot="1">
      <c r="H58" s="104"/>
    </row>
    <row r="59" spans="1:12" s="200" customFormat="1" ht="27" customHeight="1" thickBot="1">
      <c r="A59" s="148" t="s">
        <v>79</v>
      </c>
      <c r="B59" s="147">
        <v>100</v>
      </c>
      <c r="C59" s="103"/>
      <c r="D59" s="234" t="s">
        <v>80</v>
      </c>
      <c r="E59" s="233" t="s">
        <v>59</v>
      </c>
      <c r="F59" s="233" t="s">
        <v>60</v>
      </c>
      <c r="G59" s="233" t="s">
        <v>81</v>
      </c>
      <c r="H59" s="232" t="s">
        <v>82</v>
      </c>
      <c r="L59" s="201"/>
    </row>
    <row r="60" spans="1:12" s="200" customFormat="1" ht="26.25" customHeight="1">
      <c r="A60" s="127" t="s">
        <v>124</v>
      </c>
      <c r="B60" s="132">
        <v>10</v>
      </c>
      <c r="C60" s="280" t="s">
        <v>83</v>
      </c>
      <c r="D60" s="283">
        <v>146.56</v>
      </c>
      <c r="E60" s="224">
        <v>1</v>
      </c>
      <c r="F60" s="223">
        <v>51226844</v>
      </c>
      <c r="G60" s="231">
        <f>IF(ISBLANK(F60),"-",(F60/$D$50*$D$47*$B$68)*($B$57/$D$60))</f>
        <v>58.522312775449272</v>
      </c>
      <c r="H60" s="230">
        <f t="shared" ref="H60:H71" si="0">IF(ISBLANK(F60),"-",G60/$B$56)</f>
        <v>0.97537187959082117</v>
      </c>
      <c r="L60" s="201"/>
    </row>
    <row r="61" spans="1:12" s="200" customFormat="1" ht="26.25" customHeight="1">
      <c r="A61" s="127" t="s">
        <v>113</v>
      </c>
      <c r="B61" s="132">
        <v>50</v>
      </c>
      <c r="C61" s="281"/>
      <c r="D61" s="284"/>
      <c r="E61" s="219">
        <v>2</v>
      </c>
      <c r="F61" s="187">
        <v>51204180</v>
      </c>
      <c r="G61" s="229">
        <f>IF(ISBLANK(F61),"-",(F61/$D$50*$D$47*$B$68)*($B$57/$D$60))</f>
        <v>58.496421082868267</v>
      </c>
      <c r="H61" s="217">
        <f t="shared" si="0"/>
        <v>0.97494035138113777</v>
      </c>
      <c r="L61" s="201"/>
    </row>
    <row r="62" spans="1:12" s="200" customFormat="1" ht="26.25" customHeight="1">
      <c r="A62" s="127" t="s">
        <v>112</v>
      </c>
      <c r="B62" s="132">
        <v>1</v>
      </c>
      <c r="C62" s="281"/>
      <c r="D62" s="284"/>
      <c r="E62" s="219">
        <v>3</v>
      </c>
      <c r="F62" s="185">
        <v>51451603</v>
      </c>
      <c r="G62" s="229">
        <f>IF(ISBLANK(F62),"-",(F62/$D$50*$D$47*$B$68)*($B$57/$D$60))</f>
        <v>58.779080818725511</v>
      </c>
      <c r="H62" s="217">
        <f t="shared" si="0"/>
        <v>0.97965134697875855</v>
      </c>
      <c r="L62" s="201"/>
    </row>
    <row r="63" spans="1:12" ht="27" customHeight="1" thickBot="1">
      <c r="A63" s="127" t="s">
        <v>111</v>
      </c>
      <c r="B63" s="132">
        <v>1</v>
      </c>
      <c r="C63" s="305"/>
      <c r="D63" s="285"/>
      <c r="E63" s="216">
        <v>4</v>
      </c>
      <c r="F63" s="215"/>
      <c r="G63" s="229"/>
      <c r="H63" s="217" t="str">
        <f t="shared" si="0"/>
        <v>-</v>
      </c>
    </row>
    <row r="64" spans="1:12" ht="26.25" customHeight="1">
      <c r="A64" s="127" t="s">
        <v>110</v>
      </c>
      <c r="B64" s="132">
        <v>1</v>
      </c>
      <c r="C64" s="280" t="s">
        <v>84</v>
      </c>
      <c r="D64" s="283">
        <v>148.22999999999999</v>
      </c>
      <c r="E64" s="224">
        <v>1</v>
      </c>
      <c r="F64" s="223">
        <v>52546224</v>
      </c>
      <c r="G64" s="222">
        <f>IF(ISBLANK(F64),"-",(F64/$D$50*$D$47*$B$68)*($B$57/$D$64))</f>
        <v>59.353282304073126</v>
      </c>
      <c r="H64" s="228">
        <f t="shared" si="0"/>
        <v>0.98922137173455205</v>
      </c>
    </row>
    <row r="65" spans="1:8" ht="26.25" customHeight="1">
      <c r="A65" s="127" t="s">
        <v>109</v>
      </c>
      <c r="B65" s="132">
        <v>1</v>
      </c>
      <c r="C65" s="281"/>
      <c r="D65" s="284"/>
      <c r="E65" s="219">
        <v>2</v>
      </c>
      <c r="F65" s="187">
        <v>52620327</v>
      </c>
      <c r="G65" s="218">
        <f>IF(ISBLANK(F65),"-",(F65/$D$50*$D$47*$B$68)*($B$57/$D$64))</f>
        <v>59.436984917577362</v>
      </c>
      <c r="H65" s="227">
        <f t="shared" si="0"/>
        <v>0.99061641529295608</v>
      </c>
    </row>
    <row r="66" spans="1:8" ht="26.25" customHeight="1">
      <c r="A66" s="127" t="s">
        <v>108</v>
      </c>
      <c r="B66" s="132">
        <v>1</v>
      </c>
      <c r="C66" s="281"/>
      <c r="D66" s="284"/>
      <c r="E66" s="219">
        <v>3</v>
      </c>
      <c r="F66" s="187">
        <v>52789797</v>
      </c>
      <c r="G66" s="218">
        <f>IF(ISBLANK(F66),"-",(F66/$D$50*$D$47*$B$68)*($B$57/$D$64))</f>
        <v>59.628408772354646</v>
      </c>
      <c r="H66" s="227">
        <f t="shared" si="0"/>
        <v>0.99380681287257744</v>
      </c>
    </row>
    <row r="67" spans="1:8" ht="27" customHeight="1" thickBot="1">
      <c r="A67" s="127" t="s">
        <v>107</v>
      </c>
      <c r="B67" s="132">
        <v>1</v>
      </c>
      <c r="C67" s="305"/>
      <c r="D67" s="285"/>
      <c r="E67" s="216">
        <v>4</v>
      </c>
      <c r="F67" s="215"/>
      <c r="G67" s="214" t="str">
        <f>IF(ISBLANK(F67),"-",(F67/$D$50*$D$47*$B$68)*($B$57/$D$64))</f>
        <v>-</v>
      </c>
      <c r="H67" s="226" t="str">
        <f t="shared" si="0"/>
        <v>-</v>
      </c>
    </row>
    <row r="68" spans="1:8" ht="26.25" customHeight="1">
      <c r="A68" s="127" t="s">
        <v>85</v>
      </c>
      <c r="B68" s="225">
        <f>(B67/B66)*(B65/B64)*(B63/B62)*(B61/B60)*B59</f>
        <v>500</v>
      </c>
      <c r="C68" s="280" t="s">
        <v>86</v>
      </c>
      <c r="D68" s="283">
        <v>151.43</v>
      </c>
      <c r="E68" s="224">
        <v>1</v>
      </c>
      <c r="F68" s="223">
        <v>53169873</v>
      </c>
      <c r="G68" s="222">
        <f>IF(ISBLANK(F68),"-",(F68/$D$50*$D$47*$B$68)*($B$57/$D$68))</f>
        <v>58.788589083338479</v>
      </c>
      <c r="H68" s="217">
        <f t="shared" si="0"/>
        <v>0.97980981805564127</v>
      </c>
    </row>
    <row r="69" spans="1:8" ht="27" customHeight="1" thickBot="1">
      <c r="A69" s="221" t="s">
        <v>87</v>
      </c>
      <c r="B69" s="220">
        <f>(D47*B68)/B56*B57</f>
        <v>176.01300000000001</v>
      </c>
      <c r="C69" s="281"/>
      <c r="D69" s="284"/>
      <c r="E69" s="219">
        <v>2</v>
      </c>
      <c r="F69" s="187">
        <v>52934950</v>
      </c>
      <c r="G69" s="218">
        <f>IF(ISBLANK(F69),"-",(F69/$D$50*$D$47*$B$68)*($B$57/$D$68))</f>
        <v>58.528840640583596</v>
      </c>
      <c r="H69" s="217">
        <f t="shared" si="0"/>
        <v>0.97548067734305988</v>
      </c>
    </row>
    <row r="70" spans="1:8" ht="26.25" customHeight="1">
      <c r="A70" s="286" t="s">
        <v>68</v>
      </c>
      <c r="B70" s="287"/>
      <c r="C70" s="281"/>
      <c r="D70" s="284"/>
      <c r="E70" s="219">
        <v>3</v>
      </c>
      <c r="F70" s="187">
        <v>53498851</v>
      </c>
      <c r="G70" s="218">
        <f>IF(ISBLANK(F70),"-",(F70/$D$50*$D$47*$B$68)*($B$57/$D$68))</f>
        <v>59.152331770093795</v>
      </c>
      <c r="H70" s="217">
        <f t="shared" si="0"/>
        <v>0.98587219616822996</v>
      </c>
    </row>
    <row r="71" spans="1:8" ht="27" customHeight="1" thickBot="1">
      <c r="A71" s="288"/>
      <c r="B71" s="289"/>
      <c r="C71" s="282"/>
      <c r="D71" s="285"/>
      <c r="E71" s="216">
        <v>4</v>
      </c>
      <c r="F71" s="215"/>
      <c r="G71" s="214" t="str">
        <f>IF(ISBLANK(F71),"-",(F71/$D$50*$D$47*$B$68)*($B$57/$D$68))</f>
        <v>-</v>
      </c>
      <c r="H71" s="213" t="str">
        <f t="shared" si="0"/>
        <v>-</v>
      </c>
    </row>
    <row r="72" spans="1:8" ht="26.25" customHeight="1">
      <c r="A72" s="104"/>
      <c r="B72" s="104"/>
      <c r="C72" s="104"/>
      <c r="D72" s="104"/>
      <c r="E72" s="104"/>
      <c r="F72" s="104"/>
      <c r="G72" s="212" t="s">
        <v>63</v>
      </c>
      <c r="H72" s="211">
        <f>AVERAGE(H60:H71)</f>
        <v>0.98275231882419278</v>
      </c>
    </row>
    <row r="73" spans="1:8" ht="26.25" customHeight="1">
      <c r="C73" s="104"/>
      <c r="D73" s="104"/>
      <c r="E73" s="104"/>
      <c r="F73" s="104"/>
      <c r="G73" s="155" t="s">
        <v>74</v>
      </c>
      <c r="H73" s="210">
        <f>STDEV(H60:H71)/H72</f>
        <v>7.3928113041993896E-3</v>
      </c>
    </row>
    <row r="74" spans="1:8" ht="27" customHeight="1" thickBot="1">
      <c r="A74" s="104"/>
      <c r="B74" s="104"/>
      <c r="C74" s="104"/>
      <c r="D74" s="104"/>
      <c r="E74" s="105"/>
      <c r="F74" s="104"/>
      <c r="G74" s="153" t="s">
        <v>19</v>
      </c>
      <c r="H74" s="209">
        <f>COUNT(H60:H71)</f>
        <v>9</v>
      </c>
    </row>
    <row r="76" spans="1:8" ht="26.25" customHeight="1">
      <c r="A76" s="108" t="s">
        <v>88</v>
      </c>
      <c r="B76" s="115" t="s">
        <v>89</v>
      </c>
      <c r="C76" s="290" t="str">
        <f>B20</f>
        <v xml:space="preserve">ABACAVIR SULFATE &amp; LAMIVUDINE </v>
      </c>
      <c r="D76" s="290"/>
      <c r="E76" s="103" t="s">
        <v>90</v>
      </c>
      <c r="F76" s="103"/>
      <c r="G76" s="114">
        <f>H72</f>
        <v>0.98275231882419278</v>
      </c>
      <c r="H76" s="207"/>
    </row>
    <row r="77" spans="1:8" ht="18.75">
      <c r="A77" s="199" t="s">
        <v>91</v>
      </c>
      <c r="B77" s="199" t="s">
        <v>92</v>
      </c>
    </row>
    <row r="78" spans="1:8" ht="18.75">
      <c r="A78" s="199"/>
      <c r="B78" s="199"/>
    </row>
    <row r="79" spans="1:8" ht="26.25" customHeight="1">
      <c r="A79" s="108" t="s">
        <v>4</v>
      </c>
      <c r="B79" s="304" t="s">
        <v>123</v>
      </c>
      <c r="C79" s="304"/>
    </row>
    <row r="80" spans="1:8" ht="26.25" customHeight="1">
      <c r="A80" s="115" t="s">
        <v>46</v>
      </c>
      <c r="B80" s="304" t="str">
        <f>B27</f>
        <v xml:space="preserve">     PRS/A12-1</v>
      </c>
      <c r="C80" s="304"/>
    </row>
    <row r="81" spans="1:12" ht="27" customHeight="1" thickBot="1">
      <c r="A81" s="115" t="s">
        <v>6</v>
      </c>
      <c r="B81" s="171">
        <v>99.4</v>
      </c>
    </row>
    <row r="82" spans="1:12" s="200" customFormat="1" ht="27" customHeight="1" thickBot="1">
      <c r="A82" s="115" t="s">
        <v>47</v>
      </c>
      <c r="B82" s="208">
        <v>0</v>
      </c>
      <c r="C82" s="296" t="s">
        <v>48</v>
      </c>
      <c r="D82" s="297"/>
      <c r="E82" s="297"/>
      <c r="F82" s="297"/>
      <c r="G82" s="298"/>
      <c r="I82" s="201"/>
      <c r="J82" s="201"/>
      <c r="K82" s="201"/>
      <c r="L82" s="201"/>
    </row>
    <row r="83" spans="1:12" s="200" customFormat="1" ht="19.5" customHeight="1" thickBot="1">
      <c r="A83" s="115" t="s">
        <v>49</v>
      </c>
      <c r="B83" s="207">
        <f>B81-B82</f>
        <v>99.4</v>
      </c>
      <c r="C83" s="206"/>
      <c r="D83" s="206"/>
      <c r="E83" s="206"/>
      <c r="F83" s="206"/>
      <c r="G83" s="205"/>
      <c r="I83" s="201"/>
      <c r="J83" s="201"/>
      <c r="K83" s="201"/>
      <c r="L83" s="201"/>
    </row>
    <row r="84" spans="1:12" s="200" customFormat="1" ht="27" customHeight="1" thickBot="1">
      <c r="A84" s="115" t="s">
        <v>50</v>
      </c>
      <c r="B84" s="204">
        <v>572.66</v>
      </c>
      <c r="C84" s="299" t="s">
        <v>93</v>
      </c>
      <c r="D84" s="300"/>
      <c r="E84" s="300"/>
      <c r="F84" s="300"/>
      <c r="G84" s="300"/>
      <c r="H84" s="301"/>
      <c r="I84" s="201"/>
      <c r="J84" s="201"/>
      <c r="K84" s="201"/>
      <c r="L84" s="201"/>
    </row>
    <row r="85" spans="1:12" s="200" customFormat="1" ht="27" customHeight="1" thickBot="1">
      <c r="A85" s="115" t="s">
        <v>52</v>
      </c>
      <c r="B85" s="204">
        <v>670.74</v>
      </c>
      <c r="C85" s="299" t="s">
        <v>94</v>
      </c>
      <c r="D85" s="300"/>
      <c r="E85" s="300"/>
      <c r="F85" s="300"/>
      <c r="G85" s="300"/>
      <c r="H85" s="301"/>
      <c r="I85" s="201"/>
      <c r="J85" s="201"/>
      <c r="K85" s="201"/>
      <c r="L85" s="201"/>
    </row>
    <row r="86" spans="1:12" s="200" customFormat="1" ht="18.75">
      <c r="A86" s="115"/>
      <c r="B86" s="203"/>
      <c r="C86" s="116"/>
      <c r="D86" s="116"/>
      <c r="E86" s="116"/>
      <c r="F86" s="116"/>
      <c r="G86" s="116"/>
      <c r="H86" s="116"/>
      <c r="I86" s="201"/>
      <c r="J86" s="201"/>
      <c r="K86" s="201"/>
      <c r="L86" s="201"/>
    </row>
    <row r="87" spans="1:12" s="200" customFormat="1" ht="18.75">
      <c r="A87" s="115" t="s">
        <v>54</v>
      </c>
      <c r="B87" s="202">
        <f>B84/B85</f>
        <v>0.8537734442555982</v>
      </c>
      <c r="C87" s="103" t="s">
        <v>55</v>
      </c>
      <c r="D87" s="103"/>
      <c r="E87" s="103"/>
      <c r="F87" s="103"/>
      <c r="G87" s="103"/>
      <c r="I87" s="201"/>
      <c r="J87" s="201"/>
      <c r="K87" s="201"/>
      <c r="L87" s="201"/>
    </row>
    <row r="88" spans="1:12" ht="19.5" customHeight="1" thickBot="1">
      <c r="A88" s="199"/>
      <c r="B88" s="199"/>
    </row>
    <row r="89" spans="1:12" ht="27" customHeight="1" thickBot="1">
      <c r="A89" s="148" t="s">
        <v>56</v>
      </c>
      <c r="B89" s="147">
        <v>20</v>
      </c>
      <c r="D89" s="146" t="s">
        <v>57</v>
      </c>
      <c r="E89" s="198"/>
      <c r="F89" s="302" t="s">
        <v>58</v>
      </c>
      <c r="G89" s="303"/>
    </row>
    <row r="90" spans="1:12" ht="27" customHeight="1" thickBot="1">
      <c r="A90" s="127" t="s">
        <v>122</v>
      </c>
      <c r="B90" s="132">
        <v>3</v>
      </c>
      <c r="C90" s="111" t="s">
        <v>59</v>
      </c>
      <c r="D90" s="196" t="s">
        <v>60</v>
      </c>
      <c r="E90" s="197" t="s">
        <v>61</v>
      </c>
      <c r="F90" s="196" t="s">
        <v>60</v>
      </c>
      <c r="G90" s="195" t="s">
        <v>61</v>
      </c>
      <c r="I90" s="194" t="s">
        <v>62</v>
      </c>
    </row>
    <row r="91" spans="1:12" ht="26.25" customHeight="1">
      <c r="A91" s="127" t="s">
        <v>121</v>
      </c>
      <c r="B91" s="132">
        <v>25</v>
      </c>
      <c r="C91" s="193">
        <v>1</v>
      </c>
      <c r="D91" s="192">
        <v>29835635</v>
      </c>
      <c r="E91" s="191">
        <f>IF(ISBLANK(D91),"-",$D$101/$D$98*D91)</f>
        <v>29107924.073897477</v>
      </c>
      <c r="F91" s="190">
        <v>27720782</v>
      </c>
      <c r="G91" s="189">
        <f>IF(ISBLANK(F91),"-",$D$101/$F$98*F91)</f>
        <v>29567352.603459068</v>
      </c>
      <c r="I91" s="188"/>
    </row>
    <row r="92" spans="1:12" ht="26.25" customHeight="1">
      <c r="A92" s="127" t="s">
        <v>120</v>
      </c>
      <c r="B92" s="132">
        <v>10</v>
      </c>
      <c r="C92" s="104">
        <v>2</v>
      </c>
      <c r="D92" s="187">
        <v>30069193</v>
      </c>
      <c r="E92" s="186">
        <f>IF(ISBLANK(D92),"-",$D$101/$D$98*D92)</f>
        <v>29335785.439370386</v>
      </c>
      <c r="F92" s="185">
        <v>27758188</v>
      </c>
      <c r="G92" s="184">
        <f>IF(ISBLANK(F92),"-",$D$101/$F$98*F92)</f>
        <v>29607250.337638605</v>
      </c>
      <c r="I92" s="275">
        <f>ABS((F96/D96*D95)-F95)/D95</f>
        <v>9.7251775460571142E-3</v>
      </c>
    </row>
    <row r="93" spans="1:12" ht="26.25" customHeight="1">
      <c r="A93" s="127" t="s">
        <v>119</v>
      </c>
      <c r="B93" s="132">
        <v>20</v>
      </c>
      <c r="C93" s="104">
        <v>3</v>
      </c>
      <c r="D93" s="187">
        <v>30121965</v>
      </c>
      <c r="E93" s="186">
        <f>IF(ISBLANK(D93),"-",$D$101/$D$98*D93)</f>
        <v>29387270.295289416</v>
      </c>
      <c r="F93" s="185">
        <v>27742226</v>
      </c>
      <c r="G93" s="184">
        <f>IF(ISBLANK(F93),"-",$D$101/$F$98*F93)</f>
        <v>29590225.05739015</v>
      </c>
      <c r="I93" s="275"/>
    </row>
    <row r="94" spans="1:12" ht="27" customHeight="1" thickBot="1">
      <c r="A94" s="127" t="s">
        <v>118</v>
      </c>
      <c r="B94" s="132">
        <v>1</v>
      </c>
      <c r="C94" s="183">
        <v>4</v>
      </c>
      <c r="D94" s="182"/>
      <c r="E94" s="181" t="str">
        <f>IF(ISBLANK(D94),"-",$D$101/$D$98*D94)</f>
        <v>-</v>
      </c>
      <c r="F94" s="180"/>
      <c r="G94" s="179" t="str">
        <f>IF(ISBLANK(F94),"-",$D$101/$F$98*F94)</f>
        <v>-</v>
      </c>
      <c r="I94" s="178"/>
    </row>
    <row r="95" spans="1:12" ht="27" customHeight="1" thickBot="1">
      <c r="A95" s="127" t="s">
        <v>117</v>
      </c>
      <c r="B95" s="132">
        <v>1</v>
      </c>
      <c r="C95" s="115" t="s">
        <v>63</v>
      </c>
      <c r="D95" s="177">
        <f>AVERAGE(D91:D94)</f>
        <v>30008931</v>
      </c>
      <c r="E95" s="176">
        <f>AVERAGE(E91:E94)</f>
        <v>29276993.269519091</v>
      </c>
      <c r="F95" s="175">
        <f>AVERAGE(F91:F94)</f>
        <v>27740398.666666668</v>
      </c>
      <c r="G95" s="174">
        <f>AVERAGE(G91:G94)</f>
        <v>29588275.999495942</v>
      </c>
    </row>
    <row r="96" spans="1:12" ht="26.25" customHeight="1">
      <c r="A96" s="127" t="s">
        <v>116</v>
      </c>
      <c r="B96" s="171">
        <v>1</v>
      </c>
      <c r="C96" s="173" t="s">
        <v>95</v>
      </c>
      <c r="D96" s="172">
        <v>26.84</v>
      </c>
      <c r="E96" s="103"/>
      <c r="F96" s="172">
        <v>24.55</v>
      </c>
    </row>
    <row r="97" spans="1:10" ht="26.25" customHeight="1">
      <c r="A97" s="127" t="s">
        <v>115</v>
      </c>
      <c r="B97" s="171">
        <v>1</v>
      </c>
      <c r="C97" s="164" t="s">
        <v>96</v>
      </c>
      <c r="D97" s="163">
        <f>D96*$B$87</f>
        <v>22.915279243820255</v>
      </c>
      <c r="E97" s="104"/>
      <c r="F97" s="170">
        <f>F96*$B$87</f>
        <v>20.960138056474936</v>
      </c>
    </row>
    <row r="98" spans="1:10" ht="19.5" customHeight="1" thickBot="1">
      <c r="A98" s="127" t="s">
        <v>66</v>
      </c>
      <c r="B98" s="104">
        <f>(B97/B96)*(B95/B94)*(B93/B92)*(B91/B90)*B89</f>
        <v>333.33333333333337</v>
      </c>
      <c r="C98" s="164" t="s">
        <v>97</v>
      </c>
      <c r="D98" s="169">
        <f>D97*$B$83/100</f>
        <v>22.777787568357336</v>
      </c>
      <c r="E98" s="105"/>
      <c r="F98" s="168">
        <f>F97*$B$83/100</f>
        <v>20.834377228136088</v>
      </c>
    </row>
    <row r="99" spans="1:10" ht="19.5" customHeight="1" thickBot="1">
      <c r="A99" s="276" t="s">
        <v>68</v>
      </c>
      <c r="B99" s="277"/>
      <c r="C99" s="164" t="s">
        <v>98</v>
      </c>
      <c r="D99" s="167">
        <f>D98/$B$98</f>
        <v>6.8333362705071996E-2</v>
      </c>
      <c r="E99" s="105"/>
      <c r="F99" s="166">
        <f>F98/$B$98</f>
        <v>6.2503131684408256E-2</v>
      </c>
      <c r="H99" s="150"/>
    </row>
    <row r="100" spans="1:10" ht="19.5" customHeight="1" thickBot="1">
      <c r="A100" s="278"/>
      <c r="B100" s="279"/>
      <c r="C100" s="164" t="s">
        <v>70</v>
      </c>
      <c r="D100" s="165">
        <f>$B$56/$B$116</f>
        <v>6.6666666666666666E-2</v>
      </c>
      <c r="F100" s="162"/>
      <c r="G100" s="156"/>
      <c r="H100" s="150"/>
    </row>
    <row r="101" spans="1:10" ht="18.75">
      <c r="C101" s="164" t="s">
        <v>71</v>
      </c>
      <c r="D101" s="163">
        <f>D100*$B$98</f>
        <v>22.222222222222225</v>
      </c>
      <c r="F101" s="162"/>
      <c r="H101" s="150"/>
    </row>
    <row r="102" spans="1:10" ht="19.5" customHeight="1" thickBot="1">
      <c r="C102" s="161" t="s">
        <v>72</v>
      </c>
      <c r="D102" s="160">
        <f>D101/B34</f>
        <v>26.029018576079665</v>
      </c>
      <c r="F102" s="151"/>
      <c r="H102" s="150"/>
      <c r="J102" s="159"/>
    </row>
    <row r="103" spans="1:10" ht="18.75">
      <c r="C103" s="158" t="s">
        <v>99</v>
      </c>
      <c r="D103" s="157">
        <f>AVERAGE(E91:E94,G91:G94)</f>
        <v>29432634.634507518</v>
      </c>
      <c r="F103" s="151"/>
      <c r="G103" s="156"/>
      <c r="H103" s="150"/>
      <c r="J103" s="118"/>
    </row>
    <row r="104" spans="1:10" ht="18.75">
      <c r="C104" s="155" t="s">
        <v>74</v>
      </c>
      <c r="D104" s="154">
        <f>STDEV(E91:E94,G91:G94)/D103</f>
        <v>6.6291997646369888E-3</v>
      </c>
      <c r="F104" s="151"/>
      <c r="H104" s="150"/>
      <c r="J104" s="118"/>
    </row>
    <row r="105" spans="1:10" ht="19.5" customHeight="1" thickBot="1">
      <c r="C105" s="153" t="s">
        <v>19</v>
      </c>
      <c r="D105" s="152">
        <f>COUNT(E91:E94,G91:G94)</f>
        <v>6</v>
      </c>
      <c r="F105" s="151"/>
      <c r="H105" s="150"/>
      <c r="J105" s="118"/>
    </row>
    <row r="106" spans="1:10" ht="19.5" customHeight="1" thickBot="1">
      <c r="A106" s="149"/>
      <c r="B106" s="149"/>
      <c r="C106" s="149"/>
      <c r="D106" s="149"/>
      <c r="E106" s="149"/>
    </row>
    <row r="107" spans="1:10" ht="26.25" customHeight="1">
      <c r="A107" s="148" t="s">
        <v>100</v>
      </c>
      <c r="B107" s="147">
        <v>900</v>
      </c>
      <c r="C107" s="146" t="s">
        <v>101</v>
      </c>
      <c r="D107" s="145" t="s">
        <v>60</v>
      </c>
      <c r="E107" s="144" t="s">
        <v>102</v>
      </c>
      <c r="F107" s="143" t="s">
        <v>103</v>
      </c>
    </row>
    <row r="108" spans="1:10" ht="26.25" customHeight="1">
      <c r="A108" s="127" t="s">
        <v>114</v>
      </c>
      <c r="B108" s="132">
        <v>1</v>
      </c>
      <c r="C108" s="131">
        <v>1</v>
      </c>
      <c r="D108" s="140">
        <v>31465302</v>
      </c>
      <c r="E108" s="142">
        <f t="shared" ref="E108:E113" si="1">IF(ISBLANK(D108),"-",D108/$D$103*$D$100*$B$116)</f>
        <v>64.143701148199625</v>
      </c>
      <c r="F108" s="141">
        <f t="shared" ref="F108:F113" si="2">IF(ISBLANK(D108), "-", E108/$B$56)</f>
        <v>1.0690616858033271</v>
      </c>
    </row>
    <row r="109" spans="1:10" ht="26.25" customHeight="1">
      <c r="A109" s="127" t="s">
        <v>113</v>
      </c>
      <c r="B109" s="132">
        <v>1</v>
      </c>
      <c r="C109" s="131">
        <v>2</v>
      </c>
      <c r="D109" s="140">
        <v>30568090</v>
      </c>
      <c r="E109" s="139">
        <f t="shared" si="1"/>
        <v>62.314686495977995</v>
      </c>
      <c r="F109" s="138">
        <f t="shared" si="2"/>
        <v>1.0385781082662999</v>
      </c>
    </row>
    <row r="110" spans="1:10" ht="26.25" customHeight="1">
      <c r="A110" s="127" t="s">
        <v>112</v>
      </c>
      <c r="B110" s="132">
        <v>1</v>
      </c>
      <c r="C110" s="131">
        <v>3</v>
      </c>
      <c r="D110" s="140">
        <v>30696558</v>
      </c>
      <c r="E110" s="139">
        <f t="shared" si="1"/>
        <v>62.57657538549531</v>
      </c>
      <c r="F110" s="138">
        <f t="shared" si="2"/>
        <v>1.0429429230915885</v>
      </c>
    </row>
    <row r="111" spans="1:10" ht="26.25" customHeight="1">
      <c r="A111" s="127" t="s">
        <v>111</v>
      </c>
      <c r="B111" s="132">
        <v>1</v>
      </c>
      <c r="C111" s="131">
        <v>4</v>
      </c>
      <c r="D111" s="140">
        <v>28563532</v>
      </c>
      <c r="E111" s="139">
        <f t="shared" si="1"/>
        <v>58.228287792853116</v>
      </c>
      <c r="F111" s="138">
        <f t="shared" si="2"/>
        <v>0.97047146321421862</v>
      </c>
    </row>
    <row r="112" spans="1:10" ht="26.25" customHeight="1">
      <c r="A112" s="127" t="s">
        <v>110</v>
      </c>
      <c r="B112" s="132">
        <v>1</v>
      </c>
      <c r="C112" s="131">
        <v>5</v>
      </c>
      <c r="D112" s="140">
        <v>29345734</v>
      </c>
      <c r="E112" s="139">
        <f t="shared" si="1"/>
        <v>59.822848408401128</v>
      </c>
      <c r="F112" s="138">
        <f t="shared" si="2"/>
        <v>0.9970474734733521</v>
      </c>
    </row>
    <row r="113" spans="1:10" ht="26.25" customHeight="1">
      <c r="A113" s="127" t="s">
        <v>109</v>
      </c>
      <c r="B113" s="132">
        <v>1</v>
      </c>
      <c r="C113" s="137">
        <v>6</v>
      </c>
      <c r="D113" s="136">
        <v>28821583</v>
      </c>
      <c r="E113" s="135">
        <f t="shared" si="1"/>
        <v>58.75433855902704</v>
      </c>
      <c r="F113" s="134">
        <f t="shared" si="2"/>
        <v>0.97923897598378395</v>
      </c>
    </row>
    <row r="114" spans="1:10" ht="26.25" customHeight="1">
      <c r="A114" s="127" t="s">
        <v>108</v>
      </c>
      <c r="B114" s="132">
        <v>1</v>
      </c>
      <c r="C114" s="131"/>
      <c r="D114" s="104"/>
      <c r="E114" s="103"/>
      <c r="F114" s="133"/>
    </row>
    <row r="115" spans="1:10" ht="26.25" customHeight="1">
      <c r="A115" s="127" t="s">
        <v>107</v>
      </c>
      <c r="B115" s="132">
        <v>1</v>
      </c>
      <c r="C115" s="131"/>
      <c r="D115" s="130"/>
      <c r="E115" s="129" t="s">
        <v>63</v>
      </c>
      <c r="F115" s="128">
        <f>AVERAGE(F108:F113)</f>
        <v>1.0162234383054283</v>
      </c>
    </row>
    <row r="116" spans="1:10" ht="27" customHeight="1" thickBot="1">
      <c r="A116" s="127" t="s">
        <v>85</v>
      </c>
      <c r="B116" s="126">
        <f>(B115/B114)*(B113/B112)*(B111/B110)*(B109/B108)*B107</f>
        <v>900</v>
      </c>
      <c r="C116" s="125"/>
      <c r="D116" s="124"/>
      <c r="E116" s="115" t="s">
        <v>74</v>
      </c>
      <c r="F116" s="123">
        <f>STDEV(F108:F113)/F115</f>
        <v>3.89517865652734E-2</v>
      </c>
      <c r="I116" s="103"/>
    </row>
    <row r="117" spans="1:10" ht="27" customHeight="1" thickBot="1">
      <c r="A117" s="276" t="s">
        <v>68</v>
      </c>
      <c r="B117" s="293"/>
      <c r="C117" s="122"/>
      <c r="D117" s="121"/>
      <c r="E117" s="120" t="s">
        <v>19</v>
      </c>
      <c r="F117" s="119">
        <f>COUNT(F108:F113)</f>
        <v>6</v>
      </c>
      <c r="I117" s="103"/>
      <c r="J117" s="118"/>
    </row>
    <row r="118" spans="1:10" ht="19.5" customHeight="1" thickBot="1">
      <c r="A118" s="278"/>
      <c r="B118" s="294"/>
      <c r="C118" s="103"/>
      <c r="D118" s="103"/>
      <c r="E118" s="103"/>
      <c r="F118" s="104"/>
      <c r="G118" s="103"/>
      <c r="H118" s="103"/>
      <c r="I118" s="103"/>
    </row>
    <row r="119" spans="1:10" ht="18.75">
      <c r="A119" s="117"/>
      <c r="B119" s="116"/>
      <c r="C119" s="103"/>
      <c r="D119" s="103"/>
      <c r="E119" s="103"/>
      <c r="F119" s="104"/>
      <c r="G119" s="103"/>
      <c r="H119" s="103"/>
      <c r="I119" s="103"/>
    </row>
    <row r="120" spans="1:10" ht="26.25" customHeight="1">
      <c r="A120" s="108" t="s">
        <v>88</v>
      </c>
      <c r="B120" s="115" t="s">
        <v>104</v>
      </c>
      <c r="C120" s="290" t="str">
        <f>B20</f>
        <v xml:space="preserve">ABACAVIR SULFATE &amp; LAMIVUDINE </v>
      </c>
      <c r="D120" s="290"/>
      <c r="E120" s="103" t="s">
        <v>105</v>
      </c>
      <c r="F120" s="103"/>
      <c r="G120" s="114">
        <f>F115</f>
        <v>1.0162234383054283</v>
      </c>
      <c r="H120" s="103"/>
      <c r="I120" s="103"/>
    </row>
    <row r="121" spans="1:10" ht="19.5" customHeight="1" thickBot="1">
      <c r="A121" s="113"/>
      <c r="B121" s="113"/>
      <c r="C121" s="112"/>
      <c r="D121" s="112"/>
      <c r="E121" s="112"/>
      <c r="F121" s="112"/>
      <c r="G121" s="112"/>
      <c r="H121" s="112"/>
    </row>
    <row r="122" spans="1:10" ht="18.75">
      <c r="B122" s="295" t="s">
        <v>24</v>
      </c>
      <c r="C122" s="295"/>
      <c r="E122" s="111" t="s">
        <v>25</v>
      </c>
      <c r="F122" s="110"/>
      <c r="G122" s="295" t="s">
        <v>26</v>
      </c>
      <c r="H122" s="295"/>
    </row>
    <row r="123" spans="1:10" ht="69.95" customHeight="1">
      <c r="A123" s="108" t="s">
        <v>27</v>
      </c>
      <c r="B123" s="109"/>
      <c r="C123" s="109" t="s">
        <v>106</v>
      </c>
      <c r="E123" s="109" t="s">
        <v>129</v>
      </c>
      <c r="F123" s="103"/>
      <c r="G123" s="109"/>
      <c r="H123" s="109"/>
    </row>
    <row r="124" spans="1:10" ht="69.95" customHeight="1">
      <c r="A124" s="108" t="s">
        <v>28</v>
      </c>
      <c r="B124" s="107"/>
      <c r="C124" s="107"/>
      <c r="E124" s="107"/>
      <c r="F124" s="103"/>
      <c r="G124" s="106"/>
      <c r="H124" s="106"/>
    </row>
    <row r="125" spans="1:10" ht="18.75">
      <c r="A125" s="104"/>
      <c r="B125" s="104"/>
      <c r="C125" s="104"/>
      <c r="D125" s="104"/>
      <c r="E125" s="104"/>
      <c r="F125" s="105"/>
      <c r="G125" s="104"/>
      <c r="H125" s="104"/>
      <c r="I125" s="103"/>
    </row>
    <row r="126" spans="1:10" ht="18.75">
      <c r="A126" s="104"/>
      <c r="B126" s="104"/>
      <c r="C126" s="104"/>
      <c r="D126" s="104"/>
      <c r="E126" s="104"/>
      <c r="F126" s="105"/>
      <c r="G126" s="104"/>
      <c r="H126" s="104"/>
      <c r="I126" s="103"/>
    </row>
    <row r="127" spans="1:10" ht="18.75">
      <c r="A127" s="104"/>
      <c r="B127" s="104"/>
      <c r="C127" s="104"/>
      <c r="D127" s="104"/>
      <c r="E127" s="104"/>
      <c r="F127" s="105"/>
      <c r="G127" s="104"/>
      <c r="H127" s="104"/>
      <c r="I127" s="103"/>
    </row>
    <row r="128" spans="1:10" ht="18.75">
      <c r="A128" s="104"/>
      <c r="B128" s="104"/>
      <c r="C128" s="104"/>
      <c r="D128" s="104"/>
      <c r="E128" s="104"/>
      <c r="F128" s="105"/>
      <c r="G128" s="104"/>
      <c r="H128" s="104"/>
      <c r="I128" s="103"/>
    </row>
    <row r="129" spans="1:9" ht="18.75">
      <c r="A129" s="104"/>
      <c r="B129" s="104"/>
      <c r="C129" s="104"/>
      <c r="D129" s="104"/>
      <c r="E129" s="104"/>
      <c r="F129" s="105"/>
      <c r="G129" s="104"/>
      <c r="H129" s="104"/>
      <c r="I129" s="103"/>
    </row>
    <row r="130" spans="1:9" ht="18.75">
      <c r="A130" s="104"/>
      <c r="B130" s="104"/>
      <c r="C130" s="104"/>
      <c r="D130" s="104"/>
      <c r="E130" s="104"/>
      <c r="F130" s="105"/>
      <c r="G130" s="104"/>
      <c r="H130" s="104"/>
      <c r="I130" s="103"/>
    </row>
    <row r="131" spans="1:9" ht="18.75">
      <c r="A131" s="104"/>
      <c r="B131" s="104"/>
      <c r="C131" s="104"/>
      <c r="D131" s="104"/>
      <c r="E131" s="104"/>
      <c r="F131" s="105"/>
      <c r="G131" s="104"/>
      <c r="H131" s="104"/>
      <c r="I131" s="103"/>
    </row>
    <row r="132" spans="1:9" ht="18.75">
      <c r="A132" s="104"/>
      <c r="B132" s="104"/>
      <c r="C132" s="104"/>
      <c r="D132" s="104"/>
      <c r="E132" s="104"/>
      <c r="F132" s="105"/>
      <c r="G132" s="104"/>
      <c r="H132" s="104"/>
      <c r="I132" s="103"/>
    </row>
    <row r="133" spans="1:9" ht="18.75">
      <c r="A133" s="104"/>
      <c r="B133" s="104"/>
      <c r="C133" s="104"/>
      <c r="D133" s="104"/>
      <c r="E133" s="104"/>
      <c r="F133" s="105"/>
      <c r="G133" s="104"/>
      <c r="H133" s="104"/>
      <c r="I133" s="103"/>
    </row>
    <row r="250" spans="1:1">
      <c r="A250" s="10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C64:C67"/>
    <mergeCell ref="D64:D67"/>
    <mergeCell ref="B27:C27"/>
    <mergeCell ref="C29:G29"/>
    <mergeCell ref="C31:H31"/>
    <mergeCell ref="C32:H32"/>
    <mergeCell ref="D36:E36"/>
    <mergeCell ref="F36:G36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B79:C79"/>
    <mergeCell ref="B80:C80"/>
    <mergeCell ref="I39:I40"/>
    <mergeCell ref="A46:B47"/>
    <mergeCell ref="C60:C63"/>
    <mergeCell ref="D60:D63"/>
    <mergeCell ref="I92:I93"/>
    <mergeCell ref="A99:B100"/>
    <mergeCell ref="C68:C71"/>
    <mergeCell ref="D68:D71"/>
    <mergeCell ref="A70:B71"/>
    <mergeCell ref="C76:D76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paperSize="9" scale="25" orientation="portrait" r:id="rId1"/>
  <headerFooter>
    <oddHeader>&amp;LVer 2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58" zoomScale="60" zoomScaleNormal="40" zoomScalePageLayoutView="50" workbookViewId="0">
      <selection activeCell="D60" sqref="D60:D71"/>
    </sheetView>
  </sheetViews>
  <sheetFormatPr defaultColWidth="9.140625" defaultRowHeight="13.5"/>
  <cols>
    <col min="1" max="1" width="55.42578125" style="102" customWidth="1"/>
    <col min="2" max="2" width="33.7109375" style="102" customWidth="1"/>
    <col min="3" max="3" width="42.28515625" style="102" customWidth="1"/>
    <col min="4" max="4" width="30.5703125" style="102" customWidth="1"/>
    <col min="5" max="5" width="39.85546875" style="102" customWidth="1"/>
    <col min="6" max="6" width="30.7109375" style="102" customWidth="1"/>
    <col min="7" max="7" width="39.85546875" style="102" customWidth="1"/>
    <col min="8" max="8" width="30" style="102" customWidth="1"/>
    <col min="9" max="9" width="30.28515625" style="102" hidden="1" customWidth="1"/>
    <col min="10" max="10" width="30.42578125" style="102" customWidth="1"/>
    <col min="11" max="11" width="21.28515625" style="102" customWidth="1"/>
    <col min="12" max="12" width="9.140625" style="102"/>
    <col min="13" max="16384" width="9.140625" style="101"/>
  </cols>
  <sheetData>
    <row r="1" spans="1:9" ht="18.75" customHeight="1">
      <c r="A1" s="291" t="s">
        <v>43</v>
      </c>
      <c r="B1" s="291"/>
      <c r="C1" s="291"/>
      <c r="D1" s="291"/>
      <c r="E1" s="291"/>
      <c r="F1" s="291"/>
      <c r="G1" s="291"/>
      <c r="H1" s="291"/>
      <c r="I1" s="291"/>
    </row>
    <row r="2" spans="1:9" ht="18.75" customHeight="1">
      <c r="A2" s="291"/>
      <c r="B2" s="291"/>
      <c r="C2" s="291"/>
      <c r="D2" s="291"/>
      <c r="E2" s="291"/>
      <c r="F2" s="291"/>
      <c r="G2" s="291"/>
      <c r="H2" s="291"/>
      <c r="I2" s="291"/>
    </row>
    <row r="3" spans="1:9" ht="18.75" customHeight="1">
      <c r="A3" s="291"/>
      <c r="B3" s="291"/>
      <c r="C3" s="291"/>
      <c r="D3" s="291"/>
      <c r="E3" s="291"/>
      <c r="F3" s="291"/>
      <c r="G3" s="291"/>
      <c r="H3" s="291"/>
      <c r="I3" s="291"/>
    </row>
    <row r="4" spans="1:9" ht="18.75" customHeight="1">
      <c r="A4" s="291"/>
      <c r="B4" s="291"/>
      <c r="C4" s="291"/>
      <c r="D4" s="291"/>
      <c r="E4" s="291"/>
      <c r="F4" s="291"/>
      <c r="G4" s="291"/>
      <c r="H4" s="291"/>
      <c r="I4" s="291"/>
    </row>
    <row r="5" spans="1:9" ht="18.75" customHeight="1">
      <c r="A5" s="291"/>
      <c r="B5" s="291"/>
      <c r="C5" s="291"/>
      <c r="D5" s="291"/>
      <c r="E5" s="291"/>
      <c r="F5" s="291"/>
      <c r="G5" s="291"/>
      <c r="H5" s="291"/>
      <c r="I5" s="291"/>
    </row>
    <row r="6" spans="1:9" ht="18.75" customHeight="1">
      <c r="A6" s="291"/>
      <c r="B6" s="291"/>
      <c r="C6" s="291"/>
      <c r="D6" s="291"/>
      <c r="E6" s="291"/>
      <c r="F6" s="291"/>
      <c r="G6" s="291"/>
      <c r="H6" s="291"/>
      <c r="I6" s="291"/>
    </row>
    <row r="7" spans="1:9" ht="18.75" customHeight="1">
      <c r="A7" s="291"/>
      <c r="B7" s="291"/>
      <c r="C7" s="291"/>
      <c r="D7" s="291"/>
      <c r="E7" s="291"/>
      <c r="F7" s="291"/>
      <c r="G7" s="291"/>
      <c r="H7" s="291"/>
      <c r="I7" s="291"/>
    </row>
    <row r="8" spans="1:9">
      <c r="A8" s="292" t="s">
        <v>44</v>
      </c>
      <c r="B8" s="292"/>
      <c r="C8" s="292"/>
      <c r="D8" s="292"/>
      <c r="E8" s="292"/>
      <c r="F8" s="292"/>
      <c r="G8" s="292"/>
      <c r="H8" s="292"/>
      <c r="I8" s="292"/>
    </row>
    <row r="9" spans="1:9">
      <c r="A9" s="292"/>
      <c r="B9" s="292"/>
      <c r="C9" s="292"/>
      <c r="D9" s="292"/>
      <c r="E9" s="292"/>
      <c r="F9" s="292"/>
      <c r="G9" s="292"/>
      <c r="H9" s="292"/>
      <c r="I9" s="292"/>
    </row>
    <row r="10" spans="1:9">
      <c r="A10" s="292"/>
      <c r="B10" s="292"/>
      <c r="C10" s="292"/>
      <c r="D10" s="292"/>
      <c r="E10" s="292"/>
      <c r="F10" s="292"/>
      <c r="G10" s="292"/>
      <c r="H10" s="292"/>
      <c r="I10" s="292"/>
    </row>
    <row r="11" spans="1:9">
      <c r="A11" s="292"/>
      <c r="B11" s="292"/>
      <c r="C11" s="292"/>
      <c r="D11" s="292"/>
      <c r="E11" s="292"/>
      <c r="F11" s="292"/>
      <c r="G11" s="292"/>
      <c r="H11" s="292"/>
      <c r="I11" s="292"/>
    </row>
    <row r="12" spans="1:9">
      <c r="A12" s="292"/>
      <c r="B12" s="292"/>
      <c r="C12" s="292"/>
      <c r="D12" s="292"/>
      <c r="E12" s="292"/>
      <c r="F12" s="292"/>
      <c r="G12" s="292"/>
      <c r="H12" s="292"/>
      <c r="I12" s="292"/>
    </row>
    <row r="13" spans="1:9">
      <c r="A13" s="292"/>
      <c r="B13" s="292"/>
      <c r="C13" s="292"/>
      <c r="D13" s="292"/>
      <c r="E13" s="292"/>
      <c r="F13" s="292"/>
      <c r="G13" s="292"/>
      <c r="H13" s="292"/>
      <c r="I13" s="292"/>
    </row>
    <row r="14" spans="1:9">
      <c r="A14" s="292"/>
      <c r="B14" s="292"/>
      <c r="C14" s="292"/>
      <c r="D14" s="292"/>
      <c r="E14" s="292"/>
      <c r="F14" s="292"/>
      <c r="G14" s="292"/>
      <c r="H14" s="292"/>
      <c r="I14" s="292"/>
    </row>
    <row r="15" spans="1:9" ht="19.5" customHeight="1" thickBot="1">
      <c r="A15" s="103"/>
    </row>
    <row r="16" spans="1:9" ht="19.5" customHeight="1" thickBot="1">
      <c r="A16" s="309" t="s">
        <v>29</v>
      </c>
      <c r="B16" s="310"/>
      <c r="C16" s="310"/>
      <c r="D16" s="310"/>
      <c r="E16" s="310"/>
      <c r="F16" s="310"/>
      <c r="G16" s="310"/>
      <c r="H16" s="311"/>
    </row>
    <row r="17" spans="1:14" ht="20.25" customHeight="1">
      <c r="A17" s="312" t="s">
        <v>45</v>
      </c>
      <c r="B17" s="312"/>
      <c r="C17" s="312"/>
      <c r="D17" s="312"/>
      <c r="E17" s="312"/>
      <c r="F17" s="312"/>
      <c r="G17" s="312"/>
      <c r="H17" s="312"/>
    </row>
    <row r="18" spans="1:14" ht="26.25" customHeight="1">
      <c r="A18" s="261" t="s">
        <v>31</v>
      </c>
      <c r="B18" s="313" t="s">
        <v>5</v>
      </c>
      <c r="C18" s="313"/>
      <c r="D18" s="98"/>
      <c r="E18" s="97"/>
      <c r="F18" s="100"/>
      <c r="G18" s="100"/>
      <c r="H18" s="100"/>
    </row>
    <row r="19" spans="1:14" ht="26.25" customHeight="1">
      <c r="A19" s="261" t="s">
        <v>32</v>
      </c>
      <c r="B19" s="99" t="s">
        <v>7</v>
      </c>
      <c r="C19" s="100">
        <v>29</v>
      </c>
      <c r="D19" s="100"/>
      <c r="E19" s="100"/>
      <c r="F19" s="100"/>
      <c r="G19" s="100"/>
      <c r="H19" s="100"/>
    </row>
    <row r="20" spans="1:14" ht="26.25" customHeight="1">
      <c r="A20" s="261" t="s">
        <v>33</v>
      </c>
      <c r="B20" s="314" t="s">
        <v>9</v>
      </c>
      <c r="C20" s="314"/>
      <c r="D20" s="100"/>
      <c r="E20" s="100"/>
      <c r="F20" s="100"/>
      <c r="G20" s="100"/>
      <c r="H20" s="100"/>
    </row>
    <row r="21" spans="1:14" ht="26.25" customHeight="1">
      <c r="A21" s="261" t="s">
        <v>34</v>
      </c>
      <c r="B21" s="314" t="s">
        <v>11</v>
      </c>
      <c r="C21" s="314"/>
      <c r="D21" s="314"/>
      <c r="E21" s="314"/>
      <c r="F21" s="314"/>
      <c r="G21" s="314"/>
      <c r="H21" s="314"/>
      <c r="I21" s="262"/>
    </row>
    <row r="22" spans="1:14" ht="26.25" customHeight="1">
      <c r="A22" s="261" t="s">
        <v>35</v>
      </c>
      <c r="B22" s="264" t="s">
        <v>132</v>
      </c>
      <c r="C22" s="100"/>
      <c r="D22" s="100"/>
      <c r="E22" s="100"/>
      <c r="F22" s="100"/>
      <c r="G22" s="100"/>
      <c r="H22" s="100"/>
    </row>
    <row r="23" spans="1:14" ht="26.25" customHeight="1">
      <c r="A23" s="261" t="s">
        <v>36</v>
      </c>
      <c r="B23" s="264" t="s">
        <v>128</v>
      </c>
      <c r="C23" s="100"/>
      <c r="D23" s="100"/>
      <c r="E23" s="100"/>
      <c r="F23" s="100"/>
      <c r="G23" s="100"/>
      <c r="H23" s="100"/>
    </row>
    <row r="24" spans="1:14" ht="18.75">
      <c r="A24" s="261"/>
      <c r="B24" s="260"/>
    </row>
    <row r="25" spans="1:14" ht="18.75">
      <c r="A25" s="199" t="s">
        <v>1</v>
      </c>
      <c r="B25" s="260"/>
    </row>
    <row r="26" spans="1:14" ht="26.25" customHeight="1">
      <c r="A26" s="108" t="s">
        <v>4</v>
      </c>
      <c r="B26" s="308" t="s">
        <v>127</v>
      </c>
      <c r="C26" s="308"/>
    </row>
    <row r="27" spans="1:14" ht="26.25" customHeight="1">
      <c r="A27" s="115" t="s">
        <v>46</v>
      </c>
      <c r="B27" s="306" t="s">
        <v>131</v>
      </c>
      <c r="C27" s="306"/>
    </row>
    <row r="28" spans="1:14" ht="27" customHeight="1" thickBot="1">
      <c r="A28" s="115" t="s">
        <v>6</v>
      </c>
      <c r="B28" s="171">
        <v>99.9</v>
      </c>
    </row>
    <row r="29" spans="1:14" s="200" customFormat="1" ht="27" customHeight="1" thickBot="1">
      <c r="A29" s="115" t="s">
        <v>47</v>
      </c>
      <c r="B29" s="208">
        <v>0</v>
      </c>
      <c r="C29" s="296" t="s">
        <v>48</v>
      </c>
      <c r="D29" s="297"/>
      <c r="E29" s="297"/>
      <c r="F29" s="297"/>
      <c r="G29" s="298"/>
      <c r="I29" s="201"/>
      <c r="J29" s="201"/>
      <c r="K29" s="201"/>
      <c r="L29" s="201"/>
    </row>
    <row r="30" spans="1:14" s="200" customFormat="1" ht="19.5" customHeight="1" thickBot="1">
      <c r="A30" s="115" t="s">
        <v>49</v>
      </c>
      <c r="B30" s="207">
        <f>B28-B29</f>
        <v>99.9</v>
      </c>
      <c r="C30" s="206"/>
      <c r="D30" s="206"/>
      <c r="E30" s="206"/>
      <c r="F30" s="206"/>
      <c r="G30" s="205"/>
      <c r="I30" s="201"/>
      <c r="J30" s="201"/>
      <c r="K30" s="201"/>
      <c r="L30" s="201"/>
    </row>
    <row r="31" spans="1:14" s="200" customFormat="1" ht="27" customHeight="1" thickBot="1">
      <c r="A31" s="115" t="s">
        <v>50</v>
      </c>
      <c r="B31" s="204">
        <v>1</v>
      </c>
      <c r="C31" s="299" t="s">
        <v>51</v>
      </c>
      <c r="D31" s="300"/>
      <c r="E31" s="300"/>
      <c r="F31" s="300"/>
      <c r="G31" s="300"/>
      <c r="H31" s="301"/>
      <c r="I31" s="201"/>
      <c r="J31" s="201"/>
      <c r="K31" s="201"/>
      <c r="L31" s="201"/>
    </row>
    <row r="32" spans="1:14" s="200" customFormat="1" ht="27" customHeight="1" thickBot="1">
      <c r="A32" s="115" t="s">
        <v>52</v>
      </c>
      <c r="B32" s="204">
        <v>1</v>
      </c>
      <c r="C32" s="299" t="s">
        <v>53</v>
      </c>
      <c r="D32" s="300"/>
      <c r="E32" s="300"/>
      <c r="F32" s="300"/>
      <c r="G32" s="300"/>
      <c r="H32" s="301"/>
      <c r="I32" s="201"/>
      <c r="J32" s="201"/>
      <c r="K32" s="201"/>
      <c r="L32" s="255"/>
      <c r="M32" s="255"/>
      <c r="N32" s="257"/>
    </row>
    <row r="33" spans="1:14" s="200" customFormat="1" ht="17.25" customHeight="1">
      <c r="A33" s="115"/>
      <c r="B33" s="203"/>
      <c r="C33" s="116"/>
      <c r="D33" s="116"/>
      <c r="E33" s="116"/>
      <c r="F33" s="116"/>
      <c r="G33" s="116"/>
      <c r="H33" s="116"/>
      <c r="I33" s="201"/>
      <c r="J33" s="201"/>
      <c r="K33" s="201"/>
      <c r="L33" s="255"/>
      <c r="M33" s="255"/>
      <c r="N33" s="257"/>
    </row>
    <row r="34" spans="1:14" s="200" customFormat="1" ht="18.75">
      <c r="A34" s="115" t="s">
        <v>54</v>
      </c>
      <c r="B34" s="202">
        <f>B31/B32</f>
        <v>1</v>
      </c>
      <c r="C34" s="103" t="s">
        <v>55</v>
      </c>
      <c r="D34" s="103"/>
      <c r="E34" s="103"/>
      <c r="F34" s="103"/>
      <c r="G34" s="103"/>
      <c r="I34" s="201"/>
      <c r="J34" s="201"/>
      <c r="K34" s="201"/>
      <c r="L34" s="255"/>
      <c r="M34" s="255"/>
      <c r="N34" s="257"/>
    </row>
    <row r="35" spans="1:14" s="200" customFormat="1" ht="19.5" customHeight="1" thickBot="1">
      <c r="A35" s="115"/>
      <c r="B35" s="207"/>
      <c r="G35" s="103"/>
      <c r="I35" s="201"/>
      <c r="J35" s="201"/>
      <c r="K35" s="201"/>
      <c r="L35" s="255"/>
      <c r="M35" s="255"/>
      <c r="N35" s="257"/>
    </row>
    <row r="36" spans="1:14" s="200" customFormat="1" ht="27" customHeight="1" thickBot="1">
      <c r="A36" s="148" t="s">
        <v>56</v>
      </c>
      <c r="B36" s="147">
        <v>20</v>
      </c>
      <c r="C36" s="103"/>
      <c r="D36" s="302" t="s">
        <v>57</v>
      </c>
      <c r="E36" s="307"/>
      <c r="F36" s="302" t="s">
        <v>58</v>
      </c>
      <c r="G36" s="303"/>
      <c r="J36" s="201"/>
      <c r="K36" s="201"/>
      <c r="L36" s="255"/>
      <c r="M36" s="255"/>
      <c r="N36" s="257"/>
    </row>
    <row r="37" spans="1:14" s="200" customFormat="1" ht="27" customHeight="1" thickBot="1">
      <c r="A37" s="127" t="s">
        <v>122</v>
      </c>
      <c r="B37" s="132">
        <v>3</v>
      </c>
      <c r="C37" s="232" t="s">
        <v>59</v>
      </c>
      <c r="D37" s="196" t="s">
        <v>60</v>
      </c>
      <c r="E37" s="197" t="s">
        <v>61</v>
      </c>
      <c r="F37" s="196" t="s">
        <v>60</v>
      </c>
      <c r="G37" s="259" t="s">
        <v>61</v>
      </c>
      <c r="I37" s="194" t="s">
        <v>62</v>
      </c>
      <c r="J37" s="201"/>
      <c r="K37" s="201"/>
      <c r="L37" s="255"/>
      <c r="M37" s="255"/>
      <c r="N37" s="257"/>
    </row>
    <row r="38" spans="1:14" s="200" customFormat="1" ht="26.25" customHeight="1">
      <c r="A38" s="127" t="s">
        <v>121</v>
      </c>
      <c r="B38" s="132">
        <v>25</v>
      </c>
      <c r="C38" s="258">
        <v>1</v>
      </c>
      <c r="D38" s="192">
        <v>29431052</v>
      </c>
      <c r="E38" s="191">
        <f>IF(ISBLANK(D38),"-",$D$48/$D$45*D38)</f>
        <v>26929170.486757323</v>
      </c>
      <c r="F38" s="192">
        <v>35057063</v>
      </c>
      <c r="G38" s="189">
        <f>IF(ISBLANK(F38),"-",$D$48/$F$45*F38)</f>
        <v>27394344.383415423</v>
      </c>
      <c r="I38" s="188"/>
      <c r="J38" s="201"/>
      <c r="K38" s="201"/>
      <c r="L38" s="255"/>
      <c r="M38" s="255"/>
      <c r="N38" s="257"/>
    </row>
    <row r="39" spans="1:14" s="200" customFormat="1" ht="26.25" customHeight="1">
      <c r="A39" s="127" t="s">
        <v>120</v>
      </c>
      <c r="B39" s="132">
        <v>1</v>
      </c>
      <c r="C39" s="126">
        <v>2</v>
      </c>
      <c r="D39" s="187">
        <v>29395966</v>
      </c>
      <c r="E39" s="186">
        <f>IF(ISBLANK(D39),"-",$D$48/$D$45*D39)</f>
        <v>26897067.085366901</v>
      </c>
      <c r="F39" s="187">
        <v>35092541</v>
      </c>
      <c r="G39" s="184">
        <f>IF(ISBLANK(F39),"-",$D$48/$F$45*F39)</f>
        <v>27422067.657040335</v>
      </c>
      <c r="I39" s="275">
        <f>ABS((F43/D43*D42)-F42)/D42</f>
        <v>2.1126902525746116E-2</v>
      </c>
      <c r="J39" s="201"/>
      <c r="K39" s="201"/>
      <c r="L39" s="255"/>
      <c r="M39" s="255"/>
      <c r="N39" s="257"/>
    </row>
    <row r="40" spans="1:14" ht="26.25" customHeight="1">
      <c r="A40" s="127" t="s">
        <v>119</v>
      </c>
      <c r="B40" s="132">
        <v>1</v>
      </c>
      <c r="C40" s="126">
        <v>3</v>
      </c>
      <c r="D40" s="187">
        <v>29393258</v>
      </c>
      <c r="E40" s="186">
        <f>IF(ISBLANK(D40),"-",$D$48/$D$45*D40)</f>
        <v>26894589.287642304</v>
      </c>
      <c r="F40" s="187">
        <v>35014193</v>
      </c>
      <c r="G40" s="184">
        <f>IF(ISBLANK(F40),"-",$D$48/$F$45*F40)</f>
        <v>27360844.841719158</v>
      </c>
      <c r="I40" s="275"/>
      <c r="L40" s="255"/>
      <c r="M40" s="255"/>
      <c r="N40" s="103"/>
    </row>
    <row r="41" spans="1:14" ht="27" customHeight="1" thickBot="1">
      <c r="A41" s="127" t="s">
        <v>118</v>
      </c>
      <c r="B41" s="132">
        <v>1</v>
      </c>
      <c r="C41" s="256">
        <v>4</v>
      </c>
      <c r="D41" s="182"/>
      <c r="E41" s="181" t="str">
        <f>IF(ISBLANK(D41),"-",$D$48/$D$45*D41)</f>
        <v>-</v>
      </c>
      <c r="F41" s="182"/>
      <c r="G41" s="179" t="str">
        <f>IF(ISBLANK(F41),"-",$D$48/$F$45*F41)</f>
        <v>-</v>
      </c>
      <c r="I41" s="178"/>
      <c r="L41" s="255"/>
      <c r="M41" s="255"/>
      <c r="N41" s="103"/>
    </row>
    <row r="42" spans="1:14" ht="27" customHeight="1" thickBot="1">
      <c r="A42" s="127" t="s">
        <v>117</v>
      </c>
      <c r="B42" s="132">
        <v>1</v>
      </c>
      <c r="C42" s="254" t="s">
        <v>63</v>
      </c>
      <c r="D42" s="253">
        <f>AVERAGE(D38:D41)</f>
        <v>29406758.666666668</v>
      </c>
      <c r="E42" s="176">
        <f>AVERAGE(E38:E41)</f>
        <v>26906942.286588844</v>
      </c>
      <c r="F42" s="253">
        <f>AVERAGE(F38:F41)</f>
        <v>35054599</v>
      </c>
      <c r="G42" s="252">
        <f>AVERAGE(G38:G41)</f>
        <v>27392418.960724968</v>
      </c>
      <c r="H42" s="150"/>
    </row>
    <row r="43" spans="1:14" ht="26.25" customHeight="1">
      <c r="A43" s="127" t="s">
        <v>116</v>
      </c>
      <c r="B43" s="132">
        <v>1</v>
      </c>
      <c r="C43" s="251" t="s">
        <v>64</v>
      </c>
      <c r="D43" s="172">
        <v>10.94</v>
      </c>
      <c r="E43" s="103"/>
      <c r="F43" s="172">
        <v>12.81</v>
      </c>
      <c r="H43" s="150"/>
    </row>
    <row r="44" spans="1:14" ht="26.25" customHeight="1">
      <c r="A44" s="127" t="s">
        <v>115</v>
      </c>
      <c r="B44" s="132">
        <v>1</v>
      </c>
      <c r="C44" s="250" t="s">
        <v>65</v>
      </c>
      <c r="D44" s="170">
        <f>D43*$B$34</f>
        <v>10.94</v>
      </c>
      <c r="E44" s="104"/>
      <c r="F44" s="170">
        <f>F43*$B$34</f>
        <v>12.81</v>
      </c>
      <c r="H44" s="150"/>
    </row>
    <row r="45" spans="1:14" ht="19.5" customHeight="1" thickBot="1">
      <c r="A45" s="127" t="s">
        <v>66</v>
      </c>
      <c r="B45" s="126">
        <f>(B44/B43)*(B42/B41)*(B40/B39)*(B38/B37)*B36</f>
        <v>166.66666666666669</v>
      </c>
      <c r="C45" s="250" t="s">
        <v>67</v>
      </c>
      <c r="D45" s="168">
        <f>D44*$B$30/100</f>
        <v>10.92906</v>
      </c>
      <c r="E45" s="105"/>
      <c r="F45" s="168">
        <f>F44*$B$30/100</f>
        <v>12.797190000000001</v>
      </c>
      <c r="H45" s="150"/>
    </row>
    <row r="46" spans="1:14" ht="19.5" customHeight="1" thickBot="1">
      <c r="A46" s="276" t="s">
        <v>68</v>
      </c>
      <c r="B46" s="293"/>
      <c r="C46" s="250" t="s">
        <v>69</v>
      </c>
      <c r="D46" s="249">
        <f>D45/$B$45</f>
        <v>6.5574359999999984E-2</v>
      </c>
      <c r="E46" s="245"/>
      <c r="F46" s="166">
        <f>F45/$B$45</f>
        <v>7.678314E-2</v>
      </c>
      <c r="H46" s="150"/>
    </row>
    <row r="47" spans="1:14" ht="27" customHeight="1" thickBot="1">
      <c r="A47" s="278"/>
      <c r="B47" s="294"/>
      <c r="C47" s="248" t="s">
        <v>70</v>
      </c>
      <c r="D47" s="247">
        <v>0.06</v>
      </c>
      <c r="E47" s="246"/>
      <c r="F47" s="245"/>
      <c r="H47" s="150"/>
    </row>
    <row r="48" spans="1:14" ht="18.75">
      <c r="C48" s="244" t="s">
        <v>71</v>
      </c>
      <c r="D48" s="168">
        <f>D47*$B$45</f>
        <v>10</v>
      </c>
      <c r="F48" s="162"/>
      <c r="H48" s="150"/>
    </row>
    <row r="49" spans="1:12" ht="19.5" customHeight="1" thickBot="1">
      <c r="C49" s="243" t="s">
        <v>72</v>
      </c>
      <c r="D49" s="242">
        <f>D48/B34</f>
        <v>10</v>
      </c>
      <c r="F49" s="162"/>
      <c r="H49" s="150"/>
    </row>
    <row r="50" spans="1:12" ht="18.75">
      <c r="C50" s="148" t="s">
        <v>73</v>
      </c>
      <c r="D50" s="241">
        <f>AVERAGE(E38:E41,G38:G41)</f>
        <v>27149680.623656902</v>
      </c>
      <c r="F50" s="151"/>
      <c r="H50" s="150"/>
    </row>
    <row r="51" spans="1:12" ht="18.75">
      <c r="C51" s="127" t="s">
        <v>74</v>
      </c>
      <c r="D51" s="240">
        <f>STDEV(E38:E41,G38:G41)/D50</f>
        <v>9.8303724212969353E-3</v>
      </c>
      <c r="F51" s="151"/>
      <c r="H51" s="150"/>
    </row>
    <row r="52" spans="1:12" ht="19.5" customHeight="1" thickBot="1">
      <c r="C52" s="221" t="s">
        <v>19</v>
      </c>
      <c r="D52" s="239">
        <f>COUNT(E38:E41,G38:G41)</f>
        <v>6</v>
      </c>
      <c r="F52" s="151"/>
    </row>
    <row r="54" spans="1:12" ht="18.75">
      <c r="A54" s="149" t="s">
        <v>1</v>
      </c>
      <c r="B54" s="238" t="s">
        <v>75</v>
      </c>
    </row>
    <row r="55" spans="1:12" ht="18.75">
      <c r="A55" s="103" t="s">
        <v>76</v>
      </c>
      <c r="B55" s="236" t="str">
        <f>B21</f>
        <v>Each film coated tablet contains: Abacavir  Sulfate USP equivalent to Abacavir 60 mg and Lamivudine USP 30 mg.</v>
      </c>
    </row>
    <row r="56" spans="1:12" ht="26.25" customHeight="1">
      <c r="A56" s="236" t="s">
        <v>77</v>
      </c>
      <c r="B56" s="237">
        <v>30</v>
      </c>
      <c r="C56" s="103" t="str">
        <f>B20</f>
        <v xml:space="preserve">ABACAVIR SULFATE &amp; LAMIVUDINE </v>
      </c>
      <c r="H56" s="104"/>
    </row>
    <row r="57" spans="1:12" ht="18.75">
      <c r="A57" s="236" t="s">
        <v>78</v>
      </c>
      <c r="B57" s="235">
        <f>[2]Uniformity!C46</f>
        <v>146.67750000000001</v>
      </c>
      <c r="H57" s="104"/>
    </row>
    <row r="58" spans="1:12" ht="19.5" customHeight="1" thickBot="1">
      <c r="H58" s="104"/>
    </row>
    <row r="59" spans="1:12" s="200" customFormat="1" ht="27" customHeight="1" thickBot="1">
      <c r="A59" s="148" t="s">
        <v>79</v>
      </c>
      <c r="B59" s="147">
        <v>100</v>
      </c>
      <c r="C59" s="103"/>
      <c r="D59" s="234" t="s">
        <v>80</v>
      </c>
      <c r="E59" s="233" t="s">
        <v>59</v>
      </c>
      <c r="F59" s="233" t="s">
        <v>60</v>
      </c>
      <c r="G59" s="233" t="s">
        <v>81</v>
      </c>
      <c r="H59" s="232" t="s">
        <v>82</v>
      </c>
      <c r="L59" s="201"/>
    </row>
    <row r="60" spans="1:12" s="200" customFormat="1" ht="26.25" customHeight="1">
      <c r="A60" s="127" t="s">
        <v>124</v>
      </c>
      <c r="B60" s="132">
        <v>10</v>
      </c>
      <c r="C60" s="280" t="s">
        <v>83</v>
      </c>
      <c r="D60" s="283">
        <v>146.56</v>
      </c>
      <c r="E60" s="224">
        <v>1</v>
      </c>
      <c r="F60" s="223">
        <v>27580479</v>
      </c>
      <c r="G60" s="231">
        <f>IF(ISBLANK(F60),"-",(F60/$D$50*$D$47*$B$68)*($B$57/$D$60))</f>
        <v>30.500459127222982</v>
      </c>
      <c r="H60" s="230">
        <f t="shared" ref="H60:H71" si="0">IF(ISBLANK(F60),"-",G60/$B$56)</f>
        <v>1.0166819709074326</v>
      </c>
      <c r="L60" s="201"/>
    </row>
    <row r="61" spans="1:12" s="200" customFormat="1" ht="26.25" customHeight="1">
      <c r="A61" s="127" t="s">
        <v>113</v>
      </c>
      <c r="B61" s="132">
        <v>50</v>
      </c>
      <c r="C61" s="281"/>
      <c r="D61" s="284"/>
      <c r="E61" s="219">
        <v>2</v>
      </c>
      <c r="F61" s="187">
        <v>27587770</v>
      </c>
      <c r="G61" s="229">
        <f>IF(ISBLANK(F61),"-",(F61/$D$50*$D$47*$B$68)*($B$57/$D$60))</f>
        <v>30.508522034596588</v>
      </c>
      <c r="H61" s="217">
        <f t="shared" si="0"/>
        <v>1.0169507344865529</v>
      </c>
      <c r="L61" s="201"/>
    </row>
    <row r="62" spans="1:12" s="200" customFormat="1" ht="26.25" customHeight="1">
      <c r="A62" s="127" t="s">
        <v>112</v>
      </c>
      <c r="B62" s="132">
        <v>1</v>
      </c>
      <c r="C62" s="281"/>
      <c r="D62" s="284"/>
      <c r="E62" s="219">
        <v>3</v>
      </c>
      <c r="F62" s="185">
        <v>27720529</v>
      </c>
      <c r="G62" s="229">
        <f>IF(ISBLANK(F62),"-",(F62/$D$50*$D$47*$B$68)*($B$57/$D$60))</f>
        <v>30.655336397511427</v>
      </c>
      <c r="H62" s="217">
        <f t="shared" si="0"/>
        <v>1.0218445465837143</v>
      </c>
      <c r="L62" s="201"/>
    </row>
    <row r="63" spans="1:12" ht="27" customHeight="1" thickBot="1">
      <c r="A63" s="127" t="s">
        <v>111</v>
      </c>
      <c r="B63" s="132">
        <v>1</v>
      </c>
      <c r="C63" s="305"/>
      <c r="D63" s="285"/>
      <c r="E63" s="216">
        <v>4</v>
      </c>
      <c r="F63" s="215"/>
      <c r="G63" s="229" t="str">
        <f>IF(ISBLANK(F63),"-",(F63/$D$50*$D$47*$B$68)*($B$57/$D$60))</f>
        <v>-</v>
      </c>
      <c r="H63" s="217" t="str">
        <f t="shared" si="0"/>
        <v>-</v>
      </c>
    </row>
    <row r="64" spans="1:12" ht="26.25" customHeight="1">
      <c r="A64" s="127" t="s">
        <v>110</v>
      </c>
      <c r="B64" s="132">
        <v>1</v>
      </c>
      <c r="C64" s="280" t="s">
        <v>84</v>
      </c>
      <c r="D64" s="283">
        <v>148.22999999999999</v>
      </c>
      <c r="E64" s="224">
        <v>1</v>
      </c>
      <c r="F64" s="223">
        <v>27789452</v>
      </c>
      <c r="G64" s="222">
        <f>IF(ISBLANK(F64),"-",(F64/$D$50*$D$47*$B$68)*($B$57/$D$64))</f>
        <v>30.385326185600753</v>
      </c>
      <c r="H64" s="228">
        <f t="shared" si="0"/>
        <v>1.0128442061866918</v>
      </c>
    </row>
    <row r="65" spans="1:8" ht="26.25" customHeight="1">
      <c r="A65" s="127" t="s">
        <v>109</v>
      </c>
      <c r="B65" s="132">
        <v>1</v>
      </c>
      <c r="C65" s="281"/>
      <c r="D65" s="284"/>
      <c r="E65" s="219">
        <v>2</v>
      </c>
      <c r="F65" s="187">
        <v>27844636</v>
      </c>
      <c r="G65" s="218">
        <f>IF(ISBLANK(F65),"-",(F65/$D$50*$D$47*$B$68)*($B$57/$D$64))</f>
        <v>30.445665045115728</v>
      </c>
      <c r="H65" s="227">
        <f t="shared" si="0"/>
        <v>1.0148555015038576</v>
      </c>
    </row>
    <row r="66" spans="1:8" ht="26.25" customHeight="1">
      <c r="A66" s="127" t="s">
        <v>108</v>
      </c>
      <c r="B66" s="132">
        <v>1</v>
      </c>
      <c r="C66" s="281"/>
      <c r="D66" s="284"/>
      <c r="E66" s="219">
        <v>3</v>
      </c>
      <c r="F66" s="187">
        <v>27931797</v>
      </c>
      <c r="G66" s="218">
        <f>IF(ISBLANK(F66),"-",(F66/$D$50*$D$47*$B$68)*($B$57/$D$64))</f>
        <v>30.540967946938455</v>
      </c>
      <c r="H66" s="227">
        <f t="shared" si="0"/>
        <v>1.0180322648979485</v>
      </c>
    </row>
    <row r="67" spans="1:8" ht="27" customHeight="1" thickBot="1">
      <c r="A67" s="127" t="s">
        <v>107</v>
      </c>
      <c r="B67" s="132">
        <v>1</v>
      </c>
      <c r="C67" s="305"/>
      <c r="D67" s="285"/>
      <c r="E67" s="216">
        <v>4</v>
      </c>
      <c r="F67" s="215"/>
      <c r="G67" s="214" t="str">
        <f>IF(ISBLANK(F67),"-",(F67/$D$50*$D$47*$B$68)*($B$57/$D$64))</f>
        <v>-</v>
      </c>
      <c r="H67" s="226" t="str">
        <f t="shared" si="0"/>
        <v>-</v>
      </c>
    </row>
    <row r="68" spans="1:8" ht="26.25" customHeight="1">
      <c r="A68" s="127" t="s">
        <v>85</v>
      </c>
      <c r="B68" s="225">
        <f>(B67/B66)*(B65/B64)*(B63/B62)*(B61/B60)*B59</f>
        <v>500</v>
      </c>
      <c r="C68" s="280" t="s">
        <v>86</v>
      </c>
      <c r="D68" s="283">
        <v>151.43</v>
      </c>
      <c r="E68" s="224">
        <v>1</v>
      </c>
      <c r="F68" s="223">
        <v>28571712</v>
      </c>
      <c r="G68" s="222">
        <f>IF(ISBLANK(F68),"-",(F68/$D$50*$D$47*$B$68)*($B$57/$D$68))</f>
        <v>30.58048509070062</v>
      </c>
      <c r="H68" s="217">
        <f t="shared" si="0"/>
        <v>1.0193495030233539</v>
      </c>
    </row>
    <row r="69" spans="1:8" ht="27" customHeight="1" thickBot="1">
      <c r="A69" s="221" t="s">
        <v>87</v>
      </c>
      <c r="B69" s="220">
        <f>(D47*B68)/B56*B57</f>
        <v>146.67750000000001</v>
      </c>
      <c r="C69" s="281"/>
      <c r="D69" s="284"/>
      <c r="E69" s="219">
        <v>2</v>
      </c>
      <c r="F69" s="187">
        <v>28480122</v>
      </c>
      <c r="G69" s="218">
        <f>IF(ISBLANK(F69),"-",(F69/$D$50*$D$47*$B$68)*($B$57/$D$68))</f>
        <v>30.482455731120858</v>
      </c>
      <c r="H69" s="217">
        <f t="shared" si="0"/>
        <v>1.0160818577040287</v>
      </c>
    </row>
    <row r="70" spans="1:8" ht="26.25" customHeight="1">
      <c r="A70" s="286" t="s">
        <v>68</v>
      </c>
      <c r="B70" s="287"/>
      <c r="C70" s="281"/>
      <c r="D70" s="284"/>
      <c r="E70" s="219">
        <v>3</v>
      </c>
      <c r="F70" s="187">
        <v>28764784</v>
      </c>
      <c r="G70" s="218">
        <f>IF(ISBLANK(F70),"-",(F70/$D$50*$D$47*$B$68)*($B$57/$D$68))</f>
        <v>30.787131280380521</v>
      </c>
      <c r="H70" s="217">
        <f t="shared" si="0"/>
        <v>1.0262377093460173</v>
      </c>
    </row>
    <row r="71" spans="1:8" ht="27" customHeight="1" thickBot="1">
      <c r="A71" s="288"/>
      <c r="B71" s="289"/>
      <c r="C71" s="282"/>
      <c r="D71" s="285"/>
      <c r="E71" s="216">
        <v>4</v>
      </c>
      <c r="F71" s="215"/>
      <c r="G71" s="214" t="str">
        <f>IF(ISBLANK(F71),"-",(F71/$D$50*$D$47*$B$68)*($B$57/$D$68))</f>
        <v>-</v>
      </c>
      <c r="H71" s="213" t="str">
        <f t="shared" si="0"/>
        <v>-</v>
      </c>
    </row>
    <row r="72" spans="1:8" ht="26.25" customHeight="1">
      <c r="A72" s="104"/>
      <c r="B72" s="104"/>
      <c r="C72" s="104"/>
      <c r="D72" s="104"/>
      <c r="E72" s="104"/>
      <c r="F72" s="104"/>
      <c r="G72" s="212" t="s">
        <v>63</v>
      </c>
      <c r="H72" s="211">
        <f>AVERAGE(H60:H71)</f>
        <v>1.0180975882932886</v>
      </c>
    </row>
    <row r="73" spans="1:8" ht="26.25" customHeight="1">
      <c r="C73" s="104"/>
      <c r="D73" s="104"/>
      <c r="E73" s="104"/>
      <c r="F73" s="104"/>
      <c r="G73" s="155" t="s">
        <v>74</v>
      </c>
      <c r="H73" s="210">
        <f>STDEV(H60:H71)/H72</f>
        <v>3.9191294608834195E-3</v>
      </c>
    </row>
    <row r="74" spans="1:8" ht="27" customHeight="1" thickBot="1">
      <c r="A74" s="104"/>
      <c r="B74" s="104"/>
      <c r="C74" s="104"/>
      <c r="D74" s="104"/>
      <c r="E74" s="105"/>
      <c r="F74" s="104"/>
      <c r="G74" s="153" t="s">
        <v>19</v>
      </c>
      <c r="H74" s="209">
        <f>COUNT(H60:H71)</f>
        <v>9</v>
      </c>
    </row>
    <row r="76" spans="1:8" ht="26.25" customHeight="1">
      <c r="A76" s="108" t="s">
        <v>88</v>
      </c>
      <c r="B76" s="115" t="s">
        <v>89</v>
      </c>
      <c r="C76" s="290" t="str">
        <f>B20</f>
        <v xml:space="preserve">ABACAVIR SULFATE &amp; LAMIVUDINE </v>
      </c>
      <c r="D76" s="290"/>
      <c r="E76" s="103" t="s">
        <v>90</v>
      </c>
      <c r="F76" s="103"/>
      <c r="G76" s="114">
        <f>H72</f>
        <v>1.0180975882932886</v>
      </c>
      <c r="H76" s="207"/>
    </row>
    <row r="77" spans="1:8" ht="18.75">
      <c r="A77" s="199" t="s">
        <v>91</v>
      </c>
      <c r="B77" s="199" t="s">
        <v>92</v>
      </c>
    </row>
    <row r="78" spans="1:8" ht="18.75">
      <c r="A78" s="199"/>
      <c r="B78" s="199"/>
    </row>
    <row r="79" spans="1:8" ht="26.25" customHeight="1">
      <c r="A79" s="108" t="s">
        <v>4</v>
      </c>
      <c r="B79" s="304" t="str">
        <f>B26</f>
        <v>Lamivudine</v>
      </c>
      <c r="C79" s="304"/>
    </row>
    <row r="80" spans="1:8" ht="26.25" customHeight="1">
      <c r="A80" s="115" t="s">
        <v>46</v>
      </c>
      <c r="B80" s="304" t="str">
        <f>B27</f>
        <v>WRS/L3/8</v>
      </c>
      <c r="C80" s="304"/>
    </row>
    <row r="81" spans="1:12" ht="27" customHeight="1" thickBot="1">
      <c r="A81" s="115" t="s">
        <v>6</v>
      </c>
      <c r="B81" s="171">
        <f>B28</f>
        <v>99.9</v>
      </c>
    </row>
    <row r="82" spans="1:12" s="200" customFormat="1" ht="27" customHeight="1" thickBot="1">
      <c r="A82" s="115" t="s">
        <v>47</v>
      </c>
      <c r="B82" s="208">
        <v>0</v>
      </c>
      <c r="C82" s="296" t="s">
        <v>48</v>
      </c>
      <c r="D82" s="297"/>
      <c r="E82" s="297"/>
      <c r="F82" s="297"/>
      <c r="G82" s="298"/>
      <c r="I82" s="201"/>
      <c r="J82" s="201"/>
      <c r="K82" s="201"/>
      <c r="L82" s="201"/>
    </row>
    <row r="83" spans="1:12" s="200" customFormat="1" ht="19.5" customHeight="1" thickBot="1">
      <c r="A83" s="115" t="s">
        <v>49</v>
      </c>
      <c r="B83" s="207">
        <f>B81-B82</f>
        <v>99.9</v>
      </c>
      <c r="C83" s="206"/>
      <c r="D83" s="206"/>
      <c r="E83" s="206"/>
      <c r="F83" s="206"/>
      <c r="G83" s="205"/>
      <c r="I83" s="201"/>
      <c r="J83" s="201"/>
      <c r="K83" s="201"/>
      <c r="L83" s="201"/>
    </row>
    <row r="84" spans="1:12" s="200" customFormat="1" ht="27" customHeight="1" thickBot="1">
      <c r="A84" s="115" t="s">
        <v>50</v>
      </c>
      <c r="B84" s="204">
        <v>1</v>
      </c>
      <c r="C84" s="299" t="s">
        <v>93</v>
      </c>
      <c r="D84" s="300"/>
      <c r="E84" s="300"/>
      <c r="F84" s="300"/>
      <c r="G84" s="300"/>
      <c r="H84" s="301"/>
      <c r="I84" s="201"/>
      <c r="J84" s="201"/>
      <c r="K84" s="201"/>
      <c r="L84" s="201"/>
    </row>
    <row r="85" spans="1:12" s="200" customFormat="1" ht="27" customHeight="1" thickBot="1">
      <c r="A85" s="115" t="s">
        <v>52</v>
      </c>
      <c r="B85" s="204">
        <v>1</v>
      </c>
      <c r="C85" s="299" t="s">
        <v>94</v>
      </c>
      <c r="D85" s="300"/>
      <c r="E85" s="300"/>
      <c r="F85" s="300"/>
      <c r="G85" s="300"/>
      <c r="H85" s="301"/>
      <c r="I85" s="201"/>
      <c r="J85" s="201"/>
      <c r="K85" s="201"/>
      <c r="L85" s="201"/>
    </row>
    <row r="86" spans="1:12" s="200" customFormat="1" ht="18.75">
      <c r="A86" s="115"/>
      <c r="B86" s="203"/>
      <c r="C86" s="116"/>
      <c r="D86" s="116"/>
      <c r="E86" s="116"/>
      <c r="F86" s="116"/>
      <c r="G86" s="116"/>
      <c r="H86" s="116"/>
      <c r="I86" s="201"/>
      <c r="J86" s="201"/>
      <c r="K86" s="201"/>
      <c r="L86" s="201"/>
    </row>
    <row r="87" spans="1:12" s="200" customFormat="1" ht="18.75">
      <c r="A87" s="115" t="s">
        <v>54</v>
      </c>
      <c r="B87" s="202">
        <f>B84/B85</f>
        <v>1</v>
      </c>
      <c r="C87" s="103" t="s">
        <v>55</v>
      </c>
      <c r="D87" s="103"/>
      <c r="E87" s="103"/>
      <c r="F87" s="103"/>
      <c r="G87" s="103"/>
      <c r="I87" s="201"/>
      <c r="J87" s="201"/>
      <c r="K87" s="201"/>
      <c r="L87" s="201"/>
    </row>
    <row r="88" spans="1:12" ht="19.5" customHeight="1" thickBot="1">
      <c r="A88" s="199"/>
      <c r="B88" s="199"/>
    </row>
    <row r="89" spans="1:12" ht="27" customHeight="1" thickBot="1">
      <c r="A89" s="148" t="s">
        <v>56</v>
      </c>
      <c r="B89" s="147">
        <v>20</v>
      </c>
      <c r="D89" s="146" t="s">
        <v>57</v>
      </c>
      <c r="E89" s="198"/>
      <c r="F89" s="302" t="s">
        <v>58</v>
      </c>
      <c r="G89" s="303"/>
    </row>
    <row r="90" spans="1:12" ht="27" customHeight="1" thickBot="1">
      <c r="A90" s="127" t="s">
        <v>122</v>
      </c>
      <c r="B90" s="132">
        <v>3</v>
      </c>
      <c r="C90" s="111" t="s">
        <v>59</v>
      </c>
      <c r="D90" s="196" t="s">
        <v>60</v>
      </c>
      <c r="E90" s="197" t="s">
        <v>61</v>
      </c>
      <c r="F90" s="196" t="s">
        <v>60</v>
      </c>
      <c r="G90" s="195" t="s">
        <v>61</v>
      </c>
      <c r="I90" s="194" t="s">
        <v>62</v>
      </c>
    </row>
    <row r="91" spans="1:12" ht="26.25" customHeight="1">
      <c r="A91" s="127" t="s">
        <v>121</v>
      </c>
      <c r="B91" s="132">
        <v>25</v>
      </c>
      <c r="C91" s="193">
        <v>1</v>
      </c>
      <c r="D91" s="192">
        <v>14798360</v>
      </c>
      <c r="E91" s="191">
        <f>IF(ISBLANK(D91),"-",$D$101/$D$98*D91)</f>
        <v>15044864.080005256</v>
      </c>
      <c r="F91" s="190">
        <v>17604711</v>
      </c>
      <c r="G91" s="189">
        <f>IF(ISBLANK(F91),"-",$D$101/$F$98*F91)</f>
        <v>15285222.77156157</v>
      </c>
      <c r="I91" s="188"/>
    </row>
    <row r="92" spans="1:12" ht="26.25" customHeight="1">
      <c r="A92" s="127" t="s">
        <v>120</v>
      </c>
      <c r="B92" s="132">
        <v>10</v>
      </c>
      <c r="C92" s="104">
        <v>2</v>
      </c>
      <c r="D92" s="187">
        <v>14916355</v>
      </c>
      <c r="E92" s="186">
        <f>IF(ISBLANK(D92),"-",$D$101/$D$98*D92)</f>
        <v>15164824.584893649</v>
      </c>
      <c r="F92" s="185">
        <v>17626227</v>
      </c>
      <c r="G92" s="184">
        <f>IF(ISBLANK(F92),"-",$D$101/$F$98*F92)</f>
        <v>15303903.955998674</v>
      </c>
      <c r="I92" s="275">
        <f>ABS((F96/D96*D95)-F95)/D95</f>
        <v>1.254749384449729E-2</v>
      </c>
    </row>
    <row r="93" spans="1:12" ht="26.25" customHeight="1">
      <c r="A93" s="127" t="s">
        <v>119</v>
      </c>
      <c r="B93" s="132">
        <v>20</v>
      </c>
      <c r="C93" s="104">
        <v>3</v>
      </c>
      <c r="D93" s="187">
        <v>14944619</v>
      </c>
      <c r="E93" s="186">
        <f>IF(ISBLANK(D93),"-",$D$101/$D$98*D93)</f>
        <v>15193559.393234391</v>
      </c>
      <c r="F93" s="185">
        <v>17622484</v>
      </c>
      <c r="G93" s="184">
        <f>IF(ISBLANK(F93),"-",$D$101/$F$98*F93)</f>
        <v>15300654.11061161</v>
      </c>
      <c r="I93" s="275"/>
    </row>
    <row r="94" spans="1:12" ht="27" customHeight="1" thickBot="1">
      <c r="A94" s="127" t="s">
        <v>118</v>
      </c>
      <c r="B94" s="132">
        <v>1</v>
      </c>
      <c r="C94" s="183">
        <v>4</v>
      </c>
      <c r="D94" s="182"/>
      <c r="E94" s="181" t="str">
        <f>IF(ISBLANK(D94),"-",$D$101/$D$98*D94)</f>
        <v>-</v>
      </c>
      <c r="F94" s="180"/>
      <c r="G94" s="179" t="str">
        <f>IF(ISBLANK(F94),"-",$D$101/$F$98*F94)</f>
        <v>-</v>
      </c>
      <c r="I94" s="178"/>
    </row>
    <row r="95" spans="1:12" ht="27" customHeight="1" thickBot="1">
      <c r="A95" s="127" t="s">
        <v>117</v>
      </c>
      <c r="B95" s="132">
        <v>1</v>
      </c>
      <c r="C95" s="115" t="s">
        <v>63</v>
      </c>
      <c r="D95" s="177">
        <f>AVERAGE(D91:D94)</f>
        <v>14886444.666666666</v>
      </c>
      <c r="E95" s="176">
        <f>AVERAGE(E91:E94)</f>
        <v>15134416.019377766</v>
      </c>
      <c r="F95" s="175">
        <f>AVERAGE(F91:F94)</f>
        <v>17617807.333333332</v>
      </c>
      <c r="G95" s="174">
        <f>AVERAGE(G91:G94)</f>
        <v>15296593.612723952</v>
      </c>
    </row>
    <row r="96" spans="1:12" ht="26.25" customHeight="1">
      <c r="A96" s="127" t="s">
        <v>116</v>
      </c>
      <c r="B96" s="171">
        <v>1</v>
      </c>
      <c r="C96" s="173" t="s">
        <v>95</v>
      </c>
      <c r="D96" s="172">
        <v>10.94</v>
      </c>
      <c r="E96" s="103"/>
      <c r="F96" s="172">
        <v>12.81</v>
      </c>
    </row>
    <row r="97" spans="1:10" ht="26.25" customHeight="1">
      <c r="A97" s="127" t="s">
        <v>115</v>
      </c>
      <c r="B97" s="171">
        <v>1</v>
      </c>
      <c r="C97" s="164" t="s">
        <v>96</v>
      </c>
      <c r="D97" s="163">
        <f>D96*$B$87</f>
        <v>10.94</v>
      </c>
      <c r="E97" s="104"/>
      <c r="F97" s="170">
        <f>F96*$B$87</f>
        <v>12.81</v>
      </c>
    </row>
    <row r="98" spans="1:10" ht="19.5" customHeight="1" thickBot="1">
      <c r="A98" s="127" t="s">
        <v>66</v>
      </c>
      <c r="B98" s="104">
        <f>(B97/B96)*(B95/B94)*(B93/B92)*(B91/B90)*B89</f>
        <v>333.33333333333337</v>
      </c>
      <c r="C98" s="164" t="s">
        <v>97</v>
      </c>
      <c r="D98" s="169">
        <f>D97*$B$83/100</f>
        <v>10.92906</v>
      </c>
      <c r="E98" s="105"/>
      <c r="F98" s="168">
        <f>F97*$B$83/100</f>
        <v>12.797190000000001</v>
      </c>
    </row>
    <row r="99" spans="1:10" ht="19.5" customHeight="1" thickBot="1">
      <c r="A99" s="276" t="s">
        <v>68</v>
      </c>
      <c r="B99" s="277"/>
      <c r="C99" s="164" t="s">
        <v>98</v>
      </c>
      <c r="D99" s="167">
        <f>D98/$B$98</f>
        <v>3.2787179999999992E-2</v>
      </c>
      <c r="E99" s="105"/>
      <c r="F99" s="166">
        <f>F98/$B$98</f>
        <v>3.839157E-2</v>
      </c>
      <c r="H99" s="150"/>
    </row>
    <row r="100" spans="1:10" ht="19.5" customHeight="1" thickBot="1">
      <c r="A100" s="278"/>
      <c r="B100" s="279"/>
      <c r="C100" s="164" t="s">
        <v>70</v>
      </c>
      <c r="D100" s="165">
        <f>$B$56/$B$116</f>
        <v>3.3333333333333333E-2</v>
      </c>
      <c r="F100" s="162"/>
      <c r="G100" s="156"/>
      <c r="H100" s="150"/>
    </row>
    <row r="101" spans="1:10" ht="18.75">
      <c r="C101" s="164" t="s">
        <v>71</v>
      </c>
      <c r="D101" s="163">
        <f>D100*$B$98</f>
        <v>11.111111111111112</v>
      </c>
      <c r="F101" s="162"/>
      <c r="H101" s="150"/>
    </row>
    <row r="102" spans="1:10" ht="19.5" customHeight="1" thickBot="1">
      <c r="C102" s="161" t="s">
        <v>72</v>
      </c>
      <c r="D102" s="160">
        <f>D101/B34</f>
        <v>11.111111111111112</v>
      </c>
      <c r="F102" s="151"/>
      <c r="H102" s="150"/>
      <c r="J102" s="159"/>
    </row>
    <row r="103" spans="1:10" ht="18.75">
      <c r="C103" s="158" t="s">
        <v>99</v>
      </c>
      <c r="D103" s="157">
        <f>AVERAGE(E91:E94,G91:G94)</f>
        <v>15215504.816050857</v>
      </c>
      <c r="F103" s="151"/>
      <c r="G103" s="156"/>
      <c r="H103" s="150"/>
      <c r="J103" s="118"/>
    </row>
    <row r="104" spans="1:10" ht="18.75">
      <c r="C104" s="155" t="s">
        <v>74</v>
      </c>
      <c r="D104" s="154">
        <f>STDEV(E91:E94,G91:G94)/D103</f>
        <v>6.7084386189526181E-3</v>
      </c>
      <c r="F104" s="151"/>
      <c r="H104" s="150"/>
      <c r="J104" s="118"/>
    </row>
    <row r="105" spans="1:10" ht="19.5" customHeight="1" thickBot="1">
      <c r="C105" s="153" t="s">
        <v>19</v>
      </c>
      <c r="D105" s="152">
        <f>COUNT(E91:E94,G91:G94)</f>
        <v>6</v>
      </c>
      <c r="F105" s="151"/>
      <c r="H105" s="150"/>
      <c r="J105" s="118"/>
    </row>
    <row r="106" spans="1:10" ht="19.5" customHeight="1" thickBot="1">
      <c r="A106" s="149"/>
      <c r="B106" s="149"/>
      <c r="C106" s="149"/>
      <c r="D106" s="149"/>
      <c r="E106" s="149"/>
    </row>
    <row r="107" spans="1:10" ht="26.25" customHeight="1">
      <c r="A107" s="148" t="s">
        <v>100</v>
      </c>
      <c r="B107" s="147">
        <v>900</v>
      </c>
      <c r="C107" s="146" t="s">
        <v>101</v>
      </c>
      <c r="D107" s="145" t="s">
        <v>60</v>
      </c>
      <c r="E107" s="144" t="s">
        <v>102</v>
      </c>
      <c r="F107" s="143" t="s">
        <v>103</v>
      </c>
    </row>
    <row r="108" spans="1:10" ht="26.25" customHeight="1">
      <c r="A108" s="127" t="s">
        <v>114</v>
      </c>
      <c r="B108" s="132">
        <v>1</v>
      </c>
      <c r="C108" s="131">
        <v>1</v>
      </c>
      <c r="D108" s="140">
        <v>15607253</v>
      </c>
      <c r="E108" s="142">
        <f t="shared" ref="E108:E113" si="1">IF(ISBLANK(D108),"-",D108/$D$103*$D$100*$B$116)</f>
        <v>30.772399316391827</v>
      </c>
      <c r="F108" s="141">
        <f t="shared" ref="F108:F113" si="2">IF(ISBLANK(D108), "-", E108/$B$56)</f>
        <v>1.0257466438797276</v>
      </c>
    </row>
    <row r="109" spans="1:10" ht="26.25" customHeight="1">
      <c r="A109" s="127" t="s">
        <v>113</v>
      </c>
      <c r="B109" s="132">
        <v>1</v>
      </c>
      <c r="C109" s="131">
        <v>2</v>
      </c>
      <c r="D109" s="140">
        <v>14685972</v>
      </c>
      <c r="E109" s="139">
        <f t="shared" si="1"/>
        <v>28.955934444924392</v>
      </c>
      <c r="F109" s="138">
        <f t="shared" si="2"/>
        <v>0.96519781483081302</v>
      </c>
    </row>
    <row r="110" spans="1:10" ht="26.25" customHeight="1">
      <c r="A110" s="127" t="s">
        <v>112</v>
      </c>
      <c r="B110" s="132">
        <v>1</v>
      </c>
      <c r="C110" s="131">
        <v>3</v>
      </c>
      <c r="D110" s="140">
        <v>14982145</v>
      </c>
      <c r="E110" s="139">
        <f t="shared" si="1"/>
        <v>29.539890751824377</v>
      </c>
      <c r="F110" s="138">
        <f t="shared" si="2"/>
        <v>0.9846630250608126</v>
      </c>
    </row>
    <row r="111" spans="1:10" ht="26.25" customHeight="1">
      <c r="A111" s="127" t="s">
        <v>111</v>
      </c>
      <c r="B111" s="132">
        <v>1</v>
      </c>
      <c r="C111" s="131">
        <v>4</v>
      </c>
      <c r="D111" s="140">
        <v>14942090</v>
      </c>
      <c r="E111" s="139">
        <f t="shared" si="1"/>
        <v>29.460915389880924</v>
      </c>
      <c r="F111" s="138">
        <f t="shared" si="2"/>
        <v>0.98203051299603084</v>
      </c>
    </row>
    <row r="112" spans="1:10" ht="26.25" customHeight="1">
      <c r="A112" s="127" t="s">
        <v>110</v>
      </c>
      <c r="B112" s="132">
        <v>1</v>
      </c>
      <c r="C112" s="131">
        <v>5</v>
      </c>
      <c r="D112" s="140">
        <v>15648289</v>
      </c>
      <c r="E112" s="139">
        <f t="shared" si="1"/>
        <v>30.853308889546533</v>
      </c>
      <c r="F112" s="138">
        <f t="shared" si="2"/>
        <v>1.0284436296515511</v>
      </c>
    </row>
    <row r="113" spans="1:10" ht="26.25" customHeight="1">
      <c r="A113" s="127" t="s">
        <v>109</v>
      </c>
      <c r="B113" s="132">
        <v>1</v>
      </c>
      <c r="C113" s="137">
        <v>6</v>
      </c>
      <c r="D113" s="136">
        <v>15847257</v>
      </c>
      <c r="E113" s="135">
        <f t="shared" si="1"/>
        <v>31.245608722655145</v>
      </c>
      <c r="F113" s="134">
        <f t="shared" si="2"/>
        <v>1.0415202907551715</v>
      </c>
    </row>
    <row r="114" spans="1:10" ht="26.25" customHeight="1">
      <c r="A114" s="127" t="s">
        <v>108</v>
      </c>
      <c r="B114" s="132">
        <v>1</v>
      </c>
      <c r="C114" s="131"/>
      <c r="D114" s="104"/>
      <c r="E114" s="103"/>
      <c r="F114" s="133"/>
    </row>
    <row r="115" spans="1:10" ht="26.25" customHeight="1">
      <c r="A115" s="127" t="s">
        <v>107</v>
      </c>
      <c r="B115" s="132">
        <v>1</v>
      </c>
      <c r="C115" s="131"/>
      <c r="D115" s="130"/>
      <c r="E115" s="129" t="s">
        <v>63</v>
      </c>
      <c r="F115" s="128">
        <f>AVERAGE(F108:F113)</f>
        <v>1.0046003195290176</v>
      </c>
    </row>
    <row r="116" spans="1:10" ht="27" customHeight="1" thickBot="1">
      <c r="A116" s="127" t="s">
        <v>85</v>
      </c>
      <c r="B116" s="126">
        <f>(B115/B114)*(B113/B112)*(B111/B110)*(B109/B108)*B107</f>
        <v>900</v>
      </c>
      <c r="C116" s="125"/>
      <c r="D116" s="124"/>
      <c r="E116" s="115" t="s">
        <v>74</v>
      </c>
      <c r="F116" s="123">
        <f>STDEV(F108:F113)/F115</f>
        <v>3.0964478779538715E-2</v>
      </c>
      <c r="I116" s="103"/>
    </row>
    <row r="117" spans="1:10" ht="27" customHeight="1" thickBot="1">
      <c r="A117" s="276" t="s">
        <v>68</v>
      </c>
      <c r="B117" s="293"/>
      <c r="C117" s="122"/>
      <c r="D117" s="121"/>
      <c r="E117" s="120" t="s">
        <v>19</v>
      </c>
      <c r="F117" s="119">
        <f>COUNT(F108:F113)</f>
        <v>6</v>
      </c>
      <c r="I117" s="103"/>
      <c r="J117" s="118"/>
    </row>
    <row r="118" spans="1:10" ht="19.5" customHeight="1" thickBot="1">
      <c r="A118" s="278"/>
      <c r="B118" s="294"/>
      <c r="C118" s="103"/>
      <c r="D118" s="103"/>
      <c r="E118" s="103"/>
      <c r="F118" s="104"/>
      <c r="G118" s="103"/>
      <c r="H118" s="103"/>
      <c r="I118" s="103"/>
    </row>
    <row r="119" spans="1:10" ht="18.75">
      <c r="A119" s="117"/>
      <c r="B119" s="116"/>
      <c r="C119" s="103"/>
      <c r="D119" s="103"/>
      <c r="E119" s="103"/>
      <c r="F119" s="104"/>
      <c r="G119" s="103"/>
      <c r="H119" s="103"/>
      <c r="I119" s="103"/>
    </row>
    <row r="120" spans="1:10" ht="26.25" customHeight="1">
      <c r="A120" s="108" t="s">
        <v>88</v>
      </c>
      <c r="B120" s="115" t="s">
        <v>104</v>
      </c>
      <c r="C120" s="290" t="str">
        <f>B20</f>
        <v xml:space="preserve">ABACAVIR SULFATE &amp; LAMIVUDINE </v>
      </c>
      <c r="D120" s="290"/>
      <c r="E120" s="103" t="s">
        <v>105</v>
      </c>
      <c r="F120" s="103"/>
      <c r="G120" s="114">
        <f>F115</f>
        <v>1.0046003195290176</v>
      </c>
      <c r="H120" s="103"/>
      <c r="I120" s="103"/>
    </row>
    <row r="121" spans="1:10" ht="19.5" customHeight="1" thickBot="1">
      <c r="A121" s="113"/>
      <c r="B121" s="113"/>
      <c r="C121" s="112"/>
      <c r="D121" s="112"/>
      <c r="E121" s="112"/>
      <c r="F121" s="112"/>
      <c r="G121" s="112"/>
      <c r="H121" s="112"/>
    </row>
    <row r="122" spans="1:10" ht="18.75">
      <c r="B122" s="295" t="s">
        <v>24</v>
      </c>
      <c r="C122" s="295"/>
      <c r="E122" s="111" t="s">
        <v>25</v>
      </c>
      <c r="F122" s="110"/>
      <c r="G122" s="295" t="s">
        <v>26</v>
      </c>
      <c r="H122" s="295"/>
    </row>
    <row r="123" spans="1:10" ht="69.95" customHeight="1">
      <c r="A123" s="108" t="s">
        <v>27</v>
      </c>
      <c r="B123" s="109"/>
      <c r="C123" s="109" t="s">
        <v>106</v>
      </c>
      <c r="E123" s="109" t="s">
        <v>128</v>
      </c>
      <c r="F123" s="103"/>
      <c r="G123" s="109"/>
      <c r="H123" s="109"/>
    </row>
    <row r="124" spans="1:10" ht="69.95" customHeight="1">
      <c r="A124" s="108" t="s">
        <v>28</v>
      </c>
      <c r="B124" s="107"/>
      <c r="C124" s="107"/>
      <c r="E124" s="107"/>
      <c r="F124" s="103"/>
      <c r="G124" s="106"/>
      <c r="H124" s="106"/>
    </row>
    <row r="125" spans="1:10" ht="18.75">
      <c r="A125" s="104"/>
      <c r="B125" s="104"/>
      <c r="C125" s="104"/>
      <c r="D125" s="104"/>
      <c r="E125" s="104"/>
      <c r="F125" s="105"/>
      <c r="G125" s="104"/>
      <c r="H125" s="104"/>
      <c r="I125" s="103"/>
    </row>
    <row r="126" spans="1:10" ht="18.75">
      <c r="A126" s="104"/>
      <c r="B126" s="104"/>
      <c r="C126" s="104"/>
      <c r="D126" s="104"/>
      <c r="E126" s="104"/>
      <c r="F126" s="105"/>
      <c r="G126" s="104"/>
      <c r="H126" s="104"/>
      <c r="I126" s="103"/>
    </row>
    <row r="127" spans="1:10" ht="18.75">
      <c r="A127" s="104"/>
      <c r="B127" s="104"/>
      <c r="C127" s="104"/>
      <c r="D127" s="104"/>
      <c r="E127" s="104"/>
      <c r="F127" s="105"/>
      <c r="G127" s="104"/>
      <c r="H127" s="104"/>
      <c r="I127" s="103"/>
    </row>
    <row r="128" spans="1:10" ht="18.75">
      <c r="A128" s="104"/>
      <c r="B128" s="104"/>
      <c r="C128" s="104"/>
      <c r="D128" s="104"/>
      <c r="E128" s="104"/>
      <c r="F128" s="105"/>
      <c r="G128" s="104"/>
      <c r="H128" s="104"/>
      <c r="I128" s="103"/>
    </row>
    <row r="129" spans="1:9" ht="18.75">
      <c r="A129" s="104"/>
      <c r="B129" s="104"/>
      <c r="C129" s="104"/>
      <c r="D129" s="104"/>
      <c r="E129" s="104"/>
      <c r="F129" s="105"/>
      <c r="G129" s="104"/>
      <c r="H129" s="104"/>
      <c r="I129" s="103"/>
    </row>
    <row r="130" spans="1:9" ht="18.75">
      <c r="A130" s="104"/>
      <c r="B130" s="104"/>
      <c r="C130" s="104"/>
      <c r="D130" s="104"/>
      <c r="E130" s="104"/>
      <c r="F130" s="105"/>
      <c r="G130" s="104"/>
      <c r="H130" s="104"/>
      <c r="I130" s="103"/>
    </row>
    <row r="131" spans="1:9" ht="18.75">
      <c r="A131" s="104"/>
      <c r="B131" s="104"/>
      <c r="C131" s="104"/>
      <c r="D131" s="104"/>
      <c r="E131" s="104"/>
      <c r="F131" s="105"/>
      <c r="G131" s="104"/>
      <c r="H131" s="104"/>
      <c r="I131" s="103"/>
    </row>
    <row r="132" spans="1:9" ht="18.75">
      <c r="A132" s="104"/>
      <c r="B132" s="104"/>
      <c r="C132" s="104"/>
      <c r="D132" s="104"/>
      <c r="E132" s="104"/>
      <c r="F132" s="105"/>
      <c r="G132" s="104"/>
      <c r="H132" s="104"/>
      <c r="I132" s="103"/>
    </row>
    <row r="133" spans="1:9" ht="18.75">
      <c r="A133" s="104"/>
      <c r="B133" s="104"/>
      <c r="C133" s="104"/>
      <c r="D133" s="104"/>
      <c r="E133" s="104"/>
      <c r="F133" s="105"/>
      <c r="G133" s="104"/>
      <c r="H133" s="104"/>
      <c r="I133" s="103"/>
    </row>
    <row r="250" spans="1:1">
      <c r="A250" s="10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C64:C67"/>
    <mergeCell ref="D64:D67"/>
    <mergeCell ref="B27:C27"/>
    <mergeCell ref="C29:G29"/>
    <mergeCell ref="C31:H31"/>
    <mergeCell ref="C32:H32"/>
    <mergeCell ref="D36:E36"/>
    <mergeCell ref="F36:G36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B79:C79"/>
    <mergeCell ref="B80:C80"/>
    <mergeCell ref="I39:I40"/>
    <mergeCell ref="A46:B47"/>
    <mergeCell ref="C60:C63"/>
    <mergeCell ref="D60:D63"/>
    <mergeCell ref="I92:I93"/>
    <mergeCell ref="A99:B100"/>
    <mergeCell ref="C68:C71"/>
    <mergeCell ref="D68:D71"/>
    <mergeCell ref="A70:B71"/>
    <mergeCell ref="C76:D76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90104166666666663" right="0.7" top="0.87" bottom="0.75" header="0.3" footer="0.3"/>
  <pageSetup paperSize="9" scale="25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SST</vt:lpstr>
      <vt:lpstr>Uniformity</vt:lpstr>
      <vt:lpstr>Abacavir 705</vt:lpstr>
      <vt:lpstr>Lamividune 705</vt:lpstr>
      <vt:lpstr>'Abacavir 705'!Print_Area</vt:lpstr>
      <vt:lpstr>'Lamividune 705'!Print_Area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2016-02-19T08:20:30Z</cp:lastPrinted>
  <dcterms:created xsi:type="dcterms:W3CDTF">2005-07-05T10:19:27Z</dcterms:created>
  <dcterms:modified xsi:type="dcterms:W3CDTF">2016-02-22T06:13:41Z</dcterms:modified>
</cp:coreProperties>
</file>