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 tdf" sheetId="10" r:id="rId1"/>
    <sheet name="Uniformity (2)" sheetId="7" r:id="rId2"/>
    <sheet name="Tenofovir" sheetId="3" r:id="rId3"/>
    <sheet name="lamivudine" sheetId="8" r:id="rId4"/>
    <sheet name="SST (lam)" sheetId="11" r:id="rId5"/>
    <sheet name="efavirenz" sheetId="9" r:id="rId6"/>
    <sheet name="SST (efv)" sheetId="12" r:id="rId7"/>
  </sheets>
  <definedNames>
    <definedName name="_xlnm.Print_Area" localSheetId="5">efavirenz!$A$1:$I$125</definedName>
    <definedName name="_xlnm.Print_Area" localSheetId="3">lamivudine!$A$1:$I$125</definedName>
    <definedName name="_xlnm.Print_Area" localSheetId="2">Tenofovir!$A$1:$I$125</definedName>
    <definedName name="_xlnm.Print_Area" localSheetId="1">'Uniformity (2)'!$A$1:$F$54</definedName>
  </definedNames>
  <calcPr calcId="145621"/>
</workbook>
</file>

<file path=xl/calcChain.xml><?xml version="1.0" encoding="utf-8"?>
<calcChain xmlns="http://schemas.openxmlformats.org/spreadsheetml/2006/main">
  <c r="B42" i="12" l="1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B21" i="12"/>
  <c r="B53" i="1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B53" i="10"/>
  <c r="E51" i="10"/>
  <c r="D51" i="10"/>
  <c r="C51" i="10"/>
  <c r="B51" i="10"/>
  <c r="B52" i="10" s="1"/>
  <c r="B42" i="10"/>
  <c r="B32" i="10"/>
  <c r="E30" i="10"/>
  <c r="D30" i="10"/>
  <c r="C30" i="10"/>
  <c r="B30" i="10"/>
  <c r="B31" i="10" s="1"/>
  <c r="B21" i="10"/>
  <c r="C120" i="9" l="1"/>
  <c r="B116" i="9"/>
  <c r="D100" i="9" s="1"/>
  <c r="B98" i="9"/>
  <c r="D97" i="9"/>
  <c r="F95" i="9"/>
  <c r="D95" i="9"/>
  <c r="J94" i="9"/>
  <c r="G94" i="9"/>
  <c r="E94" i="9"/>
  <c r="B87" i="9"/>
  <c r="F97" i="9" s="1"/>
  <c r="B83" i="9"/>
  <c r="B79" i="9"/>
  <c r="C76" i="9"/>
  <c r="H71" i="9"/>
  <c r="G71" i="9"/>
  <c r="B68" i="9"/>
  <c r="H67" i="9"/>
  <c r="G67" i="9"/>
  <c r="H63" i="9"/>
  <c r="G63" i="9"/>
  <c r="B57" i="9"/>
  <c r="B69" i="9" s="1"/>
  <c r="C56" i="9"/>
  <c r="B55" i="9"/>
  <c r="B45" i="9"/>
  <c r="D48" i="9" s="1"/>
  <c r="F42" i="9"/>
  <c r="D42" i="9"/>
  <c r="G41" i="9"/>
  <c r="E41" i="9"/>
  <c r="B34" i="9"/>
  <c r="F44" i="9" s="1"/>
  <c r="B30" i="9"/>
  <c r="C120" i="8"/>
  <c r="B116" i="8"/>
  <c r="D100" i="8" s="1"/>
  <c r="B98" i="8"/>
  <c r="F95" i="8"/>
  <c r="D95" i="8"/>
  <c r="J94" i="8"/>
  <c r="G94" i="8"/>
  <c r="E94" i="8"/>
  <c r="B87" i="8"/>
  <c r="F97" i="8" s="1"/>
  <c r="B83" i="8"/>
  <c r="B79" i="8"/>
  <c r="C76" i="8"/>
  <c r="H71" i="8"/>
  <c r="G71" i="8"/>
  <c r="B68" i="8"/>
  <c r="B69" i="8" s="1"/>
  <c r="H67" i="8"/>
  <c r="G67" i="8"/>
  <c r="H63" i="8"/>
  <c r="G63" i="8"/>
  <c r="G62" i="8"/>
  <c r="H62" i="8" s="1"/>
  <c r="G61" i="8"/>
  <c r="H61" i="8" s="1"/>
  <c r="G60" i="8"/>
  <c r="H60" i="8" s="1"/>
  <c r="B57" i="8"/>
  <c r="C56" i="8"/>
  <c r="B55" i="8"/>
  <c r="B45" i="8"/>
  <c r="D48" i="8" s="1"/>
  <c r="F42" i="8"/>
  <c r="D42" i="8"/>
  <c r="G41" i="8"/>
  <c r="E41" i="8"/>
  <c r="B34" i="8"/>
  <c r="F44" i="8" s="1"/>
  <c r="B30" i="8"/>
  <c r="B57" i="3"/>
  <c r="C46" i="7"/>
  <c r="D49" i="7" s="1"/>
  <c r="C45" i="7"/>
  <c r="D41" i="7"/>
  <c r="D37" i="7"/>
  <c r="D33" i="7"/>
  <c r="D29" i="7"/>
  <c r="D25" i="7"/>
  <c r="C19" i="7"/>
  <c r="I39" i="8" l="1"/>
  <c r="F45" i="8"/>
  <c r="F46" i="8" s="1"/>
  <c r="I92" i="8"/>
  <c r="F98" i="8"/>
  <c r="G93" i="8" s="1"/>
  <c r="D101" i="8"/>
  <c r="D102" i="8" s="1"/>
  <c r="I92" i="9"/>
  <c r="D101" i="9"/>
  <c r="D102" i="9" s="1"/>
  <c r="D98" i="9"/>
  <c r="F98" i="9"/>
  <c r="F99" i="9" s="1"/>
  <c r="I39" i="9"/>
  <c r="F45" i="9"/>
  <c r="F46" i="9" s="1"/>
  <c r="D49" i="9"/>
  <c r="G38" i="9"/>
  <c r="D44" i="9"/>
  <c r="D45" i="9" s="1"/>
  <c r="D46" i="9" s="1"/>
  <c r="G39" i="8"/>
  <c r="G40" i="8"/>
  <c r="D49" i="8"/>
  <c r="G38" i="8"/>
  <c r="D44" i="8"/>
  <c r="D45" i="8" s="1"/>
  <c r="D46" i="8" s="1"/>
  <c r="D97" i="8"/>
  <c r="D98" i="8" s="1"/>
  <c r="D99" i="8" s="1"/>
  <c r="C50" i="7"/>
  <c r="D26" i="7"/>
  <c r="D30" i="7"/>
  <c r="D34" i="7"/>
  <c r="D38" i="7"/>
  <c r="D42" i="7"/>
  <c r="B49" i="7"/>
  <c r="D50" i="7"/>
  <c r="D27" i="7"/>
  <c r="D31" i="7"/>
  <c r="D35" i="7"/>
  <c r="D39" i="7"/>
  <c r="D43" i="7"/>
  <c r="C49" i="7"/>
  <c r="D24" i="7"/>
  <c r="D28" i="7"/>
  <c r="D32" i="7"/>
  <c r="D36" i="7"/>
  <c r="D40" i="7"/>
  <c r="E93" i="9" l="1"/>
  <c r="E92" i="9"/>
  <c r="E91" i="9"/>
  <c r="G91" i="8"/>
  <c r="G95" i="8" s="1"/>
  <c r="G92" i="8"/>
  <c r="F99" i="8"/>
  <c r="G91" i="9"/>
  <c r="G93" i="9"/>
  <c r="G92" i="9"/>
  <c r="D99" i="9"/>
  <c r="G40" i="9"/>
  <c r="G42" i="9"/>
  <c r="G39" i="9"/>
  <c r="E39" i="9"/>
  <c r="E40" i="9"/>
  <c r="E95" i="9"/>
  <c r="E38" i="9"/>
  <c r="E40" i="8"/>
  <c r="E39" i="8"/>
  <c r="E91" i="8"/>
  <c r="G42" i="8"/>
  <c r="E93" i="8"/>
  <c r="E38" i="8"/>
  <c r="E92" i="8"/>
  <c r="J94" i="3"/>
  <c r="G95" i="9" l="1"/>
  <c r="D105" i="9"/>
  <c r="D103" i="9"/>
  <c r="E113" i="9" s="1"/>
  <c r="F113" i="9" s="1"/>
  <c r="D52" i="9"/>
  <c r="D50" i="9"/>
  <c r="E42" i="9"/>
  <c r="D52" i="8"/>
  <c r="D50" i="8"/>
  <c r="E42" i="8"/>
  <c r="E95" i="8"/>
  <c r="D105" i="8"/>
  <c r="D103" i="8"/>
  <c r="G61" i="9" l="1"/>
  <c r="H61" i="9" s="1"/>
  <c r="G60" i="9"/>
  <c r="H60" i="9" s="1"/>
  <c r="G62" i="9"/>
  <c r="H62" i="9" s="1"/>
  <c r="D104" i="9"/>
  <c r="E110" i="9"/>
  <c r="F110" i="9" s="1"/>
  <c r="E108" i="9"/>
  <c r="F108" i="9" s="1"/>
  <c r="E109" i="9"/>
  <c r="F109" i="9" s="1"/>
  <c r="E111" i="9"/>
  <c r="F111" i="9" s="1"/>
  <c r="E112" i="9"/>
  <c r="F112" i="9" s="1"/>
  <c r="G69" i="9"/>
  <c r="H69" i="9" s="1"/>
  <c r="G66" i="9"/>
  <c r="H66" i="9" s="1"/>
  <c r="G64" i="9"/>
  <c r="D51" i="9"/>
  <c r="G70" i="9"/>
  <c r="H70" i="9" s="1"/>
  <c r="G65" i="9"/>
  <c r="H65" i="9" s="1"/>
  <c r="G68" i="9"/>
  <c r="H68" i="9" s="1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G69" i="8"/>
  <c r="H69" i="8" s="1"/>
  <c r="G66" i="8"/>
  <c r="H66" i="8" s="1"/>
  <c r="G64" i="8"/>
  <c r="D51" i="8"/>
  <c r="G70" i="8"/>
  <c r="H70" i="8" s="1"/>
  <c r="G65" i="8"/>
  <c r="H65" i="8" s="1"/>
  <c r="G68" i="8"/>
  <c r="H68" i="8" s="1"/>
  <c r="E117" i="9" l="1"/>
  <c r="E115" i="9"/>
  <c r="E116" i="9" s="1"/>
  <c r="F117" i="9"/>
  <c r="F115" i="9"/>
  <c r="H64" i="9"/>
  <c r="G72" i="9"/>
  <c r="G73" i="9" s="1"/>
  <c r="G74" i="9"/>
  <c r="E115" i="8"/>
  <c r="E116" i="8" s="1"/>
  <c r="E117" i="8"/>
  <c r="F108" i="8"/>
  <c r="H64" i="8"/>
  <c r="G72" i="8"/>
  <c r="G73" i="8" s="1"/>
  <c r="G74" i="8"/>
  <c r="C120" i="3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H72" i="9" l="1"/>
  <c r="H74" i="9"/>
  <c r="G120" i="9"/>
  <c r="F116" i="9"/>
  <c r="H74" i="8"/>
  <c r="H72" i="8"/>
  <c r="F117" i="8"/>
  <c r="F115" i="8"/>
  <c r="I92" i="3"/>
  <c r="D101" i="3"/>
  <c r="D102" i="3" s="1"/>
  <c r="I39" i="3"/>
  <c r="D49" i="3"/>
  <c r="F44" i="3"/>
  <c r="F45" i="3" s="1"/>
  <c r="G40" i="3" s="1"/>
  <c r="D45" i="3"/>
  <c r="E38" i="3" s="1"/>
  <c r="F98" i="3"/>
  <c r="F99" i="3" s="1"/>
  <c r="B69" i="3"/>
  <c r="D97" i="3"/>
  <c r="D98" i="3" s="1"/>
  <c r="D99" i="3" s="1"/>
  <c r="G76" i="9" l="1"/>
  <c r="H73" i="9"/>
  <c r="G76" i="8"/>
  <c r="H73" i="8"/>
  <c r="G120" i="8"/>
  <c r="F116" i="8"/>
  <c r="G41" i="3"/>
  <c r="E41" i="3"/>
  <c r="D46" i="3"/>
  <c r="E39" i="3"/>
  <c r="E40" i="3"/>
  <c r="F46" i="3"/>
  <c r="G39" i="3"/>
  <c r="G38" i="3"/>
  <c r="E94" i="3"/>
  <c r="E93" i="3"/>
  <c r="E91" i="3"/>
  <c r="E92" i="3"/>
  <c r="G94" i="3"/>
  <c r="G93" i="3"/>
  <c r="G92" i="3"/>
  <c r="G91" i="3"/>
  <c r="G95" i="3" l="1"/>
  <c r="E42" i="3"/>
  <c r="G42" i="3"/>
  <c r="D52" i="3"/>
  <c r="D50" i="3"/>
  <c r="G68" i="3" s="1"/>
  <c r="H68" i="3" s="1"/>
  <c r="E95" i="3"/>
  <c r="D105" i="3"/>
  <c r="D103" i="3"/>
  <c r="D51" i="3" l="1"/>
  <c r="G63" i="3"/>
  <c r="H63" i="3" s="1"/>
  <c r="G64" i="3"/>
  <c r="H64" i="3" s="1"/>
  <c r="G67" i="3"/>
  <c r="H67" i="3" s="1"/>
  <c r="G70" i="3"/>
  <c r="H70" i="3" s="1"/>
  <c r="G71" i="3"/>
  <c r="H71" i="3" s="1"/>
  <c r="G69" i="3"/>
  <c r="H69" i="3" s="1"/>
  <c r="G60" i="3"/>
  <c r="H60" i="3" s="1"/>
  <c r="G66" i="3"/>
  <c r="H66" i="3" s="1"/>
  <c r="G61" i="3"/>
  <c r="H61" i="3" s="1"/>
  <c r="G65" i="3"/>
  <c r="H65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<sst xmlns="http://schemas.openxmlformats.org/spreadsheetml/2006/main" count="650" uniqueCount="138">
  <si>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</si>
  <si>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</si>
  <si>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</si>
  <si>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</si>
  <si>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</si>
  <si>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</si>
  <si>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</si>
  <si>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</si>
  <si>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2015-10-02 11:43:31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</si>
  <si>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</si>
  <si>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</si>
  <si>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</si>
  <si>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</si>
  <si>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</si>
  <si>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</si>
  <si>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</si>
  <si>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</si>
  <si>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</si>
  <si>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</si>
  <si>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</si>
  <si>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</si>
  <si>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</si>
  <si>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</si>
  <si>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</si>
  <si>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</si>
  <si>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</si>
  <si>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</si>
  <si>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</si>
  <si>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</si>
  <si>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</si>
  <si>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</si>
  <si>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</si>
  <si>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</si>
  <si>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</si>
  <si>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</si>
  <si>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</si>
  <si>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</si>
  <si>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</si>
  <si>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</si>
  <si>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</si>
  <si>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</si>
  <si>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</si>
  <si>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</si>
  <si>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</si>
  <si>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</si>
  <si>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</si>
  <si>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</si>
  <si>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</si>
  <si>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</si>
  <si>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</si>
  <si>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</si>
  <si>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</si>
  <si>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</si>
  <si>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</si>
  <si>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</si>
  <si>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</si>
  <si>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</si>
  <si>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</si>
  <si>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</si>
  <si>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</si>
  <si>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</si>
  <si>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</si>
  <si>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</si>
  <si>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</si>
  <si>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</si>
  <si>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</si>
  <si>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</si>
  <si>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</si>
  <si>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</si>
  <si>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</si>
  <si>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</si>
  <si>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</si>
  <si>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</si>
  <si>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</si>
  <si>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</si>
  <si>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</si>
  <si>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</si>
  <si>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</si>
  <si>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</si>
  <si>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</si>
  <si>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</si>
  <si>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</si>
  <si>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</si>
  <si>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</si>
  <si>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</si>
  <si>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</si>
  <si>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</si>
  <si>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</si>
  <si>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</si>
  <si>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</si>
  <si>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</si>
  <si>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</si>
  <si>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</si>
  <si>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</si>
  <si>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</si>
  <si>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</si>
  <si>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</si>
  <si>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</si>
  <si>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</si>
  <si>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</si>
  <si>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</si>
  <si>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</si>
  <si>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</si>
  <si>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</si>
  <si>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</si>
  <si>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</si>
  <si>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</si>
  <si>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</si>
  <si>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</si>
  <si>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</si>
  <si>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</si>
  <si>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</si>
  <si>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</si>
  <si>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</si>
  <si>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</si>
  <si>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</si>
  <si>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</si>
  <si>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FUMARATE/  LAMIVUDINE/ EFAVIRENZ  TABLETS 300 mg/300 mg /600 mg</t>
  </si>
  <si>
    <t>NDQB201601712</t>
  </si>
  <si>
    <t>Tenofovir Disoproxil Fumarate 300mg, Lamivudine 300mg &amp; Efavirenz 600mg tablets</t>
  </si>
  <si>
    <t>Each film-coated tablet contains Efavirenz 600mg, Lamivudine USP 300mg, Tenofovir Disoproxil Fumarate 300mg euivalent to tenofovir disoproxil 245mg</t>
  </si>
  <si>
    <t>2016-01-27 14:21:54</t>
  </si>
  <si>
    <t xml:space="preserve">TENOFOVIR LAMIVUDINE EFAVIRENZ </t>
  </si>
  <si>
    <t>Tenofovir disoproxil fumarate</t>
  </si>
  <si>
    <t>Each tablet contains Tenofovir disoproxil fumarate 300mg, lamivudine USP 300MG, efavirenz 600 mg</t>
  </si>
  <si>
    <t>T11 7</t>
  </si>
  <si>
    <t>Lamivudine</t>
  </si>
  <si>
    <t>L3 8</t>
  </si>
  <si>
    <t>Efavirenz</t>
  </si>
  <si>
    <t>E15 3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</si>
  <si>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</si>
  <si>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</si>
  <si>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</si>
  <si>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</si>
  <si>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TENOFOVIR LAMIVUDINE EFAVIRENZ</t>
  </si>
  <si>
    <t>T11 6</t>
  </si>
  <si>
    <t>L3 9</t>
  </si>
  <si>
    <t>E15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</si>
</sst>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3" fillId="2" borderId="0"/>
    <xf numFmtId="0" fontId="23" fillId="2" borderId="0"/>
    <xf numFmtId="0" fontId="23" fillId="2" borderId="0"/>
    <xf numFmtId="0" fontId="29" fillId="2" borderId="0"/>
    <xf numFmtId="0" fontId="29" fillId="2" borderId="0"/>
    <xf numFmtId="0" fontId="29" fillId="2" borderId="0"/>
  </cellStyleXfs>
  <cellXfs count="548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7" fillId="3" borderId="22" xfId="0" applyFont="1" applyFill="1" applyBorder="1" applyAlignment="1" applyProtection="1">
      <alignment horizontal="center"/>
      <protection locked="0"/>
    </xf>
    <xf numFmtId="0" fontId="27" fillId="3" borderId="24" xfId="0" applyFont="1" applyFill="1" applyBorder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" fillId="2" borderId="0" xfId="3" applyFont="1" applyFill="1"/>
    <xf numFmtId="0" fontId="23" fillId="2" borderId="0" xfId="3" applyFill="1"/>
    <xf numFmtId="0" fontId="9" fillId="2" borderId="0" xfId="3" applyFont="1" applyFill="1" applyAlignment="1">
      <alignment wrapText="1"/>
    </xf>
    <xf numFmtId="0" fontId="4" fillId="2" borderId="0" xfId="3" applyFont="1" applyFill="1"/>
    <xf numFmtId="0" fontId="6" fillId="2" borderId="0" xfId="3" applyFont="1" applyFill="1"/>
    <xf numFmtId="167" fontId="6" fillId="2" borderId="0" xfId="3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7" fontId="6" fillId="2" borderId="0" xfId="3" applyNumberFormat="1" applyFont="1" applyFill="1"/>
    <xf numFmtId="0" fontId="4" fillId="2" borderId="0" xfId="3" applyFont="1" applyFill="1" applyAlignment="1">
      <alignment horizontal="left"/>
    </xf>
    <xf numFmtId="0" fontId="8" fillId="2" borderId="0" xfId="3" applyFont="1" applyFill="1"/>
    <xf numFmtId="164" fontId="1" fillId="2" borderId="0" xfId="3" applyNumberFormat="1" applyFont="1" applyFill="1"/>
    <xf numFmtId="164" fontId="5" fillId="2" borderId="12" xfId="3" applyNumberFormat="1" applyFont="1" applyFill="1" applyBorder="1" applyAlignment="1">
      <alignment horizontal="center" wrapText="1"/>
    </xf>
    <xf numFmtId="0" fontId="5" fillId="2" borderId="12" xfId="3" applyFont="1" applyFill="1" applyBorder="1" applyAlignment="1">
      <alignment horizontal="center" wrapText="1"/>
    </xf>
    <xf numFmtId="0" fontId="2" fillId="2" borderId="0" xfId="3" applyFont="1" applyFill="1" applyAlignment="1">
      <alignment horizontal="center"/>
    </xf>
    <xf numFmtId="2" fontId="6" fillId="3" borderId="14" xfId="3" applyNumberFormat="1" applyFont="1" applyFill="1" applyBorder="1" applyProtection="1">
      <protection locked="0"/>
    </xf>
    <xf numFmtId="10" fontId="6" fillId="2" borderId="13" xfId="3" applyNumberFormat="1" applyFont="1" applyFill="1" applyBorder="1" applyAlignment="1">
      <alignment horizontal="center"/>
    </xf>
    <xf numFmtId="10" fontId="6" fillId="2" borderId="0" xfId="3" applyNumberFormat="1" applyFont="1" applyFill="1" applyAlignment="1">
      <alignment horizontal="center"/>
    </xf>
    <xf numFmtId="10" fontId="6" fillId="2" borderId="14" xfId="3" applyNumberFormat="1" applyFont="1" applyFill="1" applyBorder="1" applyAlignment="1">
      <alignment horizontal="center"/>
    </xf>
    <xf numFmtId="2" fontId="6" fillId="3" borderId="15" xfId="3" applyNumberFormat="1" applyFont="1" applyFill="1" applyBorder="1" applyProtection="1">
      <protection locked="0"/>
    </xf>
    <xf numFmtId="10" fontId="6" fillId="2" borderId="15" xfId="3" applyNumberFormat="1" applyFont="1" applyFill="1" applyBorder="1" applyAlignment="1">
      <alignment horizontal="center"/>
    </xf>
    <xf numFmtId="166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6" fillId="2" borderId="12" xfId="3" applyFont="1" applyFill="1" applyBorder="1" applyAlignment="1">
      <alignment horizontal="right" vertical="center"/>
    </xf>
    <xf numFmtId="166" fontId="6" fillId="2" borderId="12" xfId="3" applyNumberFormat="1" applyFont="1" applyFill="1" applyBorder="1" applyAlignment="1">
      <alignment horizontal="center" vertical="center"/>
    </xf>
    <xf numFmtId="166" fontId="6" fillId="2" borderId="0" xfId="3" applyNumberFormat="1" applyFont="1" applyFill="1" applyAlignment="1">
      <alignment horizontal="center"/>
    </xf>
    <xf numFmtId="164" fontId="5" fillId="2" borderId="12" xfId="3" applyNumberFormat="1" applyFont="1" applyFill="1" applyBorder="1" applyAlignment="1">
      <alignment horizontal="center" vertical="center"/>
    </xf>
    <xf numFmtId="2" fontId="7" fillId="2" borderId="0" xfId="3" applyNumberFormat="1" applyFont="1" applyFill="1" applyAlignment="1">
      <alignment horizontal="right"/>
    </xf>
    <xf numFmtId="2" fontId="5" fillId="2" borderId="0" xfId="3" applyNumberFormat="1" applyFont="1" applyFill="1"/>
    <xf numFmtId="2" fontId="7" fillId="2" borderId="0" xfId="3" applyNumberFormat="1" applyFont="1" applyFill="1"/>
    <xf numFmtId="0" fontId="5" fillId="2" borderId="12" xfId="3" applyFont="1" applyFill="1" applyBorder="1" applyAlignment="1">
      <alignment horizontal="center" vertical="center"/>
    </xf>
    <xf numFmtId="10" fontId="2" fillId="2" borderId="0" xfId="3" applyNumberFormat="1" applyFont="1" applyFill="1"/>
    <xf numFmtId="165" fontId="5" fillId="2" borderId="16" xfId="3" applyNumberFormat="1" applyFont="1" applyFill="1" applyBorder="1" applyAlignment="1">
      <alignment horizontal="center"/>
    </xf>
    <xf numFmtId="2" fontId="5" fillId="2" borderId="12" xfId="3" applyNumberFormat="1" applyFont="1" applyFill="1" applyBorder="1" applyAlignment="1">
      <alignment horizontal="center" vertical="center"/>
    </xf>
    <xf numFmtId="165" fontId="5" fillId="2" borderId="17" xfId="3" applyNumberFormat="1" applyFont="1" applyFill="1" applyBorder="1" applyAlignment="1">
      <alignment horizontal="center"/>
    </xf>
    <xf numFmtId="0" fontId="6" fillId="2" borderId="9" xfId="3" applyFont="1" applyFill="1" applyBorder="1"/>
    <xf numFmtId="0" fontId="6" fillId="2" borderId="0" xfId="3" applyFont="1" applyFill="1" applyAlignment="1">
      <alignment horizontal="center"/>
    </xf>
    <xf numFmtId="10" fontId="6" fillId="2" borderId="9" xfId="3" applyNumberFormat="1" applyFont="1" applyFill="1" applyBorder="1"/>
    <xf numFmtId="0" fontId="5" fillId="2" borderId="10" xfId="3" applyFont="1" applyFill="1" applyBorder="1"/>
    <xf numFmtId="0" fontId="5" fillId="2" borderId="10" xfId="3" applyFont="1" applyFill="1" applyBorder="1" applyAlignment="1">
      <alignment horizontal="center"/>
    </xf>
    <xf numFmtId="0" fontId="6" fillId="2" borderId="10" xfId="3" applyFont="1" applyFill="1" applyBorder="1" applyAlignment="1">
      <alignment horizontal="center"/>
    </xf>
    <xf numFmtId="0" fontId="6" fillId="2" borderId="7" xfId="3" applyFont="1" applyFill="1" applyBorder="1"/>
    <xf numFmtId="0" fontId="5" fillId="2" borderId="11" xfId="3" applyFont="1" applyFill="1" applyBorder="1"/>
    <xf numFmtId="0" fontId="5" fillId="2" borderId="0" xfId="3" applyFont="1" applyFill="1"/>
    <xf numFmtId="0" fontId="6" fillId="2" borderId="11" xfId="3" applyFont="1" applyFill="1" applyBorder="1"/>
    <xf numFmtId="0" fontId="30" fillId="2" borderId="0" xfId="4" applyFont="1" applyFill="1"/>
    <xf numFmtId="0" fontId="31" fillId="2" borderId="0" xfId="4" applyFont="1" applyFill="1"/>
    <xf numFmtId="0" fontId="31" fillId="2" borderId="0" xfId="4" applyFont="1" applyFill="1" applyAlignment="1">
      <alignment horizontal="right"/>
    </xf>
    <xf numFmtId="0" fontId="33" fillId="2" borderId="0" xfId="4" applyFont="1" applyFill="1"/>
    <xf numFmtId="0" fontId="33" fillId="2" borderId="0" xfId="4" applyFont="1" applyFill="1" applyAlignment="1">
      <alignment horizontal="left"/>
    </xf>
    <xf numFmtId="0" fontId="24" fillId="2" borderId="0" xfId="4" applyFont="1" applyFill="1" applyAlignment="1">
      <alignment horizontal="left"/>
    </xf>
    <xf numFmtId="0" fontId="24" fillId="2" borderId="0" xfId="4" applyFont="1" applyFill="1" applyAlignment="1">
      <alignment horizontal="center"/>
    </xf>
    <xf numFmtId="0" fontId="25" fillId="2" borderId="0" xfId="4" applyFont="1" applyFill="1"/>
    <xf numFmtId="0" fontId="24" fillId="2" borderId="0" xfId="4" applyFont="1" applyFill="1"/>
    <xf numFmtId="2" fontId="24" fillId="2" borderId="0" xfId="4" applyNumberFormat="1" applyFont="1" applyFill="1" applyAlignment="1">
      <alignment horizontal="center"/>
    </xf>
    <xf numFmtId="164" fontId="24" fillId="2" borderId="0" xfId="4" applyNumberFormat="1" applyFont="1" applyFill="1" applyAlignment="1">
      <alignment horizontal="center"/>
    </xf>
    <xf numFmtId="0" fontId="24" fillId="2" borderId="1" xfId="4" applyFont="1" applyFill="1" applyBorder="1" applyAlignment="1">
      <alignment horizontal="center"/>
    </xf>
    <xf numFmtId="0" fontId="24" fillId="2" borderId="2" xfId="4" applyFont="1" applyFill="1" applyBorder="1" applyAlignment="1">
      <alignment horizontal="center"/>
    </xf>
    <xf numFmtId="0" fontId="24" fillId="2" borderId="4" xfId="4" applyFont="1" applyFill="1" applyBorder="1" applyAlignment="1">
      <alignment horizontal="center"/>
    </xf>
    <xf numFmtId="0" fontId="25" fillId="2" borderId="3" xfId="4" applyFont="1" applyFill="1" applyBorder="1" applyAlignment="1">
      <alignment horizontal="center"/>
    </xf>
    <xf numFmtId="0" fontId="26" fillId="3" borderId="3" xfId="4" applyFont="1" applyFill="1" applyBorder="1" applyAlignment="1" applyProtection="1">
      <alignment horizontal="center"/>
      <protection locked="0"/>
    </xf>
    <xf numFmtId="2" fontId="26" fillId="3" borderId="31" xfId="4" applyNumberFormat="1" applyFont="1" applyFill="1" applyBorder="1" applyAlignment="1" applyProtection="1">
      <alignment horizontal="center"/>
      <protection locked="0"/>
    </xf>
    <xf numFmtId="2" fontId="26" fillId="3" borderId="59" xfId="4" applyNumberFormat="1" applyFont="1" applyFill="1" applyBorder="1" applyAlignment="1" applyProtection="1">
      <alignment horizontal="center"/>
      <protection locked="0"/>
    </xf>
    <xf numFmtId="2" fontId="26" fillId="3" borderId="60" xfId="4" applyNumberFormat="1" applyFont="1" applyFill="1" applyBorder="1" applyAlignment="1" applyProtection="1">
      <alignment horizontal="center"/>
      <protection locked="0"/>
    </xf>
    <xf numFmtId="0" fontId="26" fillId="3" borderId="5" xfId="4" applyFont="1" applyFill="1" applyBorder="1" applyAlignment="1" applyProtection="1">
      <alignment horizontal="center"/>
      <protection locked="0"/>
    </xf>
    <xf numFmtId="2" fontId="26" fillId="3" borderId="35" xfId="4" applyNumberFormat="1" applyFont="1" applyFill="1" applyBorder="1" applyAlignment="1" applyProtection="1">
      <alignment horizontal="center"/>
      <protection locked="0"/>
    </xf>
    <xf numFmtId="2" fontId="26" fillId="3" borderId="61" xfId="4" applyNumberFormat="1" applyFont="1" applyFill="1" applyBorder="1" applyAlignment="1" applyProtection="1">
      <alignment horizontal="center"/>
      <protection locked="0"/>
    </xf>
    <xf numFmtId="0" fontId="25" fillId="2" borderId="4" xfId="4" applyFont="1" applyFill="1" applyBorder="1"/>
    <xf numFmtId="1" fontId="24" fillId="4" borderId="2" xfId="4" applyNumberFormat="1" applyFont="1" applyFill="1" applyBorder="1" applyAlignment="1">
      <alignment horizontal="center"/>
    </xf>
    <xf numFmtId="1" fontId="24" fillId="4" borderId="1" xfId="4" applyNumberFormat="1" applyFont="1" applyFill="1" applyBorder="1" applyAlignment="1">
      <alignment horizontal="center"/>
    </xf>
    <xf numFmtId="2" fontId="24" fillId="4" borderId="1" xfId="4" applyNumberFormat="1" applyFont="1" applyFill="1" applyBorder="1" applyAlignment="1">
      <alignment horizontal="center"/>
    </xf>
    <xf numFmtId="2" fontId="24" fillId="4" borderId="5" xfId="4" applyNumberFormat="1" applyFont="1" applyFill="1" applyBorder="1" applyAlignment="1">
      <alignment horizontal="center"/>
    </xf>
    <xf numFmtId="0" fontId="25" fillId="2" borderId="3" xfId="4" applyFont="1" applyFill="1" applyBorder="1"/>
    <xf numFmtId="10" fontId="24" fillId="5" borderId="1" xfId="4" applyNumberFormat="1" applyFont="1" applyFill="1" applyBorder="1" applyAlignment="1">
      <alignment horizontal="center"/>
    </xf>
    <xf numFmtId="165" fontId="24" fillId="2" borderId="0" xfId="4" applyNumberFormat="1" applyFont="1" applyFill="1" applyAlignment="1">
      <alignment horizontal="center"/>
    </xf>
    <xf numFmtId="0" fontId="25" fillId="2" borderId="6" xfId="4" applyFont="1" applyFill="1" applyBorder="1"/>
    <xf numFmtId="0" fontId="25" fillId="2" borderId="5" xfId="4" applyFont="1" applyFill="1" applyBorder="1"/>
    <xf numFmtId="0" fontId="24" fillId="4" borderId="1" xfId="4" applyFont="1" applyFill="1" applyBorder="1" applyAlignment="1">
      <alignment horizontal="center"/>
    </xf>
    <xf numFmtId="0" fontId="24" fillId="2" borderId="7" xfId="4" applyFont="1" applyFill="1" applyBorder="1" applyAlignment="1">
      <alignment horizontal="center"/>
    </xf>
    <xf numFmtId="0" fontId="25" fillId="2" borderId="7" xfId="4" applyFont="1" applyFill="1" applyBorder="1"/>
    <xf numFmtId="0" fontId="25" fillId="2" borderId="8" xfId="4" applyFont="1" applyFill="1" applyBorder="1"/>
    <xf numFmtId="0" fontId="25" fillId="2" borderId="0" xfId="4" applyFont="1" applyFill="1" applyAlignment="1" applyProtection="1">
      <alignment horizontal="left"/>
      <protection locked="0"/>
    </xf>
    <xf numFmtId="0" fontId="25" fillId="2" borderId="0" xfId="4" applyFont="1" applyFill="1" applyProtection="1">
      <protection locked="0"/>
    </xf>
    <xf numFmtId="2" fontId="26" fillId="3" borderId="3" xfId="4" applyNumberFormat="1" applyFont="1" applyFill="1" applyBorder="1" applyAlignment="1" applyProtection="1">
      <alignment horizontal="center"/>
      <protection locked="0"/>
    </xf>
    <xf numFmtId="2" fontId="26" fillId="3" borderId="4" xfId="4" applyNumberFormat="1" applyFont="1" applyFill="1" applyBorder="1" applyAlignment="1" applyProtection="1">
      <alignment horizontal="center"/>
      <protection locked="0"/>
    </xf>
    <xf numFmtId="2" fontId="26" fillId="3" borderId="5" xfId="4" applyNumberFormat="1" applyFont="1" applyFill="1" applyBorder="1" applyAlignment="1" applyProtection="1">
      <alignment horizontal="center"/>
      <protection locked="0"/>
    </xf>
    <xf numFmtId="0" fontId="31" fillId="2" borderId="9" xfId="4" applyFont="1" applyFill="1" applyBorder="1"/>
    <xf numFmtId="0" fontId="31" fillId="2" borderId="0" xfId="4" applyFont="1" applyFill="1" applyAlignment="1">
      <alignment horizontal="center"/>
    </xf>
    <xf numFmtId="10" fontId="31" fillId="2" borderId="9" xfId="4" applyNumberFormat="1" applyFont="1" applyFill="1" applyBorder="1"/>
    <xf numFmtId="0" fontId="29" fillId="2" borderId="0" xfId="4" applyFill="1"/>
    <xf numFmtId="0" fontId="30" fillId="2" borderId="10" xfId="4" applyFont="1" applyFill="1" applyBorder="1" applyAlignment="1">
      <alignment horizontal="center"/>
    </xf>
    <xf numFmtId="0" fontId="31" fillId="2" borderId="10" xfId="4" applyFont="1" applyFill="1" applyBorder="1" applyAlignment="1">
      <alignment horizontal="center"/>
    </xf>
    <xf numFmtId="0" fontId="30" fillId="2" borderId="0" xfId="4" applyFont="1" applyFill="1" applyAlignment="1">
      <alignment horizontal="right"/>
    </xf>
    <xf numFmtId="0" fontId="31" fillId="2" borderId="7" xfId="4" applyFont="1" applyFill="1" applyBorder="1"/>
    <xf numFmtId="0" fontId="30" fillId="2" borderId="11" xfId="4" applyFont="1" applyFill="1" applyBorder="1"/>
    <xf numFmtId="0" fontId="31" fillId="2" borderId="11" xfId="4" applyFont="1" applyFill="1" applyBorder="1"/>
    <xf numFmtId="0" fontId="30" fillId="2" borderId="0" xfId="5" applyFont="1" applyFill="1"/>
    <xf numFmtId="0" fontId="31" fillId="2" borderId="0" xfId="5" applyFont="1" applyFill="1"/>
    <xf numFmtId="0" fontId="31" fillId="2" borderId="0" xfId="5" applyFont="1" applyFill="1" applyAlignment="1">
      <alignment horizontal="right"/>
    </xf>
    <xf numFmtId="0" fontId="33" fillId="2" borderId="0" xfId="5" applyFont="1" applyFill="1"/>
    <xf numFmtId="0" fontId="33" fillId="2" borderId="0" xfId="5" applyFont="1" applyFill="1" applyAlignment="1">
      <alignment horizontal="left"/>
    </xf>
    <xf numFmtId="0" fontId="24" fillId="2" borderId="0" xfId="5" applyFont="1" applyFill="1" applyAlignment="1">
      <alignment horizontal="left"/>
    </xf>
    <xf numFmtId="0" fontId="24" fillId="2" borderId="0" xfId="5" applyFont="1" applyFill="1" applyAlignment="1">
      <alignment horizontal="center"/>
    </xf>
    <xf numFmtId="0" fontId="25" fillId="2" borderId="0" xfId="5" applyFont="1" applyFill="1"/>
    <xf numFmtId="0" fontId="24" fillId="2" borderId="0" xfId="5" applyFont="1" applyFill="1"/>
    <xf numFmtId="2" fontId="24" fillId="2" borderId="0" xfId="5" applyNumberFormat="1" applyFont="1" applyFill="1" applyAlignment="1">
      <alignment horizontal="center"/>
    </xf>
    <xf numFmtId="164" fontId="24" fillId="2" borderId="0" xfId="5" applyNumberFormat="1" applyFont="1" applyFill="1" applyAlignment="1">
      <alignment horizontal="center"/>
    </xf>
    <xf numFmtId="0" fontId="24" fillId="2" borderId="1" xfId="5" applyFont="1" applyFill="1" applyBorder="1" applyAlignment="1">
      <alignment horizontal="center"/>
    </xf>
    <xf numFmtId="0" fontId="24" fillId="2" borderId="2" xfId="5" applyFont="1" applyFill="1" applyBorder="1" applyAlignment="1">
      <alignment horizontal="center"/>
    </xf>
    <xf numFmtId="0" fontId="25" fillId="2" borderId="3" xfId="5" applyFont="1" applyFill="1" applyBorder="1" applyAlignment="1">
      <alignment horizontal="center"/>
    </xf>
    <xf numFmtId="0" fontId="26" fillId="3" borderId="3" xfId="5" applyFont="1" applyFill="1" applyBorder="1" applyAlignment="1" applyProtection="1">
      <alignment horizontal="center"/>
      <protection locked="0"/>
    </xf>
    <xf numFmtId="2" fontId="26" fillId="3" borderId="3" xfId="5" applyNumberFormat="1" applyFont="1" applyFill="1" applyBorder="1" applyAlignment="1" applyProtection="1">
      <alignment horizontal="center"/>
      <protection locked="0"/>
    </xf>
    <xf numFmtId="2" fontId="26" fillId="3" borderId="4" xfId="5" applyNumberFormat="1" applyFont="1" applyFill="1" applyBorder="1" applyAlignment="1" applyProtection="1">
      <alignment horizontal="center"/>
      <protection locked="0"/>
    </xf>
    <xf numFmtId="0" fontId="26" fillId="3" borderId="5" xfId="5" applyFont="1" applyFill="1" applyBorder="1" applyAlignment="1" applyProtection="1">
      <alignment horizontal="center"/>
      <protection locked="0"/>
    </xf>
    <xf numFmtId="2" fontId="26" fillId="3" borderId="5" xfId="5" applyNumberFormat="1" applyFont="1" applyFill="1" applyBorder="1" applyAlignment="1" applyProtection="1">
      <alignment horizontal="center"/>
      <protection locked="0"/>
    </xf>
    <xf numFmtId="0" fontId="25" fillId="2" borderId="4" xfId="5" applyFont="1" applyFill="1" applyBorder="1"/>
    <xf numFmtId="1" fontId="24" fillId="4" borderId="2" xfId="5" applyNumberFormat="1" applyFont="1" applyFill="1" applyBorder="1" applyAlignment="1">
      <alignment horizontal="center"/>
    </xf>
    <xf numFmtId="1" fontId="24" fillId="4" borderId="1" xfId="5" applyNumberFormat="1" applyFont="1" applyFill="1" applyBorder="1" applyAlignment="1">
      <alignment horizontal="center"/>
    </xf>
    <xf numFmtId="2" fontId="24" fillId="4" borderId="1" xfId="5" applyNumberFormat="1" applyFont="1" applyFill="1" applyBorder="1" applyAlignment="1">
      <alignment horizontal="center"/>
    </xf>
    <xf numFmtId="0" fontId="25" fillId="2" borderId="3" xfId="5" applyFont="1" applyFill="1" applyBorder="1"/>
    <xf numFmtId="10" fontId="24" fillId="5" borderId="1" xfId="5" applyNumberFormat="1" applyFont="1" applyFill="1" applyBorder="1" applyAlignment="1">
      <alignment horizontal="center"/>
    </xf>
    <xf numFmtId="165" fontId="24" fillId="2" borderId="0" xfId="5" applyNumberFormat="1" applyFont="1" applyFill="1" applyAlignment="1">
      <alignment horizontal="center"/>
    </xf>
    <xf numFmtId="0" fontId="25" fillId="2" borderId="6" xfId="5" applyFont="1" applyFill="1" applyBorder="1"/>
    <xf numFmtId="0" fontId="25" fillId="2" borderId="5" xfId="5" applyFont="1" applyFill="1" applyBorder="1"/>
    <xf numFmtId="0" fontId="24" fillId="4" borderId="1" xfId="5" applyFont="1" applyFill="1" applyBorder="1" applyAlignment="1">
      <alignment horizontal="center"/>
    </xf>
    <xf numFmtId="0" fontId="24" fillId="2" borderId="7" xfId="5" applyFont="1" applyFill="1" applyBorder="1" applyAlignment="1">
      <alignment horizontal="center"/>
    </xf>
    <xf numFmtId="0" fontId="25" fillId="2" borderId="7" xfId="5" applyFont="1" applyFill="1" applyBorder="1"/>
    <xf numFmtId="0" fontId="25" fillId="2" borderId="8" xfId="5" applyFont="1" applyFill="1" applyBorder="1"/>
    <xf numFmtId="0" fontId="25" fillId="2" borderId="0" xfId="5" applyFont="1" applyFill="1" applyAlignment="1" applyProtection="1">
      <alignment horizontal="left"/>
      <protection locked="0"/>
    </xf>
    <xf numFmtId="0" fontId="25" fillId="2" borderId="0" xfId="5" applyFont="1" applyFill="1" applyProtection="1">
      <protection locked="0"/>
    </xf>
    <xf numFmtId="0" fontId="31" fillId="2" borderId="9" xfId="5" applyFont="1" applyFill="1" applyBorder="1"/>
    <xf numFmtId="0" fontId="31" fillId="2" borderId="0" xfId="5" applyFont="1" applyFill="1" applyAlignment="1">
      <alignment horizontal="center"/>
    </xf>
    <xf numFmtId="10" fontId="31" fillId="2" borderId="9" xfId="5" applyNumberFormat="1" applyFont="1" applyFill="1" applyBorder="1"/>
    <xf numFmtId="0" fontId="29" fillId="2" borderId="0" xfId="5" applyFill="1"/>
    <xf numFmtId="0" fontId="30" fillId="2" borderId="10" xfId="5" applyFont="1" applyFill="1" applyBorder="1" applyAlignment="1">
      <alignment horizontal="center"/>
    </xf>
    <xf numFmtId="0" fontId="31" fillId="2" borderId="10" xfId="5" applyFont="1" applyFill="1" applyBorder="1" applyAlignment="1">
      <alignment horizontal="center"/>
    </xf>
    <xf numFmtId="0" fontId="30" fillId="2" borderId="0" xfId="5" applyFont="1" applyFill="1" applyAlignment="1">
      <alignment horizontal="right"/>
    </xf>
    <xf numFmtId="0" fontId="31" fillId="2" borderId="7" xfId="5" applyFont="1" applyFill="1" applyBorder="1"/>
    <xf numFmtId="0" fontId="30" fillId="2" borderId="11" xfId="5" applyFont="1" applyFill="1" applyBorder="1"/>
    <xf numFmtId="0" fontId="31" fillId="2" borderId="11" xfId="5" applyFont="1" applyFill="1" applyBorder="1"/>
    <xf numFmtId="0" fontId="34" fillId="2" borderId="23" xfId="0" applyFont="1" applyFill="1" applyBorder="1" applyAlignment="1">
      <alignment horizontal="right"/>
    </xf>
    <xf numFmtId="0" fontId="27" fillId="3" borderId="29" xfId="0" applyFont="1" applyFill="1" applyBorder="1" applyAlignment="1" applyProtection="1">
      <alignment horizontal="center"/>
      <protection locked="0"/>
    </xf>
    <xf numFmtId="0" fontId="27" fillId="3" borderId="23" xfId="0" applyFont="1" applyFill="1" applyBorder="1" applyAlignment="1" applyProtection="1">
      <alignment horizontal="center"/>
      <protection locked="0"/>
    </xf>
    <xf numFmtId="0" fontId="32" fillId="2" borderId="0" xfId="4" applyFont="1" applyFill="1" applyAlignment="1">
      <alignment horizontal="center"/>
    </xf>
    <xf numFmtId="0" fontId="24" fillId="3" borderId="0" xfId="4" applyFont="1" applyFill="1" applyAlignment="1" applyProtection="1">
      <alignment horizontal="left" wrapText="1"/>
      <protection locked="0"/>
    </xf>
    <xf numFmtId="0" fontId="30" fillId="2" borderId="10" xfId="4" applyFont="1" applyFill="1" applyBorder="1" applyAlignment="1">
      <alignment horizontal="center"/>
    </xf>
    <xf numFmtId="0" fontId="5" fillId="2" borderId="0" xfId="3" applyFont="1" applyFill="1" applyAlignment="1">
      <alignment horizontal="right"/>
    </xf>
    <xf numFmtId="0" fontId="4" fillId="2" borderId="0" xfId="3" applyFont="1" applyFill="1" applyAlignment="1">
      <alignment horizontal="center"/>
    </xf>
    <xf numFmtId="164" fontId="1" fillId="2" borderId="0" xfId="3" applyNumberFormat="1" applyFont="1" applyFill="1" applyAlignment="1">
      <alignment horizontal="center"/>
    </xf>
    <xf numFmtId="166" fontId="5" fillId="2" borderId="13" xfId="3" applyNumberFormat="1" applyFont="1" applyFill="1" applyBorder="1" applyAlignment="1">
      <alignment horizontal="center" vertical="center"/>
    </xf>
    <xf numFmtId="166" fontId="5" fillId="2" borderId="15" xfId="3" applyNumberFormat="1" applyFont="1" applyFill="1" applyBorder="1" applyAlignment="1">
      <alignment horizontal="center" vertical="center"/>
    </xf>
    <xf numFmtId="0" fontId="9" fillId="2" borderId="18" xfId="3" applyFont="1" applyFill="1" applyBorder="1" applyAlignment="1">
      <alignment horizontal="center" wrapText="1"/>
    </xf>
    <xf numFmtId="0" fontId="9" fillId="2" borderId="19" xfId="3" applyFont="1" applyFill="1" applyBorder="1" applyAlignment="1">
      <alignment horizontal="center" wrapText="1"/>
    </xf>
    <xf numFmtId="0" fontId="9" fillId="2" borderId="20" xfId="3" applyFont="1" applyFill="1" applyBorder="1" applyAlignment="1">
      <alignment horizontal="center" wrapText="1"/>
    </xf>
    <xf numFmtId="0" fontId="27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27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32" fillId="2" borderId="0" xfId="5" applyFont="1" applyFill="1" applyAlignment="1">
      <alignment horizontal="center"/>
    </xf>
    <xf numFmtId="0" fontId="30" fillId="2" borderId="10" xfId="5" applyFont="1" applyFill="1" applyBorder="1" applyAlignment="1">
      <alignment horizontal="center"/>
    </xf>
  </cellXfs>
  <cellStyles count="7">
    <cellStyle name="Normal" xfId="0" builtinId="0"/>
    <cellStyle name="Normal 2" xfId="1"/>
    <cellStyle name="Normal 2 2" xfId="4"/>
    <cellStyle name="Normal 3" xfId="2"/>
    <cellStyle name="Normal 3 2" xfId="5"/>
    <cellStyle name="Normal 4" xfId="3"/>
    <cellStyle name="Normal 4 2" xfId="6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3" workbookViewId="0">
      <selection activeCell="D19" sqref="D19"/>
    </sheetView>
  </sheetViews>
  <sheetFormatPr defaultRowHeight="13.5" x14ac:dyDescent="0.25"/>
  <cols>
    <col min="1" max="1" width="27.5703125" style="397" customWidth="1"/>
    <col min="2" max="2" width="20.42578125" style="397" customWidth="1"/>
    <col min="3" max="3" width="31.85546875" style="397" customWidth="1"/>
    <col min="4" max="4" width="25.85546875" style="397" customWidth="1"/>
    <col min="5" max="5" width="25.7109375" style="397" customWidth="1"/>
    <col min="6" max="6" width="23.140625" style="397" customWidth="1"/>
    <col min="7" max="7" width="28.42578125" style="397" customWidth="1"/>
    <col min="8" max="8" width="21.5703125" style="397" customWidth="1"/>
    <col min="9" max="9" width="9.140625" style="397" customWidth="1"/>
    <col min="10" max="16384" width="9.140625" style="440"/>
  </cols>
  <sheetData>
    <row r="14" spans="1:6" ht="15" customHeight="1" x14ac:dyDescent="0.3">
      <c r="A14" s="396"/>
      <c r="C14" s="398"/>
      <c r="F14" s="398"/>
    </row>
    <row r="15" spans="1:6" ht="18.75" customHeight="1" x14ac:dyDescent="0.3">
      <c r="A15" s="494" t="s">
        <v>0</v>
      </c>
      <c r="B15" s="494"/>
      <c r="C15" s="494"/>
      <c r="D15" s="494"/>
      <c r="E15" s="494"/>
    </row>
    <row r="16" spans="1:6" ht="16.5" customHeight="1" x14ac:dyDescent="0.3">
      <c r="A16" s="399" t="s">
        <v>1</v>
      </c>
      <c r="B16" s="400" t="s">
        <v>2</v>
      </c>
    </row>
    <row r="17" spans="1:5" ht="16.5" customHeight="1" x14ac:dyDescent="0.3">
      <c r="A17" s="401" t="s">
        <v>3</v>
      </c>
      <c r="B17" s="495" t="s">
        <v>134</v>
      </c>
      <c r="C17" s="495"/>
      <c r="D17" s="402"/>
      <c r="E17" s="403"/>
    </row>
    <row r="18" spans="1:5" ht="16.5" customHeight="1" x14ac:dyDescent="0.3">
      <c r="A18" s="404" t="s">
        <v>4</v>
      </c>
      <c r="B18" s="403" t="s">
        <v>123</v>
      </c>
      <c r="C18" s="403"/>
      <c r="D18" s="403"/>
      <c r="E18" s="403"/>
    </row>
    <row r="19" spans="1:5" ht="16.5" customHeight="1" x14ac:dyDescent="0.3">
      <c r="A19" s="404" t="s">
        <v>5</v>
      </c>
      <c r="B19" s="405">
        <v>98.8</v>
      </c>
      <c r="C19" s="403"/>
      <c r="D19" s="403"/>
      <c r="E19" s="403"/>
    </row>
    <row r="20" spans="1:5" ht="16.5" customHeight="1" x14ac:dyDescent="0.3">
      <c r="A20" s="401" t="s">
        <v>6</v>
      </c>
      <c r="B20" s="405">
        <v>22.96</v>
      </c>
      <c r="C20" s="403"/>
      <c r="D20" s="403"/>
      <c r="E20" s="403"/>
    </row>
    <row r="21" spans="1:5" ht="16.5" customHeight="1" x14ac:dyDescent="0.3">
      <c r="A21" s="401" t="s">
        <v>7</v>
      </c>
      <c r="B21" s="406">
        <f>B20/50*10/25</f>
        <v>0.18367999999999998</v>
      </c>
      <c r="C21" s="403"/>
      <c r="D21" s="403"/>
      <c r="E21" s="403"/>
    </row>
    <row r="22" spans="1:5" ht="15.75" customHeight="1" x14ac:dyDescent="0.25">
      <c r="A22" s="403"/>
      <c r="B22" s="403"/>
      <c r="C22" s="403"/>
      <c r="D22" s="403"/>
      <c r="E22" s="403"/>
    </row>
    <row r="23" spans="1:5" ht="16.5" customHeight="1" x14ac:dyDescent="0.3">
      <c r="A23" s="407" t="s">
        <v>9</v>
      </c>
      <c r="B23" s="408" t="s">
        <v>10</v>
      </c>
      <c r="C23" s="407" t="s">
        <v>11</v>
      </c>
      <c r="D23" s="407" t="s">
        <v>12</v>
      </c>
      <c r="E23" s="409" t="s">
        <v>13</v>
      </c>
    </row>
    <row r="24" spans="1:5" ht="16.5" customHeight="1" x14ac:dyDescent="0.3">
      <c r="A24" s="410">
        <v>1</v>
      </c>
      <c r="B24" s="411">
        <v>74050937</v>
      </c>
      <c r="C24" s="411">
        <v>43387.5</v>
      </c>
      <c r="D24" s="412">
        <v>1.1000000000000001</v>
      </c>
      <c r="E24" s="413">
        <v>16.399999999999999</v>
      </c>
    </row>
    <row r="25" spans="1:5" ht="16.5" customHeight="1" x14ac:dyDescent="0.3">
      <c r="A25" s="410">
        <v>2</v>
      </c>
      <c r="B25" s="411">
        <v>74082800</v>
      </c>
      <c r="C25" s="411">
        <v>42013.1</v>
      </c>
      <c r="D25" s="412">
        <v>1.1000000000000001</v>
      </c>
      <c r="E25" s="414">
        <v>16.399999999999999</v>
      </c>
    </row>
    <row r="26" spans="1:5" ht="16.5" customHeight="1" x14ac:dyDescent="0.3">
      <c r="A26" s="410">
        <v>3</v>
      </c>
      <c r="B26" s="411">
        <v>74035659</v>
      </c>
      <c r="C26" s="411">
        <v>42333.7</v>
      </c>
      <c r="D26" s="412">
        <v>1.1000000000000001</v>
      </c>
      <c r="E26" s="414">
        <v>16.399999999999999</v>
      </c>
    </row>
    <row r="27" spans="1:5" ht="16.5" customHeight="1" x14ac:dyDescent="0.3">
      <c r="A27" s="410">
        <v>4</v>
      </c>
      <c r="B27" s="411">
        <v>74121658</v>
      </c>
      <c r="C27" s="411">
        <v>41231.199999999997</v>
      </c>
      <c r="D27" s="412">
        <v>1.1000000000000001</v>
      </c>
      <c r="E27" s="414">
        <v>16.399999999999999</v>
      </c>
    </row>
    <row r="28" spans="1:5" ht="16.5" customHeight="1" x14ac:dyDescent="0.3">
      <c r="A28" s="410">
        <v>5</v>
      </c>
      <c r="B28" s="411">
        <v>74167837</v>
      </c>
      <c r="C28" s="411">
        <v>41066.300000000003</v>
      </c>
      <c r="D28" s="412">
        <v>1.1000000000000001</v>
      </c>
      <c r="E28" s="414">
        <v>16.399999999999999</v>
      </c>
    </row>
    <row r="29" spans="1:5" ht="16.5" customHeight="1" x14ac:dyDescent="0.3">
      <c r="A29" s="410">
        <v>6</v>
      </c>
      <c r="B29" s="415">
        <v>73979909</v>
      </c>
      <c r="C29" s="415">
        <v>40909</v>
      </c>
      <c r="D29" s="416">
        <v>1.1000000000000001</v>
      </c>
      <c r="E29" s="417">
        <v>16.399999999999999</v>
      </c>
    </row>
    <row r="30" spans="1:5" ht="16.5" customHeight="1" x14ac:dyDescent="0.3">
      <c r="A30" s="418" t="s">
        <v>14</v>
      </c>
      <c r="B30" s="419">
        <f>AVERAGE(B24:B29)</f>
        <v>74073133.333333328</v>
      </c>
      <c r="C30" s="420">
        <f>AVERAGE(C24:C29)</f>
        <v>41823.466666666667</v>
      </c>
      <c r="D30" s="421">
        <f>AVERAGE(D24:D29)</f>
        <v>1.0999999999999999</v>
      </c>
      <c r="E30" s="422">
        <f>AVERAGE(E24:E29)</f>
        <v>16.400000000000002</v>
      </c>
    </row>
    <row r="31" spans="1:5" ht="16.5" customHeight="1" x14ac:dyDescent="0.3">
      <c r="A31" s="423" t="s">
        <v>15</v>
      </c>
      <c r="B31" s="424">
        <f>(STDEV(B24:B29)/B30)</f>
        <v>8.9559472775765448E-4</v>
      </c>
      <c r="C31" s="425"/>
      <c r="D31" s="425"/>
      <c r="E31" s="426"/>
    </row>
    <row r="32" spans="1:5" s="397" customFormat="1" ht="16.5" customHeight="1" x14ac:dyDescent="0.3">
      <c r="A32" s="427" t="s">
        <v>16</v>
      </c>
      <c r="B32" s="428">
        <f>COUNT(B24:B29)</f>
        <v>6</v>
      </c>
      <c r="C32" s="429"/>
      <c r="D32" s="430"/>
      <c r="E32" s="431"/>
    </row>
    <row r="33" spans="1:5" s="397" customFormat="1" ht="15.75" customHeight="1" x14ac:dyDescent="0.25">
      <c r="A33" s="403"/>
      <c r="B33" s="403"/>
      <c r="C33" s="403"/>
      <c r="D33" s="403"/>
      <c r="E33" s="403"/>
    </row>
    <row r="34" spans="1:5" s="397" customFormat="1" ht="16.5" customHeight="1" x14ac:dyDescent="0.3">
      <c r="A34" s="404" t="s">
        <v>17</v>
      </c>
      <c r="B34" s="432" t="s">
        <v>130</v>
      </c>
      <c r="C34" s="433"/>
      <c r="D34" s="433"/>
      <c r="E34" s="433"/>
    </row>
    <row r="35" spans="1:5" ht="16.5" customHeight="1" x14ac:dyDescent="0.3">
      <c r="A35" s="404"/>
      <c r="B35" s="432" t="s">
        <v>131</v>
      </c>
      <c r="C35" s="433"/>
      <c r="D35" s="433"/>
      <c r="E35" s="433"/>
    </row>
    <row r="36" spans="1:5" ht="16.5" customHeight="1" x14ac:dyDescent="0.3">
      <c r="A36" s="404"/>
      <c r="B36" s="432" t="s">
        <v>132</v>
      </c>
      <c r="C36" s="433"/>
      <c r="D36" s="433"/>
      <c r="E36" s="433"/>
    </row>
    <row r="37" spans="1:5" ht="15.75" customHeight="1" x14ac:dyDescent="0.25">
      <c r="A37" s="403"/>
      <c r="B37" s="403"/>
      <c r="C37" s="403"/>
      <c r="D37" s="403"/>
      <c r="E37" s="403"/>
    </row>
    <row r="38" spans="1:5" ht="16.5" customHeight="1" x14ac:dyDescent="0.3">
      <c r="A38" s="399" t="s">
        <v>1</v>
      </c>
      <c r="B38" s="400" t="s">
        <v>133</v>
      </c>
    </row>
    <row r="39" spans="1:5" ht="16.5" customHeight="1" x14ac:dyDescent="0.3">
      <c r="A39" s="404" t="s">
        <v>4</v>
      </c>
      <c r="B39" s="403" t="s">
        <v>123</v>
      </c>
      <c r="C39" s="403"/>
      <c r="D39" s="403"/>
      <c r="E39" s="403"/>
    </row>
    <row r="40" spans="1:5" ht="16.5" customHeight="1" x14ac:dyDescent="0.3">
      <c r="A40" s="404" t="s">
        <v>5</v>
      </c>
      <c r="B40" s="405">
        <v>99.8</v>
      </c>
      <c r="C40" s="403"/>
      <c r="D40" s="403"/>
      <c r="E40" s="403"/>
    </row>
    <row r="41" spans="1:5" ht="16.5" customHeight="1" x14ac:dyDescent="0.3">
      <c r="A41" s="401" t="s">
        <v>6</v>
      </c>
      <c r="B41" s="405">
        <v>13.4</v>
      </c>
      <c r="C41" s="403"/>
      <c r="D41" s="403"/>
      <c r="E41" s="403"/>
    </row>
    <row r="42" spans="1:5" ht="16.5" customHeight="1" x14ac:dyDescent="0.3">
      <c r="A42" s="401" t="s">
        <v>7</v>
      </c>
      <c r="B42" s="406">
        <f>B41/50</f>
        <v>0.26800000000000002</v>
      </c>
      <c r="C42" s="403"/>
      <c r="D42" s="403"/>
      <c r="E42" s="403"/>
    </row>
    <row r="43" spans="1:5" ht="15.75" customHeight="1" x14ac:dyDescent="0.25">
      <c r="A43" s="403"/>
      <c r="B43" s="403"/>
      <c r="C43" s="403"/>
      <c r="D43" s="403"/>
      <c r="E43" s="403"/>
    </row>
    <row r="44" spans="1:5" ht="16.5" customHeight="1" x14ac:dyDescent="0.3">
      <c r="A44" s="407" t="s">
        <v>9</v>
      </c>
      <c r="B44" s="408" t="s">
        <v>10</v>
      </c>
      <c r="C44" s="407" t="s">
        <v>11</v>
      </c>
      <c r="D44" s="407" t="s">
        <v>12</v>
      </c>
      <c r="E44" s="407" t="s">
        <v>13</v>
      </c>
    </row>
    <row r="45" spans="1:5" ht="16.5" customHeight="1" x14ac:dyDescent="0.3">
      <c r="A45" s="410">
        <v>1</v>
      </c>
      <c r="B45" s="411">
        <v>28472934</v>
      </c>
      <c r="C45" s="411">
        <v>25676</v>
      </c>
      <c r="D45" s="434">
        <v>1.5</v>
      </c>
      <c r="E45" s="435">
        <v>10.1</v>
      </c>
    </row>
    <row r="46" spans="1:5" ht="16.5" customHeight="1" x14ac:dyDescent="0.3">
      <c r="A46" s="410">
        <v>2</v>
      </c>
      <c r="B46" s="411">
        <v>28140184</v>
      </c>
      <c r="C46" s="411">
        <v>23716.7</v>
      </c>
      <c r="D46" s="434">
        <v>1.5</v>
      </c>
      <c r="E46" s="434">
        <v>10</v>
      </c>
    </row>
    <row r="47" spans="1:5" ht="16.5" customHeight="1" x14ac:dyDescent="0.3">
      <c r="A47" s="410">
        <v>3</v>
      </c>
      <c r="B47" s="411">
        <v>28741023</v>
      </c>
      <c r="C47" s="411">
        <v>25494.2</v>
      </c>
      <c r="D47" s="434">
        <v>1.5</v>
      </c>
      <c r="E47" s="434">
        <v>10.1</v>
      </c>
    </row>
    <row r="48" spans="1:5" ht="16.5" customHeight="1" x14ac:dyDescent="0.3">
      <c r="A48" s="410">
        <v>4</v>
      </c>
      <c r="B48" s="411">
        <v>28627743</v>
      </c>
      <c r="C48" s="411">
        <v>24569.7</v>
      </c>
      <c r="D48" s="434">
        <v>1.5</v>
      </c>
      <c r="E48" s="434">
        <v>10.1</v>
      </c>
    </row>
    <row r="49" spans="1:7" ht="16.5" customHeight="1" x14ac:dyDescent="0.3">
      <c r="A49" s="410">
        <v>5</v>
      </c>
      <c r="B49" s="411">
        <v>28461409</v>
      </c>
      <c r="C49" s="411">
        <v>24975.5</v>
      </c>
      <c r="D49" s="434">
        <v>1.6</v>
      </c>
      <c r="E49" s="434">
        <v>10.1</v>
      </c>
    </row>
    <row r="50" spans="1:7" ht="16.5" customHeight="1" x14ac:dyDescent="0.3">
      <c r="A50" s="410">
        <v>6</v>
      </c>
      <c r="B50" s="415"/>
      <c r="C50" s="415"/>
      <c r="D50" s="436"/>
      <c r="E50" s="436"/>
    </row>
    <row r="51" spans="1:7" ht="16.5" customHeight="1" x14ac:dyDescent="0.3">
      <c r="A51" s="418" t="s">
        <v>14</v>
      </c>
      <c r="B51" s="419">
        <f>AVERAGE(B45:B50)</f>
        <v>28488658.600000001</v>
      </c>
      <c r="C51" s="420">
        <f>AVERAGE(C45:C50)</f>
        <v>24886.42</v>
      </c>
      <c r="D51" s="421">
        <f>AVERAGE(D45:D50)</f>
        <v>1.52</v>
      </c>
      <c r="E51" s="421">
        <f>AVERAGE(E45:E50)</f>
        <v>10.080000000000002</v>
      </c>
    </row>
    <row r="52" spans="1:7" ht="16.5" customHeight="1" x14ac:dyDescent="0.3">
      <c r="A52" s="423" t="s">
        <v>15</v>
      </c>
      <c r="B52" s="424">
        <f>(STDEV(B45:B50)/B51)</f>
        <v>7.9553275151953359E-3</v>
      </c>
      <c r="C52" s="425"/>
      <c r="D52" s="425"/>
      <c r="E52" s="426"/>
    </row>
    <row r="53" spans="1:7" s="397" customFormat="1" ht="16.5" customHeight="1" x14ac:dyDescent="0.3">
      <c r="A53" s="427" t="s">
        <v>16</v>
      </c>
      <c r="B53" s="428">
        <f>COUNT(B45:B50)</f>
        <v>5</v>
      </c>
      <c r="C53" s="429"/>
      <c r="D53" s="430"/>
      <c r="E53" s="431"/>
    </row>
    <row r="54" spans="1:7" s="397" customFormat="1" ht="15.75" customHeight="1" x14ac:dyDescent="0.25">
      <c r="A54" s="403"/>
      <c r="B54" s="403"/>
      <c r="C54" s="403"/>
      <c r="D54" s="403"/>
      <c r="E54" s="403"/>
    </row>
    <row r="55" spans="1:7" s="397" customFormat="1" ht="16.5" customHeight="1" x14ac:dyDescent="0.3">
      <c r="A55" s="404" t="s">
        <v>17</v>
      </c>
      <c r="B55" s="432" t="s">
        <v>130</v>
      </c>
      <c r="C55" s="433"/>
      <c r="D55" s="433"/>
      <c r="E55" s="433"/>
    </row>
    <row r="56" spans="1:7" ht="16.5" customHeight="1" x14ac:dyDescent="0.3">
      <c r="A56" s="404"/>
      <c r="B56" s="432" t="s">
        <v>131</v>
      </c>
      <c r="C56" s="433"/>
      <c r="D56" s="433"/>
      <c r="E56" s="433"/>
    </row>
    <row r="57" spans="1:7" ht="16.5" customHeight="1" x14ac:dyDescent="0.3">
      <c r="A57" s="404"/>
      <c r="B57" s="432" t="s">
        <v>132</v>
      </c>
      <c r="C57" s="433"/>
      <c r="D57" s="433"/>
      <c r="E57" s="433"/>
    </row>
    <row r="58" spans="1:7" ht="14.25" customHeight="1" thickBot="1" x14ac:dyDescent="0.3">
      <c r="A58" s="437"/>
      <c r="B58" s="438"/>
      <c r="D58" s="439"/>
      <c r="F58" s="440"/>
      <c r="G58" s="440"/>
    </row>
    <row r="59" spans="1:7" ht="15" customHeight="1" x14ac:dyDescent="0.3">
      <c r="B59" s="496" t="s">
        <v>18</v>
      </c>
      <c r="C59" s="496"/>
      <c r="E59" s="441" t="s">
        <v>19</v>
      </c>
      <c r="F59" s="442"/>
      <c r="G59" s="441" t="s">
        <v>20</v>
      </c>
    </row>
    <row r="60" spans="1:7" ht="15" customHeight="1" x14ac:dyDescent="0.3">
      <c r="A60" s="443" t="s">
        <v>21</v>
      </c>
      <c r="B60" s="444"/>
      <c r="C60" s="444"/>
      <c r="E60" s="444"/>
      <c r="G60" s="444"/>
    </row>
    <row r="61" spans="1:7" ht="15" customHeight="1" x14ac:dyDescent="0.3">
      <c r="A61" s="443" t="s">
        <v>22</v>
      </c>
      <c r="B61" s="445"/>
      <c r="C61" s="445"/>
      <c r="E61" s="445"/>
      <c r="G61" s="446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352" customWidth="1"/>
    <col min="2" max="2" width="18.42578125" style="352" customWidth="1"/>
    <col min="3" max="3" width="14.28515625" style="352" customWidth="1"/>
    <col min="4" max="4" width="15" style="352" customWidth="1"/>
    <col min="5" max="5" width="9.140625" style="352" customWidth="1"/>
    <col min="6" max="6" width="27.85546875" style="352" customWidth="1"/>
    <col min="7" max="7" width="12.28515625" style="352" customWidth="1"/>
    <col min="8" max="8" width="9.140625" style="352" customWidth="1"/>
    <col min="9" max="16384" width="9.140625" style="353"/>
  </cols>
  <sheetData>
    <row r="10" spans="1:7" ht="13.5" customHeight="1" thickBot="1" x14ac:dyDescent="0.35"/>
    <row r="11" spans="1:7" ht="13.5" customHeight="1" thickBot="1" x14ac:dyDescent="0.35">
      <c r="A11" s="502" t="s">
        <v>23</v>
      </c>
      <c r="B11" s="503"/>
      <c r="C11" s="503"/>
      <c r="D11" s="503"/>
      <c r="E11" s="503"/>
      <c r="F11" s="504"/>
      <c r="G11" s="354"/>
    </row>
    <row r="12" spans="1:7" ht="16.5" customHeight="1" x14ac:dyDescent="0.3">
      <c r="A12" s="498" t="s">
        <v>24</v>
      </c>
      <c r="B12" s="498"/>
      <c r="C12" s="498"/>
      <c r="D12" s="498"/>
      <c r="E12" s="498"/>
      <c r="F12" s="498"/>
      <c r="G12" s="355"/>
    </row>
    <row r="14" spans="1:7" ht="16.5" customHeight="1" x14ac:dyDescent="0.3">
      <c r="A14" s="497" t="s">
        <v>25</v>
      </c>
      <c r="B14" s="497"/>
      <c r="C14" s="356" t="s">
        <v>117</v>
      </c>
    </row>
    <row r="15" spans="1:7" ht="16.5" customHeight="1" x14ac:dyDescent="0.3">
      <c r="A15" s="497" t="s">
        <v>26</v>
      </c>
      <c r="B15" s="497"/>
      <c r="C15" s="356" t="s">
        <v>118</v>
      </c>
    </row>
    <row r="16" spans="1:7" ht="16.5" customHeight="1" x14ac:dyDescent="0.3">
      <c r="A16" s="497" t="s">
        <v>27</v>
      </c>
      <c r="B16" s="497"/>
      <c r="C16" s="356" t="s">
        <v>119</v>
      </c>
    </row>
    <row r="17" spans="1:5" ht="16.5" customHeight="1" x14ac:dyDescent="0.3">
      <c r="A17" s="497" t="s">
        <v>28</v>
      </c>
      <c r="B17" s="497"/>
      <c r="C17" s="356" t="s">
        <v>120</v>
      </c>
    </row>
    <row r="18" spans="1:5" ht="16.5" customHeight="1" x14ac:dyDescent="0.3">
      <c r="A18" s="497" t="s">
        <v>29</v>
      </c>
      <c r="B18" s="497"/>
      <c r="C18" s="357" t="s">
        <v>121</v>
      </c>
    </row>
    <row r="19" spans="1:5" ht="16.5" customHeight="1" x14ac:dyDescent="0.3">
      <c r="A19" s="497" t="s">
        <v>30</v>
      </c>
      <c r="B19" s="497"/>
      <c r="C19" s="357" t="e">
        <f>#REF!</f>
        <v>#REF!</v>
      </c>
    </row>
    <row r="20" spans="1:5" ht="16.5" customHeight="1" x14ac:dyDescent="0.3">
      <c r="A20" s="358"/>
      <c r="B20" s="358"/>
      <c r="C20" s="359"/>
    </row>
    <row r="21" spans="1:5" ht="16.5" customHeight="1" x14ac:dyDescent="0.3">
      <c r="A21" s="498" t="s">
        <v>1</v>
      </c>
      <c r="B21" s="498"/>
      <c r="C21" s="360" t="s">
        <v>31</v>
      </c>
      <c r="D21" s="361"/>
    </row>
    <row r="22" spans="1:5" ht="15.75" customHeight="1" thickBot="1" x14ac:dyDescent="0.35">
      <c r="A22" s="499"/>
      <c r="B22" s="499"/>
      <c r="C22" s="362"/>
      <c r="D22" s="499"/>
      <c r="E22" s="499"/>
    </row>
    <row r="23" spans="1:5" ht="33.75" customHeight="1" thickBot="1" x14ac:dyDescent="0.35">
      <c r="C23" s="363" t="s">
        <v>32</v>
      </c>
      <c r="D23" s="364" t="s">
        <v>33</v>
      </c>
      <c r="E23" s="365"/>
    </row>
    <row r="24" spans="1:5" ht="15.75" customHeight="1" x14ac:dyDescent="0.3">
      <c r="C24" s="366">
        <v>1880.78</v>
      </c>
      <c r="D24" s="367">
        <f t="shared" ref="D24:D43" si="0">(C24-$C$46)/$C$46</f>
        <v>-1.0691671058846691E-2</v>
      </c>
      <c r="E24" s="368"/>
    </row>
    <row r="25" spans="1:5" ht="15.75" customHeight="1" x14ac:dyDescent="0.3">
      <c r="C25" s="366">
        <v>1913.74</v>
      </c>
      <c r="D25" s="369">
        <f t="shared" si="0"/>
        <v>6.6456052424221706E-3</v>
      </c>
      <c r="E25" s="368"/>
    </row>
    <row r="26" spans="1:5" ht="15.75" customHeight="1" x14ac:dyDescent="0.3">
      <c r="C26" s="366">
        <v>1880.21</v>
      </c>
      <c r="D26" s="369">
        <f t="shared" si="0"/>
        <v>-1.0991496528862532E-2</v>
      </c>
      <c r="E26" s="368"/>
    </row>
    <row r="27" spans="1:5" ht="15.75" customHeight="1" x14ac:dyDescent="0.3">
      <c r="C27" s="366">
        <v>1890.42</v>
      </c>
      <c r="D27" s="369">
        <f t="shared" si="0"/>
        <v>-5.6209385484027171E-3</v>
      </c>
      <c r="E27" s="368"/>
    </row>
    <row r="28" spans="1:5" ht="15.75" customHeight="1" x14ac:dyDescent="0.3">
      <c r="C28" s="366">
        <v>1924.51</v>
      </c>
      <c r="D28" s="369">
        <f t="shared" si="0"/>
        <v>1.2310728596932642E-2</v>
      </c>
      <c r="E28" s="368"/>
    </row>
    <row r="29" spans="1:5" ht="15.75" customHeight="1" x14ac:dyDescent="0.3">
      <c r="C29" s="366">
        <v>1891.74</v>
      </c>
      <c r="D29" s="369">
        <f t="shared" si="0"/>
        <v>-4.9266058809975663E-3</v>
      </c>
      <c r="E29" s="368"/>
    </row>
    <row r="30" spans="1:5" ht="15.75" customHeight="1" x14ac:dyDescent="0.3">
      <c r="C30" s="366">
        <v>1901.73</v>
      </c>
      <c r="D30" s="369">
        <f t="shared" si="0"/>
        <v>3.282299882280373E-4</v>
      </c>
      <c r="E30" s="368"/>
    </row>
    <row r="31" spans="1:5" ht="15.75" customHeight="1" x14ac:dyDescent="0.3">
      <c r="C31" s="366">
        <v>1919.36</v>
      </c>
      <c r="D31" s="369">
        <f t="shared" si="0"/>
        <v>9.6017791748593366E-3</v>
      </c>
      <c r="E31" s="368"/>
    </row>
    <row r="32" spans="1:5" ht="15.75" customHeight="1" x14ac:dyDescent="0.3">
      <c r="C32" s="366">
        <v>1903.93</v>
      </c>
      <c r="D32" s="369">
        <f t="shared" si="0"/>
        <v>1.485451100570035E-3</v>
      </c>
      <c r="E32" s="368"/>
    </row>
    <row r="33" spans="1:7" ht="15.75" customHeight="1" x14ac:dyDescent="0.3">
      <c r="C33" s="366">
        <v>1889.75</v>
      </c>
      <c r="D33" s="369">
        <f t="shared" si="0"/>
        <v>-5.9733649780705379E-3</v>
      </c>
      <c r="E33" s="368"/>
    </row>
    <row r="34" spans="1:7" ht="15.75" customHeight="1" x14ac:dyDescent="0.3">
      <c r="C34" s="366">
        <v>1900.76</v>
      </c>
      <c r="D34" s="369">
        <f t="shared" si="0"/>
        <v>-1.8199932039548363E-4</v>
      </c>
      <c r="E34" s="368"/>
    </row>
    <row r="35" spans="1:7" ht="15.75" customHeight="1" x14ac:dyDescent="0.3">
      <c r="C35" s="366">
        <v>1910.29</v>
      </c>
      <c r="D35" s="369">
        <f t="shared" si="0"/>
        <v>4.8308721344313245E-3</v>
      </c>
      <c r="E35" s="368"/>
    </row>
    <row r="36" spans="1:7" ht="15.75" customHeight="1" x14ac:dyDescent="0.3">
      <c r="C36" s="366">
        <v>1904.91</v>
      </c>
      <c r="D36" s="369">
        <f t="shared" si="0"/>
        <v>2.0009405051587418E-3</v>
      </c>
      <c r="E36" s="368"/>
    </row>
    <row r="37" spans="1:7" ht="15.75" customHeight="1" x14ac:dyDescent="0.3">
      <c r="C37" s="366">
        <v>1923.17</v>
      </c>
      <c r="D37" s="369">
        <f t="shared" si="0"/>
        <v>1.1605875737597119E-2</v>
      </c>
      <c r="E37" s="368"/>
    </row>
    <row r="38" spans="1:7" ht="15.75" customHeight="1" x14ac:dyDescent="0.3">
      <c r="C38" s="366">
        <v>1912.8</v>
      </c>
      <c r="D38" s="369">
        <f t="shared" si="0"/>
        <v>6.1511562216942078E-3</v>
      </c>
      <c r="E38" s="368"/>
    </row>
    <row r="39" spans="1:7" ht="15.75" customHeight="1" x14ac:dyDescent="0.3">
      <c r="C39" s="366">
        <v>1907.52</v>
      </c>
      <c r="D39" s="369">
        <f t="shared" si="0"/>
        <v>3.3738255520734855E-3</v>
      </c>
      <c r="E39" s="368"/>
    </row>
    <row r="40" spans="1:7" ht="15.75" customHeight="1" x14ac:dyDescent="0.3">
      <c r="C40" s="366">
        <v>1909.12</v>
      </c>
      <c r="D40" s="369">
        <f t="shared" si="0"/>
        <v>4.2154409065039639E-3</v>
      </c>
      <c r="E40" s="368"/>
    </row>
    <row r="41" spans="1:7" ht="15.75" customHeight="1" x14ac:dyDescent="0.3">
      <c r="C41" s="366">
        <v>1880.82</v>
      </c>
      <c r="D41" s="369">
        <f t="shared" si="0"/>
        <v>-1.0670630674985946E-2</v>
      </c>
      <c r="E41" s="368"/>
    </row>
    <row r="42" spans="1:7" ht="15.75" customHeight="1" x14ac:dyDescent="0.3">
      <c r="C42" s="366">
        <v>1900.81</v>
      </c>
      <c r="D42" s="369">
        <f t="shared" si="0"/>
        <v>-1.5569884056955362E-4</v>
      </c>
      <c r="E42" s="368"/>
    </row>
    <row r="43" spans="1:7" ht="16.5" customHeight="1" thickBot="1" x14ac:dyDescent="0.35">
      <c r="C43" s="370">
        <v>1875.75</v>
      </c>
      <c r="D43" s="371">
        <f t="shared" si="0"/>
        <v>-1.3337499329337643E-2</v>
      </c>
      <c r="E43" s="368"/>
    </row>
    <row r="44" spans="1:7" ht="16.5" customHeight="1" thickBot="1" x14ac:dyDescent="0.35">
      <c r="C44" s="372"/>
      <c r="D44" s="368"/>
      <c r="E44" s="373"/>
    </row>
    <row r="45" spans="1:7" ht="16.5" customHeight="1" thickBot="1" x14ac:dyDescent="0.35">
      <c r="B45" s="374" t="s">
        <v>34</v>
      </c>
      <c r="C45" s="375">
        <f>SUM(C24:C44)</f>
        <v>38022.119999999995</v>
      </c>
      <c r="D45" s="376"/>
      <c r="E45" s="372"/>
    </row>
    <row r="46" spans="1:7" ht="17.25" customHeight="1" thickBot="1" x14ac:dyDescent="0.35">
      <c r="B46" s="374" t="s">
        <v>35</v>
      </c>
      <c r="C46" s="377">
        <f>AVERAGE(C24:C44)</f>
        <v>1901.1059999999998</v>
      </c>
      <c r="E46" s="378"/>
    </row>
    <row r="47" spans="1:7" ht="17.25" customHeight="1" thickBot="1" x14ac:dyDescent="0.35">
      <c r="A47" s="356"/>
      <c r="B47" s="379"/>
      <c r="D47" s="380"/>
      <c r="E47" s="378"/>
    </row>
    <row r="48" spans="1:7" ht="33.75" customHeight="1" thickBot="1" x14ac:dyDescent="0.35">
      <c r="B48" s="381" t="s">
        <v>35</v>
      </c>
      <c r="C48" s="364" t="s">
        <v>36</v>
      </c>
      <c r="D48" s="382"/>
      <c r="G48" s="380"/>
    </row>
    <row r="49" spans="1:6" ht="17.25" customHeight="1" thickBot="1" x14ac:dyDescent="0.35">
      <c r="B49" s="500">
        <f>C46</f>
        <v>1901.1059999999998</v>
      </c>
      <c r="C49" s="383">
        <f>-IF(C46&lt;=80,10%,IF(C46&lt;250,7.5%,5%))</f>
        <v>-0.05</v>
      </c>
      <c r="D49" s="384">
        <f>IF(C46&lt;=80,C46*0.9,IF(C46&lt;250,C46*0.925,C46*0.95))</f>
        <v>1806.0506999999998</v>
      </c>
    </row>
    <row r="50" spans="1:6" ht="17.25" customHeight="1" thickBot="1" x14ac:dyDescent="0.35">
      <c r="B50" s="501"/>
      <c r="C50" s="385">
        <f>IF(C46&lt;=80, 10%, IF(C46&lt;250, 7.5%, 5%))</f>
        <v>0.05</v>
      </c>
      <c r="D50" s="384">
        <f>IF(C46&lt;=80, C46*1.1, IF(C46&lt;250, C46*1.075, C46*1.05))</f>
        <v>1996.1612999999998</v>
      </c>
    </row>
    <row r="51" spans="1:6" ht="16.5" customHeight="1" thickBot="1" x14ac:dyDescent="0.35">
      <c r="A51" s="386"/>
      <c r="B51" s="387"/>
      <c r="C51" s="356"/>
      <c r="D51" s="388"/>
      <c r="E51" s="356"/>
      <c r="F51" s="361"/>
    </row>
    <row r="52" spans="1:6" ht="16.5" customHeight="1" x14ac:dyDescent="0.3">
      <c r="A52" s="356"/>
      <c r="B52" s="389" t="s">
        <v>18</v>
      </c>
      <c r="C52" s="389"/>
      <c r="D52" s="390" t="s">
        <v>19</v>
      </c>
      <c r="E52" s="391"/>
      <c r="F52" s="390" t="s">
        <v>20</v>
      </c>
    </row>
    <row r="53" spans="1:6" ht="34.5" customHeight="1" x14ac:dyDescent="0.3">
      <c r="A53" s="358" t="s">
        <v>21</v>
      </c>
      <c r="B53" s="392"/>
      <c r="C53" s="356"/>
      <c r="D53" s="392"/>
      <c r="E53" s="356"/>
      <c r="F53" s="392"/>
    </row>
    <row r="54" spans="1:6" ht="34.5" customHeight="1" x14ac:dyDescent="0.3">
      <c r="A54" s="358" t="s">
        <v>22</v>
      </c>
      <c r="B54" s="393"/>
      <c r="C54" s="394"/>
      <c r="D54" s="393"/>
      <c r="E54" s="356"/>
      <c r="F54" s="39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21" zoomScale="55" zoomScaleNormal="40" zoomScalePageLayoutView="55" workbookViewId="0">
      <selection activeCell="D60" sqref="D60:D7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5" t="s">
        <v>37</v>
      </c>
      <c r="B1" s="535"/>
      <c r="C1" s="535"/>
      <c r="D1" s="535"/>
      <c r="E1" s="535"/>
      <c r="F1" s="535"/>
      <c r="G1" s="535"/>
      <c r="H1" s="535"/>
      <c r="I1" s="535"/>
    </row>
    <row r="2" spans="1:9" ht="18.75" customHeight="1" x14ac:dyDescent="0.25">
      <c r="A2" s="535"/>
      <c r="B2" s="535"/>
      <c r="C2" s="535"/>
      <c r="D2" s="535"/>
      <c r="E2" s="535"/>
      <c r="F2" s="535"/>
      <c r="G2" s="535"/>
      <c r="H2" s="535"/>
      <c r="I2" s="535"/>
    </row>
    <row r="3" spans="1:9" ht="18.75" customHeight="1" x14ac:dyDescent="0.25">
      <c r="A3" s="535"/>
      <c r="B3" s="535"/>
      <c r="C3" s="535"/>
      <c r="D3" s="535"/>
      <c r="E3" s="535"/>
      <c r="F3" s="535"/>
      <c r="G3" s="535"/>
      <c r="H3" s="535"/>
      <c r="I3" s="535"/>
    </row>
    <row r="4" spans="1:9" ht="18.75" customHeight="1" x14ac:dyDescent="0.25">
      <c r="A4" s="535"/>
      <c r="B4" s="535"/>
      <c r="C4" s="535"/>
      <c r="D4" s="535"/>
      <c r="E4" s="535"/>
      <c r="F4" s="535"/>
      <c r="G4" s="535"/>
      <c r="H4" s="535"/>
      <c r="I4" s="535"/>
    </row>
    <row r="5" spans="1:9" ht="18.75" customHeight="1" x14ac:dyDescent="0.25">
      <c r="A5" s="535"/>
      <c r="B5" s="535"/>
      <c r="C5" s="535"/>
      <c r="D5" s="535"/>
      <c r="E5" s="535"/>
      <c r="F5" s="535"/>
      <c r="G5" s="535"/>
      <c r="H5" s="535"/>
      <c r="I5" s="535"/>
    </row>
    <row r="6" spans="1:9" ht="18.75" customHeight="1" x14ac:dyDescent="0.25">
      <c r="A6" s="535"/>
      <c r="B6" s="535"/>
      <c r="C6" s="535"/>
      <c r="D6" s="535"/>
      <c r="E6" s="535"/>
      <c r="F6" s="535"/>
      <c r="G6" s="535"/>
      <c r="H6" s="535"/>
      <c r="I6" s="535"/>
    </row>
    <row r="7" spans="1:9" ht="18.75" customHeight="1" x14ac:dyDescent="0.25">
      <c r="A7" s="535"/>
      <c r="B7" s="535"/>
      <c r="C7" s="535"/>
      <c r="D7" s="535"/>
      <c r="E7" s="535"/>
      <c r="F7" s="535"/>
      <c r="G7" s="535"/>
      <c r="H7" s="535"/>
      <c r="I7" s="535"/>
    </row>
    <row r="8" spans="1:9" x14ac:dyDescent="0.25">
      <c r="A8" s="536" t="s">
        <v>38</v>
      </c>
      <c r="B8" s="536"/>
      <c r="C8" s="536"/>
      <c r="D8" s="536"/>
      <c r="E8" s="536"/>
      <c r="F8" s="536"/>
      <c r="G8" s="536"/>
      <c r="H8" s="536"/>
      <c r="I8" s="536"/>
    </row>
    <row r="9" spans="1:9" x14ac:dyDescent="0.25">
      <c r="A9" s="536"/>
      <c r="B9" s="536"/>
      <c r="C9" s="536"/>
      <c r="D9" s="536"/>
      <c r="E9" s="536"/>
      <c r="F9" s="536"/>
      <c r="G9" s="536"/>
      <c r="H9" s="536"/>
      <c r="I9" s="536"/>
    </row>
    <row r="10" spans="1:9" x14ac:dyDescent="0.25">
      <c r="A10" s="536"/>
      <c r="B10" s="536"/>
      <c r="C10" s="536"/>
      <c r="D10" s="536"/>
      <c r="E10" s="536"/>
      <c r="F10" s="536"/>
      <c r="G10" s="536"/>
      <c r="H10" s="536"/>
      <c r="I10" s="536"/>
    </row>
    <row r="11" spans="1:9" x14ac:dyDescent="0.25">
      <c r="A11" s="536"/>
      <c r="B11" s="536"/>
      <c r="C11" s="536"/>
      <c r="D11" s="536"/>
      <c r="E11" s="536"/>
      <c r="F11" s="536"/>
      <c r="G11" s="536"/>
      <c r="H11" s="536"/>
      <c r="I11" s="536"/>
    </row>
    <row r="12" spans="1:9" x14ac:dyDescent="0.25">
      <c r="A12" s="536"/>
      <c r="B12" s="536"/>
      <c r="C12" s="536"/>
      <c r="D12" s="536"/>
      <c r="E12" s="536"/>
      <c r="F12" s="536"/>
      <c r="G12" s="536"/>
      <c r="H12" s="536"/>
      <c r="I12" s="536"/>
    </row>
    <row r="13" spans="1:9" x14ac:dyDescent="0.25">
      <c r="A13" s="536"/>
      <c r="B13" s="536"/>
      <c r="C13" s="536"/>
      <c r="D13" s="536"/>
      <c r="E13" s="536"/>
      <c r="F13" s="536"/>
      <c r="G13" s="536"/>
      <c r="H13" s="536"/>
      <c r="I13" s="536"/>
    </row>
    <row r="14" spans="1:9" x14ac:dyDescent="0.25">
      <c r="A14" s="536"/>
      <c r="B14" s="536"/>
      <c r="C14" s="536"/>
      <c r="D14" s="536"/>
      <c r="E14" s="536"/>
      <c r="F14" s="536"/>
      <c r="G14" s="536"/>
      <c r="H14" s="536"/>
      <c r="I14" s="536"/>
    </row>
    <row r="15" spans="1:9" ht="19.5" customHeight="1" x14ac:dyDescent="0.3">
      <c r="A15" s="3"/>
    </row>
    <row r="16" spans="1:9" ht="19.5" customHeight="1" x14ac:dyDescent="0.3">
      <c r="A16" s="506" t="s">
        <v>23</v>
      </c>
      <c r="B16" s="507"/>
      <c r="C16" s="507"/>
      <c r="D16" s="507"/>
      <c r="E16" s="507"/>
      <c r="F16" s="507"/>
      <c r="G16" s="507"/>
      <c r="H16" s="508"/>
    </row>
    <row r="17" spans="1:14" ht="20.25" customHeight="1" x14ac:dyDescent="0.25">
      <c r="A17" s="509" t="s">
        <v>39</v>
      </c>
      <c r="B17" s="509"/>
      <c r="C17" s="509"/>
      <c r="D17" s="509"/>
      <c r="E17" s="509"/>
      <c r="F17" s="509"/>
      <c r="G17" s="509"/>
      <c r="H17" s="509"/>
    </row>
    <row r="18" spans="1:14" ht="26.25" customHeight="1" x14ac:dyDescent="0.4">
      <c r="A18" s="5" t="s">
        <v>25</v>
      </c>
      <c r="B18" s="510" t="s">
        <v>122</v>
      </c>
      <c r="C18" s="510"/>
      <c r="D18" s="172"/>
      <c r="E18" s="6"/>
      <c r="F18" s="7"/>
      <c r="G18" s="7"/>
      <c r="H18" s="7"/>
    </row>
    <row r="19" spans="1:14" ht="26.25" customHeight="1" x14ac:dyDescent="0.4">
      <c r="A19" s="5" t="s">
        <v>26</v>
      </c>
      <c r="B19" s="8" t="s">
        <v>118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27</v>
      </c>
      <c r="B20" s="511" t="s">
        <v>123</v>
      </c>
      <c r="C20" s="511"/>
      <c r="D20" s="7"/>
      <c r="E20" s="7"/>
      <c r="F20" s="7"/>
      <c r="G20" s="7"/>
      <c r="H20" s="7"/>
    </row>
    <row r="21" spans="1:14" ht="26.25" customHeight="1" x14ac:dyDescent="0.4">
      <c r="A21" s="5" t="s">
        <v>28</v>
      </c>
      <c r="B21" s="511" t="s">
        <v>124</v>
      </c>
      <c r="C21" s="511"/>
      <c r="D21" s="511"/>
      <c r="E21" s="511"/>
      <c r="F21" s="511"/>
      <c r="G21" s="511"/>
      <c r="H21" s="511"/>
      <c r="I21" s="9"/>
    </row>
    <row r="22" spans="1:14" ht="26.25" customHeight="1" x14ac:dyDescent="0.4">
      <c r="A22" s="5" t="s">
        <v>29</v>
      </c>
      <c r="B22" s="10" t="s">
        <v>8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30</v>
      </c>
      <c r="B23" s="10"/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505" t="s">
        <v>123</v>
      </c>
      <c r="C26" s="505"/>
    </row>
    <row r="27" spans="1:14" ht="26.25" customHeight="1" x14ac:dyDescent="0.4">
      <c r="A27" s="14" t="s">
        <v>40</v>
      </c>
      <c r="B27" s="512" t="s">
        <v>135</v>
      </c>
      <c r="C27" s="512"/>
    </row>
    <row r="28" spans="1:14" ht="27" customHeight="1" x14ac:dyDescent="0.4">
      <c r="A28" s="14" t="s">
        <v>5</v>
      </c>
      <c r="B28" s="15">
        <v>98.8</v>
      </c>
    </row>
    <row r="29" spans="1:14" s="2" customFormat="1" ht="27" customHeight="1" x14ac:dyDescent="0.4">
      <c r="A29" s="14" t="s">
        <v>41</v>
      </c>
      <c r="B29" s="16">
        <v>0</v>
      </c>
      <c r="C29" s="513" t="s">
        <v>42</v>
      </c>
      <c r="D29" s="514"/>
      <c r="E29" s="514"/>
      <c r="F29" s="514"/>
      <c r="G29" s="515"/>
      <c r="I29" s="17"/>
      <c r="J29" s="17"/>
      <c r="K29" s="17"/>
      <c r="L29" s="17"/>
    </row>
    <row r="30" spans="1:14" s="2" customFormat="1" ht="19.5" customHeight="1" x14ac:dyDescent="0.3">
      <c r="A30" s="14" t="s">
        <v>43</v>
      </c>
      <c r="B30" s="18">
        <f>B28-B29</f>
        <v>98.8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44</v>
      </c>
      <c r="B31" s="21">
        <v>1</v>
      </c>
      <c r="C31" s="516" t="s">
        <v>45</v>
      </c>
      <c r="D31" s="517"/>
      <c r="E31" s="517"/>
      <c r="F31" s="517"/>
      <c r="G31" s="517"/>
      <c r="H31" s="518"/>
      <c r="I31" s="17"/>
      <c r="J31" s="17"/>
      <c r="K31" s="17"/>
      <c r="L31" s="17"/>
    </row>
    <row r="32" spans="1:14" s="2" customFormat="1" ht="27" customHeight="1" x14ac:dyDescent="0.4">
      <c r="A32" s="14" t="s">
        <v>46</v>
      </c>
      <c r="B32" s="21">
        <v>1</v>
      </c>
      <c r="C32" s="516" t="s">
        <v>47</v>
      </c>
      <c r="D32" s="517"/>
      <c r="E32" s="517"/>
      <c r="F32" s="517"/>
      <c r="G32" s="517"/>
      <c r="H32" s="518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48</v>
      </c>
      <c r="B34" s="26">
        <f>B31/B32</f>
        <v>1</v>
      </c>
      <c r="C34" s="4" t="s">
        <v>49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50</v>
      </c>
      <c r="B36" s="345">
        <v>50</v>
      </c>
      <c r="C36" s="4"/>
      <c r="D36" s="519" t="s">
        <v>51</v>
      </c>
      <c r="E36" s="520"/>
      <c r="F36" s="519" t="s">
        <v>52</v>
      </c>
      <c r="G36" s="521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53</v>
      </c>
      <c r="B37" s="346">
        <v>10</v>
      </c>
      <c r="C37" s="31" t="s">
        <v>54</v>
      </c>
      <c r="D37" s="32" t="s">
        <v>55</v>
      </c>
      <c r="E37" s="33" t="s">
        <v>56</v>
      </c>
      <c r="F37" s="32" t="s">
        <v>55</v>
      </c>
      <c r="G37" s="34" t="s">
        <v>56</v>
      </c>
      <c r="I37" s="35" t="s">
        <v>57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58</v>
      </c>
      <c r="B38" s="346">
        <v>25</v>
      </c>
      <c r="C38" s="36">
        <v>1</v>
      </c>
      <c r="D38" s="37">
        <v>74382791</v>
      </c>
      <c r="E38" s="38">
        <f>IF(ISBLANK(D38),"-",$D$48/$D$45*D38)</f>
        <v>49185251.98726178</v>
      </c>
      <c r="F38" s="37">
        <v>78675977</v>
      </c>
      <c r="G38" s="39">
        <f>IF(ISBLANK(F38),"-",$D$48/$F$45*F38)</f>
        <v>48615113.350437239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59</v>
      </c>
      <c r="B39" s="30">
        <v>1</v>
      </c>
      <c r="C39" s="41">
        <v>2</v>
      </c>
      <c r="D39" s="42">
        <v>74383864</v>
      </c>
      <c r="E39" s="43">
        <f>IF(ISBLANK(D39),"-",$D$48/$D$45*D39)</f>
        <v>49185961.503195144</v>
      </c>
      <c r="F39" s="42">
        <v>78734178</v>
      </c>
      <c r="G39" s="44">
        <f>IF(ISBLANK(F39),"-",$D$48/$F$45*F39)</f>
        <v>48651076.656137384</v>
      </c>
      <c r="I39" s="524">
        <f>ABS((F43/D43*D42)-F42)/D42</f>
        <v>1.0706282691983919E-2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60</v>
      </c>
      <c r="B40" s="30">
        <v>1</v>
      </c>
      <c r="C40" s="41">
        <v>3</v>
      </c>
      <c r="D40" s="42">
        <v>74204597</v>
      </c>
      <c r="E40" s="43">
        <f>IF(ISBLANK(D40),"-",$D$48/$D$45*D40)</f>
        <v>49067422.087700494</v>
      </c>
      <c r="F40" s="42">
        <v>78809083</v>
      </c>
      <c r="G40" s="44">
        <f>IF(ISBLANK(F40),"-",$D$48/$F$45*F40)</f>
        <v>48697361.623981059</v>
      </c>
      <c r="I40" s="524"/>
      <c r="L40" s="22"/>
      <c r="M40" s="22"/>
      <c r="N40" s="45"/>
    </row>
    <row r="41" spans="1:14" ht="27" customHeight="1" x14ac:dyDescent="0.4">
      <c r="A41" s="29" t="s">
        <v>61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62</v>
      </c>
      <c r="B42" s="30">
        <v>1</v>
      </c>
      <c r="C42" s="51" t="s">
        <v>63</v>
      </c>
      <c r="D42" s="52">
        <f>AVERAGE(D38:D41)</f>
        <v>74323750.666666672</v>
      </c>
      <c r="E42" s="53">
        <f>AVERAGE(E38:E41)</f>
        <v>49146211.859385811</v>
      </c>
      <c r="F42" s="52">
        <f>AVERAGE(F38:F41)</f>
        <v>78739746</v>
      </c>
      <c r="G42" s="54">
        <f>AVERAGE(G38:G41)</f>
        <v>48654517.21018523</v>
      </c>
      <c r="H42" s="55"/>
    </row>
    <row r="43" spans="1:14" ht="26.25" customHeight="1" x14ac:dyDescent="0.4">
      <c r="A43" s="29" t="s">
        <v>64</v>
      </c>
      <c r="B43" s="30">
        <v>1</v>
      </c>
      <c r="C43" s="56" t="s">
        <v>65</v>
      </c>
      <c r="D43" s="57">
        <v>22.96</v>
      </c>
      <c r="E43" s="45"/>
      <c r="F43" s="57">
        <v>24.57</v>
      </c>
      <c r="H43" s="55"/>
    </row>
    <row r="44" spans="1:14" ht="26.25" customHeight="1" x14ac:dyDescent="0.4">
      <c r="A44" s="29" t="s">
        <v>66</v>
      </c>
      <c r="B44" s="30">
        <v>1</v>
      </c>
      <c r="C44" s="58" t="s">
        <v>67</v>
      </c>
      <c r="D44" s="59">
        <f>D43*$B$34</f>
        <v>22.96</v>
      </c>
      <c r="E44" s="60"/>
      <c r="F44" s="59">
        <f>F43*$B$34</f>
        <v>24.57</v>
      </c>
      <c r="H44" s="55"/>
    </row>
    <row r="45" spans="1:14" ht="19.5" customHeight="1" x14ac:dyDescent="0.3">
      <c r="A45" s="29" t="s">
        <v>68</v>
      </c>
      <c r="B45" s="61">
        <f>(B44/B43)*(B42/B41)*(B40/B39)*(B38/B37)*B36</f>
        <v>125</v>
      </c>
      <c r="C45" s="58" t="s">
        <v>69</v>
      </c>
      <c r="D45" s="62">
        <f>D44*$B$30/100</f>
        <v>22.684479999999997</v>
      </c>
      <c r="E45" s="63"/>
      <c r="F45" s="62">
        <f>F44*$B$30/100</f>
        <v>24.27516</v>
      </c>
      <c r="H45" s="55"/>
    </row>
    <row r="46" spans="1:14" ht="19.5" customHeight="1" x14ac:dyDescent="0.3">
      <c r="A46" s="525" t="s">
        <v>70</v>
      </c>
      <c r="B46" s="526"/>
      <c r="C46" s="58" t="s">
        <v>71</v>
      </c>
      <c r="D46" s="64">
        <f>D45/$B$45</f>
        <v>0.18147583999999997</v>
      </c>
      <c r="E46" s="65"/>
      <c r="F46" s="66">
        <f>F45/$B$45</f>
        <v>0.19420128</v>
      </c>
      <c r="H46" s="55"/>
    </row>
    <row r="47" spans="1:14" ht="27" customHeight="1" x14ac:dyDescent="0.4">
      <c r="A47" s="527"/>
      <c r="B47" s="528"/>
      <c r="C47" s="67" t="s">
        <v>72</v>
      </c>
      <c r="D47" s="68">
        <v>0.12</v>
      </c>
      <c r="E47" s="69"/>
      <c r="F47" s="65"/>
      <c r="H47" s="55"/>
    </row>
    <row r="48" spans="1:14" ht="18.75" x14ac:dyDescent="0.3">
      <c r="C48" s="70" t="s">
        <v>73</v>
      </c>
      <c r="D48" s="62">
        <f>D47*$B$45</f>
        <v>15</v>
      </c>
      <c r="F48" s="71"/>
      <c r="H48" s="55"/>
    </row>
    <row r="49" spans="1:12" ht="19.5" customHeight="1" x14ac:dyDescent="0.3">
      <c r="C49" s="72" t="s">
        <v>74</v>
      </c>
      <c r="D49" s="73">
        <f>D48/B34</f>
        <v>15</v>
      </c>
      <c r="F49" s="71"/>
      <c r="H49" s="55"/>
    </row>
    <row r="50" spans="1:12" ht="18.75" x14ac:dyDescent="0.3">
      <c r="C50" s="27" t="s">
        <v>75</v>
      </c>
      <c r="D50" s="74">
        <f>AVERAGE(E38:E41,G38:G41)</f>
        <v>48900364.534785509</v>
      </c>
      <c r="F50" s="75"/>
      <c r="H50" s="55"/>
    </row>
    <row r="51" spans="1:12" ht="18.75" x14ac:dyDescent="0.3">
      <c r="C51" s="29" t="s">
        <v>76</v>
      </c>
      <c r="D51" s="76">
        <f>STDEV(E38:E41,G38:G41)/D50</f>
        <v>5.6030628910588558E-3</v>
      </c>
      <c r="F51" s="75"/>
      <c r="H51" s="55"/>
    </row>
    <row r="52" spans="1:12" ht="19.5" customHeight="1" x14ac:dyDescent="0.3">
      <c r="C52" s="77" t="s">
        <v>16</v>
      </c>
      <c r="D52" s="78">
        <f>COUNT(E38:E41,G38:G41)</f>
        <v>6</v>
      </c>
      <c r="F52" s="75"/>
    </row>
    <row r="54" spans="1:12" ht="18.75" x14ac:dyDescent="0.3">
      <c r="A54" s="79" t="s">
        <v>1</v>
      </c>
      <c r="B54" s="80" t="s">
        <v>77</v>
      </c>
    </row>
    <row r="55" spans="1:12" ht="18.75" x14ac:dyDescent="0.3">
      <c r="A55" s="4" t="s">
        <v>78</v>
      </c>
      <c r="B55" s="81" t="str">
        <f>B21</f>
        <v>Each tablet contains Tenofovir disoproxil fumarate 300mg, lamivudine USP 300MG, efavirenz 600 mg</v>
      </c>
    </row>
    <row r="56" spans="1:12" ht="26.25" customHeight="1" x14ac:dyDescent="0.4">
      <c r="A56" s="82" t="s">
        <v>79</v>
      </c>
      <c r="B56" s="83">
        <v>300</v>
      </c>
      <c r="C56" s="4" t="str">
        <f>B20</f>
        <v>Tenofovir disoproxil fumarate</v>
      </c>
      <c r="H56" s="84"/>
    </row>
    <row r="57" spans="1:12" ht="18.75" x14ac:dyDescent="0.3">
      <c r="A57" s="81" t="s">
        <v>80</v>
      </c>
      <c r="B57" s="173">
        <f>'Uniformity (2)'!C46</f>
        <v>1901.1059999999998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81</v>
      </c>
      <c r="B59" s="345">
        <v>200</v>
      </c>
      <c r="C59" s="4"/>
      <c r="D59" s="85" t="s">
        <v>82</v>
      </c>
      <c r="E59" s="86" t="s">
        <v>54</v>
      </c>
      <c r="F59" s="86" t="s">
        <v>55</v>
      </c>
      <c r="G59" s="86" t="s">
        <v>83</v>
      </c>
      <c r="H59" s="31" t="s">
        <v>84</v>
      </c>
      <c r="L59" s="17"/>
    </row>
    <row r="60" spans="1:12" s="2" customFormat="1" ht="26.25" customHeight="1" x14ac:dyDescent="0.4">
      <c r="A60" s="29" t="s">
        <v>85</v>
      </c>
      <c r="B60" s="346">
        <v>2</v>
      </c>
      <c r="C60" s="529" t="s">
        <v>86</v>
      </c>
      <c r="D60" s="532">
        <v>1906.68</v>
      </c>
      <c r="E60" s="87">
        <v>1</v>
      </c>
      <c r="F60" s="88">
        <v>47786447</v>
      </c>
      <c r="G60" s="174">
        <f>IF(ISBLANK(F60),"-",(F60/$D$50*$D$47*$B$68)*($B$57/$D$60))</f>
        <v>292.30915716802627</v>
      </c>
      <c r="H60" s="89">
        <f t="shared" ref="H60:H71" si="0">IF(ISBLANK(F60),"-",G60/$B$56)</f>
        <v>0.97436385722675423</v>
      </c>
      <c r="L60" s="17"/>
    </row>
    <row r="61" spans="1:12" s="2" customFormat="1" ht="26.25" customHeight="1" x14ac:dyDescent="0.4">
      <c r="A61" s="29" t="s">
        <v>87</v>
      </c>
      <c r="B61" s="346">
        <v>25</v>
      </c>
      <c r="C61" s="530"/>
      <c r="D61" s="533"/>
      <c r="E61" s="90">
        <v>2</v>
      </c>
      <c r="F61" s="42">
        <v>47820362</v>
      </c>
      <c r="G61" s="175">
        <f>IF(ISBLANK(F61),"-",(F61/$D$50*$D$47*$B$68)*($B$57/$D$60))</f>
        <v>292.51661484039414</v>
      </c>
      <c r="H61" s="91">
        <f t="shared" si="0"/>
        <v>0.97505538280131376</v>
      </c>
      <c r="L61" s="17"/>
    </row>
    <row r="62" spans="1:12" s="2" customFormat="1" ht="26.25" customHeight="1" x14ac:dyDescent="0.4">
      <c r="A62" s="29" t="s">
        <v>88</v>
      </c>
      <c r="B62" s="30">
        <v>1</v>
      </c>
      <c r="C62" s="530"/>
      <c r="D62" s="533"/>
      <c r="E62" s="90">
        <v>3</v>
      </c>
      <c r="F62" s="92">
        <v>47910816</v>
      </c>
      <c r="G62" s="175">
        <f>IF(ISBLANK(F62),"-",(F62/$D$50*$D$47*$B$68)*($B$57/$D$60))</f>
        <v>293.06992093788404</v>
      </c>
      <c r="H62" s="91">
        <f t="shared" si="0"/>
        <v>0.97689973645961348</v>
      </c>
      <c r="L62" s="17"/>
    </row>
    <row r="63" spans="1:12" ht="27" customHeight="1" x14ac:dyDescent="0.4">
      <c r="A63" s="29" t="s">
        <v>89</v>
      </c>
      <c r="B63" s="30">
        <v>1</v>
      </c>
      <c r="C63" s="531"/>
      <c r="D63" s="534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90</v>
      </c>
      <c r="B64" s="30">
        <v>1</v>
      </c>
      <c r="C64" s="529" t="s">
        <v>91</v>
      </c>
      <c r="D64" s="532">
        <v>1908.13</v>
      </c>
      <c r="E64" s="87">
        <v>1</v>
      </c>
      <c r="F64" s="88">
        <v>46883804</v>
      </c>
      <c r="G64" s="176">
        <f>IF(ISBLANK(F64),"-",(F64/$D$50*$D$47*$B$68)*($B$57/$D$64))</f>
        <v>286.56976834187645</v>
      </c>
      <c r="H64" s="95">
        <f t="shared" si="0"/>
        <v>0.95523256113958821</v>
      </c>
    </row>
    <row r="65" spans="1:8" ht="26.25" customHeight="1" x14ac:dyDescent="0.4">
      <c r="A65" s="29" t="s">
        <v>92</v>
      </c>
      <c r="B65" s="30">
        <v>1</v>
      </c>
      <c r="C65" s="530"/>
      <c r="D65" s="533"/>
      <c r="E65" s="90">
        <v>2</v>
      </c>
      <c r="F65" s="42">
        <v>46875769</v>
      </c>
      <c r="G65" s="177">
        <f>IF(ISBLANK(F65),"-",(F65/$D$50*$D$47*$B$68)*($B$57/$D$64))</f>
        <v>286.52065568692575</v>
      </c>
      <c r="H65" s="96">
        <f t="shared" si="0"/>
        <v>0.95506885228975247</v>
      </c>
    </row>
    <row r="66" spans="1:8" ht="26.25" customHeight="1" x14ac:dyDescent="0.4">
      <c r="A66" s="29" t="s">
        <v>93</v>
      </c>
      <c r="B66" s="30">
        <v>1</v>
      </c>
      <c r="C66" s="530"/>
      <c r="D66" s="533"/>
      <c r="E66" s="90">
        <v>3</v>
      </c>
      <c r="F66" s="42">
        <v>46862900</v>
      </c>
      <c r="G66" s="177">
        <f>IF(ISBLANK(F66),"-",(F66/$D$50*$D$47*$B$68)*($B$57/$D$64))</f>
        <v>286.44199597857971</v>
      </c>
      <c r="H66" s="96">
        <f t="shared" si="0"/>
        <v>0.95480665326193237</v>
      </c>
    </row>
    <row r="67" spans="1:8" ht="27" customHeight="1" x14ac:dyDescent="0.4">
      <c r="A67" s="29" t="s">
        <v>94</v>
      </c>
      <c r="B67" s="30">
        <v>1</v>
      </c>
      <c r="C67" s="531"/>
      <c r="D67" s="534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95</v>
      </c>
      <c r="B68" s="98">
        <f>(B67/B66)*(B65/B64)*(B63/B62)*(B61/B60)*B59</f>
        <v>2500</v>
      </c>
      <c r="C68" s="529" t="s">
        <v>96</v>
      </c>
      <c r="D68" s="532">
        <v>1928.97</v>
      </c>
      <c r="E68" s="87">
        <v>1</v>
      </c>
      <c r="F68" s="88">
        <v>48880170</v>
      </c>
      <c r="G68" s="176">
        <f>IF(ISBLANK(F68),"-",(F68/$D$50*$D$47*$B$68)*($B$57/$D$68))</f>
        <v>295.54439328376225</v>
      </c>
      <c r="H68" s="91">
        <f t="shared" si="0"/>
        <v>0.9851479776125408</v>
      </c>
    </row>
    <row r="69" spans="1:8" ht="27" customHeight="1" x14ac:dyDescent="0.4">
      <c r="A69" s="77" t="s">
        <v>97</v>
      </c>
      <c r="B69" s="99">
        <f>(D47*B68)/B56*B57</f>
        <v>1901.1059999999998</v>
      </c>
      <c r="C69" s="530"/>
      <c r="D69" s="533"/>
      <c r="E69" s="90">
        <v>2</v>
      </c>
      <c r="F69" s="42">
        <v>48939220</v>
      </c>
      <c r="G69" s="177">
        <f>IF(ISBLANK(F69),"-",(F69/$D$50*$D$47*$B$68)*($B$57/$D$68))</f>
        <v>295.90142756624135</v>
      </c>
      <c r="H69" s="91">
        <f t="shared" si="0"/>
        <v>0.98633809188747112</v>
      </c>
    </row>
    <row r="70" spans="1:8" ht="26.25" customHeight="1" x14ac:dyDescent="0.4">
      <c r="A70" s="542" t="s">
        <v>70</v>
      </c>
      <c r="B70" s="543"/>
      <c r="C70" s="530"/>
      <c r="D70" s="533"/>
      <c r="E70" s="90">
        <v>3</v>
      </c>
      <c r="F70" s="42">
        <v>48994716</v>
      </c>
      <c r="G70" s="177">
        <f>IF(ISBLANK(F70),"-",(F70/$D$50*$D$47*$B$68)*($B$57/$D$68))</f>
        <v>296.23697328242184</v>
      </c>
      <c r="H70" s="91">
        <f t="shared" si="0"/>
        <v>0.98745657760807282</v>
      </c>
    </row>
    <row r="71" spans="1:8" ht="27" customHeight="1" x14ac:dyDescent="0.4">
      <c r="A71" s="544"/>
      <c r="B71" s="545"/>
      <c r="C71" s="541"/>
      <c r="D71" s="534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63</v>
      </c>
      <c r="G72" s="183">
        <f>AVERAGE(G60:G71)</f>
        <v>291.67898967623461</v>
      </c>
      <c r="H72" s="104">
        <f>AVERAGE(H60:H71)</f>
        <v>0.97226329892078212</v>
      </c>
    </row>
    <row r="73" spans="1:8" ht="26.25" customHeight="1" x14ac:dyDescent="0.4">
      <c r="C73" s="101"/>
      <c r="D73" s="101"/>
      <c r="E73" s="101"/>
      <c r="F73" s="105" t="s">
        <v>76</v>
      </c>
      <c r="G73" s="179">
        <f>STDEV(G60:G71)/G72</f>
        <v>1.4173010001214698E-2</v>
      </c>
      <c r="H73" s="179">
        <f>STDEV(H60:H71)/H72</f>
        <v>1.417301000121469E-2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16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98</v>
      </c>
      <c r="B76" s="109" t="s">
        <v>99</v>
      </c>
      <c r="C76" s="537" t="str">
        <f>B20</f>
        <v>Tenofovir disoproxil fumarate</v>
      </c>
      <c r="D76" s="537"/>
      <c r="E76" s="110" t="s">
        <v>100</v>
      </c>
      <c r="F76" s="110"/>
      <c r="G76" s="111">
        <f>H72</f>
        <v>0.97226329892078212</v>
      </c>
      <c r="H76" s="112"/>
    </row>
    <row r="77" spans="1:8" ht="18.75" x14ac:dyDescent="0.3">
      <c r="A77" s="12" t="s">
        <v>101</v>
      </c>
      <c r="B77" s="12" t="s">
        <v>102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522" t="str">
        <f>B26</f>
        <v>Tenofovir disoproxil fumarate</v>
      </c>
      <c r="C79" s="522"/>
    </row>
    <row r="80" spans="1:8" ht="26.25" customHeight="1" x14ac:dyDescent="0.4">
      <c r="A80" s="14" t="s">
        <v>40</v>
      </c>
      <c r="B80" s="523" t="s">
        <v>125</v>
      </c>
      <c r="C80" s="522"/>
    </row>
    <row r="81" spans="1:12" ht="27" customHeight="1" x14ac:dyDescent="0.4">
      <c r="A81" s="14" t="s">
        <v>5</v>
      </c>
      <c r="B81" s="113">
        <v>99.8</v>
      </c>
    </row>
    <row r="82" spans="1:12" s="2" customFormat="1" ht="27" customHeight="1" x14ac:dyDescent="0.4">
      <c r="A82" s="14" t="s">
        <v>41</v>
      </c>
      <c r="B82" s="16">
        <v>0</v>
      </c>
      <c r="C82" s="513" t="s">
        <v>42</v>
      </c>
      <c r="D82" s="514"/>
      <c r="E82" s="514"/>
      <c r="F82" s="514"/>
      <c r="G82" s="515"/>
      <c r="I82" s="17"/>
      <c r="J82" s="17"/>
      <c r="K82" s="17"/>
      <c r="L82" s="17"/>
    </row>
    <row r="83" spans="1:12" s="2" customFormat="1" ht="19.5" customHeight="1" x14ac:dyDescent="0.3">
      <c r="A83" s="14" t="s">
        <v>43</v>
      </c>
      <c r="B83" s="18">
        <f>B81-B82</f>
        <v>99.8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44</v>
      </c>
      <c r="B84" s="21">
        <v>1</v>
      </c>
      <c r="C84" s="516" t="s">
        <v>103</v>
      </c>
      <c r="D84" s="517"/>
      <c r="E84" s="517"/>
      <c r="F84" s="517"/>
      <c r="G84" s="517"/>
      <c r="H84" s="518"/>
      <c r="I84" s="17"/>
      <c r="J84" s="17"/>
      <c r="K84" s="17"/>
      <c r="L84" s="17"/>
    </row>
    <row r="85" spans="1:12" s="2" customFormat="1" ht="27" customHeight="1" x14ac:dyDescent="0.4">
      <c r="A85" s="14" t="s">
        <v>46</v>
      </c>
      <c r="B85" s="21">
        <v>1</v>
      </c>
      <c r="C85" s="516" t="s">
        <v>104</v>
      </c>
      <c r="D85" s="517"/>
      <c r="E85" s="517"/>
      <c r="F85" s="517"/>
      <c r="G85" s="517"/>
      <c r="H85" s="518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48</v>
      </c>
      <c r="B87" s="26">
        <f>B84/B85</f>
        <v>1</v>
      </c>
      <c r="C87" s="4" t="s">
        <v>49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50</v>
      </c>
      <c r="B89" s="28">
        <v>50</v>
      </c>
      <c r="D89" s="114" t="s">
        <v>51</v>
      </c>
      <c r="E89" s="115"/>
      <c r="F89" s="519" t="s">
        <v>52</v>
      </c>
      <c r="G89" s="521"/>
    </row>
    <row r="90" spans="1:12" ht="27" customHeight="1" x14ac:dyDescent="0.4">
      <c r="A90" s="491" t="s">
        <v>53</v>
      </c>
      <c r="B90" s="30">
        <v>1</v>
      </c>
      <c r="C90" s="116" t="s">
        <v>54</v>
      </c>
      <c r="D90" s="32" t="s">
        <v>55</v>
      </c>
      <c r="E90" s="33" t="s">
        <v>56</v>
      </c>
      <c r="F90" s="32" t="s">
        <v>55</v>
      </c>
      <c r="G90" s="117" t="s">
        <v>56</v>
      </c>
      <c r="I90" s="35" t="s">
        <v>57</v>
      </c>
    </row>
    <row r="91" spans="1:12" ht="26.25" customHeight="1" x14ac:dyDescent="0.4">
      <c r="A91" s="29" t="s">
        <v>58</v>
      </c>
      <c r="B91" s="30">
        <v>1</v>
      </c>
      <c r="C91" s="118">
        <v>1</v>
      </c>
      <c r="D91" s="492">
        <v>29879516</v>
      </c>
      <c r="E91" s="38">
        <f>IF(ISBLANK(D91),"-",$D$101/$D$98*D91)</f>
        <v>33514247.898782644</v>
      </c>
      <c r="F91" s="492">
        <v>34730372</v>
      </c>
      <c r="G91" s="39">
        <f>IF(ISBLANK(F91),"-",$D$101/$F$98*F91)</f>
        <v>33227217.005621683</v>
      </c>
      <c r="I91" s="40"/>
    </row>
    <row r="92" spans="1:12" ht="26.25" customHeight="1" x14ac:dyDescent="0.4">
      <c r="A92" s="29" t="s">
        <v>59</v>
      </c>
      <c r="B92" s="30">
        <v>1</v>
      </c>
      <c r="C92" s="102">
        <v>2</v>
      </c>
      <c r="D92" s="493">
        <v>29520269</v>
      </c>
      <c r="E92" s="43">
        <f>IF(ISBLANK(D92),"-",$D$101/$D$98*D92)</f>
        <v>33111299.838482939</v>
      </c>
      <c r="F92" s="493">
        <v>34535657</v>
      </c>
      <c r="G92" s="44">
        <f>IF(ISBLANK(F92),"-",$D$101/$F$98*F92)</f>
        <v>33040929.408147931</v>
      </c>
      <c r="I92" s="524">
        <f>ABS((F96/D96*D95)-F95)/D95</f>
        <v>1.0607054739283611E-3</v>
      </c>
    </row>
    <row r="93" spans="1:12" ht="26.25" customHeight="1" x14ac:dyDescent="0.4">
      <c r="A93" s="29" t="s">
        <v>60</v>
      </c>
      <c r="B93" s="30">
        <v>1</v>
      </c>
      <c r="C93" s="102">
        <v>3</v>
      </c>
      <c r="D93" s="493">
        <v>29389189</v>
      </c>
      <c r="E93" s="43">
        <f>IF(ISBLANK(D93),"-",$D$101/$D$98*D93)</f>
        <v>32964274.444411214</v>
      </c>
      <c r="F93" s="493">
        <v>34734925</v>
      </c>
      <c r="G93" s="44">
        <f>IF(ISBLANK(F93),"-",$D$101/$F$98*F93)</f>
        <v>33231572.948570598</v>
      </c>
      <c r="I93" s="524"/>
    </row>
    <row r="94" spans="1:12" ht="27" customHeight="1" x14ac:dyDescent="0.4">
      <c r="A94" s="29" t="s">
        <v>61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  <c r="J94" s="1">
        <f>16/50*2/20</f>
        <v>3.2000000000000001E-2</v>
      </c>
    </row>
    <row r="95" spans="1:12" ht="27" customHeight="1" x14ac:dyDescent="0.4">
      <c r="A95" s="29" t="s">
        <v>62</v>
      </c>
      <c r="B95" s="30">
        <v>1</v>
      </c>
      <c r="C95" s="121" t="s">
        <v>63</v>
      </c>
      <c r="D95" s="122">
        <f>AVERAGE(D91:D94)</f>
        <v>29596324.666666668</v>
      </c>
      <c r="E95" s="53">
        <f>AVERAGE(E91:E94)</f>
        <v>33196607.39389227</v>
      </c>
      <c r="F95" s="123">
        <f>AVERAGE(F91:F94)</f>
        <v>34666984.666666664</v>
      </c>
      <c r="G95" s="124">
        <f>AVERAGE(G91:G94)</f>
        <v>33166573.120780069</v>
      </c>
    </row>
    <row r="96" spans="1:12" ht="26.25" customHeight="1" x14ac:dyDescent="0.4">
      <c r="A96" s="29" t="s">
        <v>64</v>
      </c>
      <c r="B96" s="15">
        <v>1</v>
      </c>
      <c r="C96" s="125" t="s">
        <v>105</v>
      </c>
      <c r="D96" s="126">
        <v>13.4</v>
      </c>
      <c r="E96" s="45"/>
      <c r="F96" s="57">
        <v>15.71</v>
      </c>
    </row>
    <row r="97" spans="1:10" ht="26.25" customHeight="1" x14ac:dyDescent="0.4">
      <c r="A97" s="29" t="s">
        <v>66</v>
      </c>
      <c r="B97" s="15">
        <v>1</v>
      </c>
      <c r="C97" s="127" t="s">
        <v>106</v>
      </c>
      <c r="D97" s="128">
        <f>D96*$B$87</f>
        <v>13.4</v>
      </c>
      <c r="E97" s="60"/>
      <c r="F97" s="59">
        <f>F96*$B$87</f>
        <v>15.71</v>
      </c>
    </row>
    <row r="98" spans="1:10" ht="19.5" customHeight="1" x14ac:dyDescent="0.3">
      <c r="A98" s="29" t="s">
        <v>68</v>
      </c>
      <c r="B98" s="129">
        <f>(B97/B96)*(B95/B94)*(B93/B92)*(B91/B90)*B89</f>
        <v>50</v>
      </c>
      <c r="C98" s="127" t="s">
        <v>107</v>
      </c>
      <c r="D98" s="130">
        <f>D97*$B$83/100</f>
        <v>13.373199999999999</v>
      </c>
      <c r="E98" s="63"/>
      <c r="F98" s="62">
        <f>F97*$B$83/100</f>
        <v>15.67858</v>
      </c>
    </row>
    <row r="99" spans="1:10" ht="19.5" customHeight="1" x14ac:dyDescent="0.3">
      <c r="A99" s="525" t="s">
        <v>70</v>
      </c>
      <c r="B99" s="539"/>
      <c r="C99" s="127" t="s">
        <v>108</v>
      </c>
      <c r="D99" s="131">
        <f>D98/$B$98</f>
        <v>0.26746399999999998</v>
      </c>
      <c r="E99" s="63"/>
      <c r="F99" s="66">
        <f>F98/$B$98</f>
        <v>0.31357160000000001</v>
      </c>
      <c r="G99" s="132"/>
      <c r="H99" s="55"/>
    </row>
    <row r="100" spans="1:10" ht="19.5" customHeight="1" x14ac:dyDescent="0.3">
      <c r="A100" s="527"/>
      <c r="B100" s="540"/>
      <c r="C100" s="127" t="s">
        <v>72</v>
      </c>
      <c r="D100" s="133">
        <f>$B$56/$B$116</f>
        <v>0.3</v>
      </c>
      <c r="F100" s="71"/>
      <c r="G100" s="134"/>
      <c r="H100" s="55"/>
    </row>
    <row r="101" spans="1:10" ht="18.75" x14ac:dyDescent="0.3">
      <c r="C101" s="127" t="s">
        <v>73</v>
      </c>
      <c r="D101" s="128">
        <f>D100*$B$98</f>
        <v>15</v>
      </c>
      <c r="F101" s="71"/>
      <c r="G101" s="132"/>
      <c r="H101" s="55"/>
    </row>
    <row r="102" spans="1:10" ht="19.5" customHeight="1" x14ac:dyDescent="0.3">
      <c r="C102" s="135" t="s">
        <v>74</v>
      </c>
      <c r="D102" s="136">
        <f>D101/B34</f>
        <v>15</v>
      </c>
      <c r="F102" s="75"/>
      <c r="G102" s="132"/>
      <c r="H102" s="55"/>
      <c r="J102" s="137"/>
    </row>
    <row r="103" spans="1:10" ht="18.75" x14ac:dyDescent="0.3">
      <c r="C103" s="138" t="s">
        <v>109</v>
      </c>
      <c r="D103" s="139">
        <f>AVERAGE(E91:E94,G91:G94)</f>
        <v>33181590.257336169</v>
      </c>
      <c r="F103" s="75"/>
      <c r="G103" s="140"/>
      <c r="H103" s="55"/>
      <c r="J103" s="141"/>
    </row>
    <row r="104" spans="1:10" ht="18.75" x14ac:dyDescent="0.3">
      <c r="C104" s="105" t="s">
        <v>76</v>
      </c>
      <c r="D104" s="142">
        <f>STDEV(E91:E94,G91:G94)/D103</f>
        <v>5.8312713196419794E-3</v>
      </c>
      <c r="F104" s="75"/>
      <c r="G104" s="132"/>
      <c r="H104" s="55"/>
      <c r="J104" s="141"/>
    </row>
    <row r="105" spans="1:10" ht="19.5" customHeight="1" x14ac:dyDescent="0.3">
      <c r="C105" s="107" t="s">
        <v>16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110</v>
      </c>
      <c r="B107" s="28">
        <v>1000</v>
      </c>
      <c r="C107" s="144" t="s">
        <v>111</v>
      </c>
      <c r="D107" s="145" t="s">
        <v>55</v>
      </c>
      <c r="E107" s="146" t="s">
        <v>112</v>
      </c>
      <c r="F107" s="147" t="s">
        <v>113</v>
      </c>
    </row>
    <row r="108" spans="1:10" ht="26.25" customHeight="1" x14ac:dyDescent="0.4">
      <c r="A108" s="29" t="s">
        <v>114</v>
      </c>
      <c r="B108" s="30">
        <v>1</v>
      </c>
      <c r="C108" s="148">
        <v>1</v>
      </c>
      <c r="D108" s="149">
        <v>27698623</v>
      </c>
      <c r="E108" s="180">
        <f t="shared" ref="E108:E113" si="1">IF(ISBLANK(D108),"-",D108/$D$103*$D$100*$B$116)</f>
        <v>250.42762675194024</v>
      </c>
      <c r="F108" s="150">
        <f t="shared" ref="F108:F113" si="2">IF(ISBLANK(D108), "-", E108/$B$56)</f>
        <v>0.83475875583980075</v>
      </c>
    </row>
    <row r="109" spans="1:10" ht="26.25" customHeight="1" x14ac:dyDescent="0.4">
      <c r="A109" s="29" t="s">
        <v>87</v>
      </c>
      <c r="B109" s="30">
        <v>1</v>
      </c>
      <c r="C109" s="148">
        <v>2</v>
      </c>
      <c r="D109" s="149">
        <v>31231798</v>
      </c>
      <c r="E109" s="181">
        <f t="shared" si="1"/>
        <v>282.3716201464598</v>
      </c>
      <c r="F109" s="151">
        <f t="shared" si="2"/>
        <v>0.94123873382153267</v>
      </c>
    </row>
    <row r="110" spans="1:10" ht="26.25" customHeight="1" x14ac:dyDescent="0.4">
      <c r="A110" s="29" t="s">
        <v>88</v>
      </c>
      <c r="B110" s="30">
        <v>1</v>
      </c>
      <c r="C110" s="148">
        <v>3</v>
      </c>
      <c r="D110" s="149">
        <v>31109843</v>
      </c>
      <c r="E110" s="181">
        <f t="shared" si="1"/>
        <v>281.26900572333363</v>
      </c>
      <c r="F110" s="151">
        <f t="shared" si="2"/>
        <v>0.93756335241111211</v>
      </c>
    </row>
    <row r="111" spans="1:10" ht="26.25" customHeight="1" x14ac:dyDescent="0.4">
      <c r="A111" s="29" t="s">
        <v>89</v>
      </c>
      <c r="B111" s="30">
        <v>1</v>
      </c>
      <c r="C111" s="148">
        <v>4</v>
      </c>
      <c r="D111" s="149">
        <v>28795196</v>
      </c>
      <c r="E111" s="181">
        <f t="shared" si="1"/>
        <v>260.34191649660579</v>
      </c>
      <c r="F111" s="151">
        <f t="shared" si="2"/>
        <v>0.86780638832201928</v>
      </c>
    </row>
    <row r="112" spans="1:10" ht="26.25" customHeight="1" x14ac:dyDescent="0.4">
      <c r="A112" s="29" t="s">
        <v>90</v>
      </c>
      <c r="B112" s="30">
        <v>1</v>
      </c>
      <c r="C112" s="148">
        <v>5</v>
      </c>
      <c r="D112" s="149">
        <v>30080365</v>
      </c>
      <c r="E112" s="181">
        <f t="shared" si="1"/>
        <v>271.96133247425792</v>
      </c>
      <c r="F112" s="151">
        <f t="shared" si="2"/>
        <v>0.90653777491419307</v>
      </c>
    </row>
    <row r="113" spans="1:10" ht="26.25" customHeight="1" x14ac:dyDescent="0.4">
      <c r="A113" s="29" t="s">
        <v>92</v>
      </c>
      <c r="B113" s="30">
        <v>1</v>
      </c>
      <c r="C113" s="152">
        <v>6</v>
      </c>
      <c r="D113" s="153">
        <v>30895914</v>
      </c>
      <c r="E113" s="182">
        <f t="shared" si="1"/>
        <v>279.33483983489162</v>
      </c>
      <c r="F113" s="154">
        <f t="shared" si="2"/>
        <v>0.93111613278297212</v>
      </c>
    </row>
    <row r="114" spans="1:10" ht="26.25" customHeight="1" x14ac:dyDescent="0.4">
      <c r="A114" s="29" t="s">
        <v>93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94</v>
      </c>
      <c r="B115" s="30">
        <v>1</v>
      </c>
      <c r="C115" s="148"/>
      <c r="D115" s="156" t="s">
        <v>63</v>
      </c>
      <c r="E115" s="184">
        <f>AVERAGE(E108:E113)</f>
        <v>270.95105690458155</v>
      </c>
      <c r="F115" s="157">
        <f>AVERAGE(F108:F113)</f>
        <v>0.90317018968193841</v>
      </c>
    </row>
    <row r="116" spans="1:10" ht="27" customHeight="1" x14ac:dyDescent="0.4">
      <c r="A116" s="29" t="s">
        <v>95</v>
      </c>
      <c r="B116" s="61">
        <f>(B115/B114)*(B113/B112)*(B111/B110)*(B109/B108)*B107</f>
        <v>1000</v>
      </c>
      <c r="C116" s="158"/>
      <c r="D116" s="121" t="s">
        <v>76</v>
      </c>
      <c r="E116" s="159">
        <f>STDEV(E108:E113)/E115</f>
        <v>4.7892842466299108E-2</v>
      </c>
      <c r="F116" s="159">
        <f>STDEV(F108:F113)/F115</f>
        <v>4.7892842466299136E-2</v>
      </c>
      <c r="I116" s="3"/>
    </row>
    <row r="117" spans="1:10" ht="27" customHeight="1" x14ac:dyDescent="0.4">
      <c r="A117" s="525" t="s">
        <v>70</v>
      </c>
      <c r="B117" s="526"/>
      <c r="C117" s="160"/>
      <c r="D117" s="161" t="s">
        <v>16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527"/>
      <c r="B118" s="528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98</v>
      </c>
      <c r="B120" s="109" t="s">
        <v>115</v>
      </c>
      <c r="C120" s="537" t="str">
        <f>B20</f>
        <v>Tenofovir disoproxil fumarate</v>
      </c>
      <c r="D120" s="537"/>
      <c r="E120" s="110" t="s">
        <v>116</v>
      </c>
      <c r="F120" s="110"/>
      <c r="G120" s="111">
        <f>F115</f>
        <v>0.90317018968193841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538" t="s">
        <v>18</v>
      </c>
      <c r="C122" s="538"/>
      <c r="E122" s="116" t="s">
        <v>19</v>
      </c>
      <c r="F122" s="165"/>
      <c r="G122" s="538" t="s">
        <v>20</v>
      </c>
      <c r="H122" s="538"/>
    </row>
    <row r="123" spans="1:10" ht="69.95" customHeight="1" x14ac:dyDescent="0.3">
      <c r="A123" s="166" t="s">
        <v>21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22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" zoomScale="55" zoomScaleNormal="40" zoomScalePageLayoutView="55" workbookViewId="0">
      <selection activeCell="D60" sqref="D60:D71"/>
    </sheetView>
  </sheetViews>
  <sheetFormatPr defaultColWidth="9.140625" defaultRowHeight="13.5" x14ac:dyDescent="0.25"/>
  <cols>
    <col min="1" max="1" width="55.42578125" style="295" customWidth="1"/>
    <col min="2" max="2" width="33.7109375" style="295" customWidth="1"/>
    <col min="3" max="3" width="42.28515625" style="295" customWidth="1"/>
    <col min="4" max="4" width="30.5703125" style="295" customWidth="1"/>
    <col min="5" max="5" width="39.85546875" style="295" customWidth="1"/>
    <col min="6" max="6" width="30.7109375" style="295" customWidth="1"/>
    <col min="7" max="7" width="39.85546875" style="295" customWidth="1"/>
    <col min="8" max="8" width="30" style="295" customWidth="1"/>
    <col min="9" max="9" width="30.28515625" style="295" hidden="1" customWidth="1"/>
    <col min="10" max="10" width="30.42578125" style="295" customWidth="1"/>
    <col min="11" max="11" width="21.28515625" style="295" customWidth="1"/>
    <col min="12" max="12" width="9.140625" style="295"/>
  </cols>
  <sheetData>
    <row r="1" spans="1:9" ht="18.75" customHeight="1" x14ac:dyDescent="0.25">
      <c r="A1" s="535" t="s">
        <v>37</v>
      </c>
      <c r="B1" s="535"/>
      <c r="C1" s="535"/>
      <c r="D1" s="535"/>
      <c r="E1" s="535"/>
      <c r="F1" s="535"/>
      <c r="G1" s="535"/>
      <c r="H1" s="535"/>
      <c r="I1" s="535"/>
    </row>
    <row r="2" spans="1:9" ht="18.75" customHeight="1" x14ac:dyDescent="0.25">
      <c r="A2" s="535"/>
      <c r="B2" s="535"/>
      <c r="C2" s="535"/>
      <c r="D2" s="535"/>
      <c r="E2" s="535"/>
      <c r="F2" s="535"/>
      <c r="G2" s="535"/>
      <c r="H2" s="535"/>
      <c r="I2" s="535"/>
    </row>
    <row r="3" spans="1:9" ht="18.75" customHeight="1" x14ac:dyDescent="0.25">
      <c r="A3" s="535"/>
      <c r="B3" s="535"/>
      <c r="C3" s="535"/>
      <c r="D3" s="535"/>
      <c r="E3" s="535"/>
      <c r="F3" s="535"/>
      <c r="G3" s="535"/>
      <c r="H3" s="535"/>
      <c r="I3" s="535"/>
    </row>
    <row r="4" spans="1:9" ht="18.75" customHeight="1" x14ac:dyDescent="0.25">
      <c r="A4" s="535"/>
      <c r="B4" s="535"/>
      <c r="C4" s="535"/>
      <c r="D4" s="535"/>
      <c r="E4" s="535"/>
      <c r="F4" s="535"/>
      <c r="G4" s="535"/>
      <c r="H4" s="535"/>
      <c r="I4" s="535"/>
    </row>
    <row r="5" spans="1:9" ht="18.75" customHeight="1" x14ac:dyDescent="0.25">
      <c r="A5" s="535"/>
      <c r="B5" s="535"/>
      <c r="C5" s="535"/>
      <c r="D5" s="535"/>
      <c r="E5" s="535"/>
      <c r="F5" s="535"/>
      <c r="G5" s="535"/>
      <c r="H5" s="535"/>
      <c r="I5" s="535"/>
    </row>
    <row r="6" spans="1:9" ht="18.75" customHeight="1" x14ac:dyDescent="0.25">
      <c r="A6" s="535"/>
      <c r="B6" s="535"/>
      <c r="C6" s="535"/>
      <c r="D6" s="535"/>
      <c r="E6" s="535"/>
      <c r="F6" s="535"/>
      <c r="G6" s="535"/>
      <c r="H6" s="535"/>
      <c r="I6" s="535"/>
    </row>
    <row r="7" spans="1:9" ht="18.75" customHeight="1" x14ac:dyDescent="0.25">
      <c r="A7" s="535"/>
      <c r="B7" s="535"/>
      <c r="C7" s="535"/>
      <c r="D7" s="535"/>
      <c r="E7" s="535"/>
      <c r="F7" s="535"/>
      <c r="G7" s="535"/>
      <c r="H7" s="535"/>
      <c r="I7" s="535"/>
    </row>
    <row r="8" spans="1:9" x14ac:dyDescent="0.25">
      <c r="A8" s="536" t="s">
        <v>38</v>
      </c>
      <c r="B8" s="536"/>
      <c r="C8" s="536"/>
      <c r="D8" s="536"/>
      <c r="E8" s="536"/>
      <c r="F8" s="536"/>
      <c r="G8" s="536"/>
      <c r="H8" s="536"/>
      <c r="I8" s="536"/>
    </row>
    <row r="9" spans="1:9" x14ac:dyDescent="0.25">
      <c r="A9" s="536"/>
      <c r="B9" s="536"/>
      <c r="C9" s="536"/>
      <c r="D9" s="536"/>
      <c r="E9" s="536"/>
      <c r="F9" s="536"/>
      <c r="G9" s="536"/>
      <c r="H9" s="536"/>
      <c r="I9" s="536"/>
    </row>
    <row r="10" spans="1:9" x14ac:dyDescent="0.25">
      <c r="A10" s="536"/>
      <c r="B10" s="536"/>
      <c r="C10" s="536"/>
      <c r="D10" s="536"/>
      <c r="E10" s="536"/>
      <c r="F10" s="536"/>
      <c r="G10" s="536"/>
      <c r="H10" s="536"/>
      <c r="I10" s="536"/>
    </row>
    <row r="11" spans="1:9" x14ac:dyDescent="0.25">
      <c r="A11" s="536"/>
      <c r="B11" s="536"/>
      <c r="C11" s="536"/>
      <c r="D11" s="536"/>
      <c r="E11" s="536"/>
      <c r="F11" s="536"/>
      <c r="G11" s="536"/>
      <c r="H11" s="536"/>
      <c r="I11" s="536"/>
    </row>
    <row r="12" spans="1:9" x14ac:dyDescent="0.25">
      <c r="A12" s="536"/>
      <c r="B12" s="536"/>
      <c r="C12" s="536"/>
      <c r="D12" s="536"/>
      <c r="E12" s="536"/>
      <c r="F12" s="536"/>
      <c r="G12" s="536"/>
      <c r="H12" s="536"/>
      <c r="I12" s="536"/>
    </row>
    <row r="13" spans="1:9" x14ac:dyDescent="0.25">
      <c r="A13" s="536"/>
      <c r="B13" s="536"/>
      <c r="C13" s="536"/>
      <c r="D13" s="536"/>
      <c r="E13" s="536"/>
      <c r="F13" s="536"/>
      <c r="G13" s="536"/>
      <c r="H13" s="536"/>
      <c r="I13" s="536"/>
    </row>
    <row r="14" spans="1:9" x14ac:dyDescent="0.25">
      <c r="A14" s="536"/>
      <c r="B14" s="536"/>
      <c r="C14" s="536"/>
      <c r="D14" s="536"/>
      <c r="E14" s="536"/>
      <c r="F14" s="536"/>
      <c r="G14" s="536"/>
      <c r="H14" s="536"/>
      <c r="I14" s="536"/>
    </row>
    <row r="15" spans="1:9" ht="19.5" customHeight="1" thickBot="1" x14ac:dyDescent="0.35">
      <c r="A15" s="277"/>
    </row>
    <row r="16" spans="1:9" ht="19.5" customHeight="1" thickBot="1" x14ac:dyDescent="0.35">
      <c r="A16" s="506" t="s">
        <v>23</v>
      </c>
      <c r="B16" s="507"/>
      <c r="C16" s="507"/>
      <c r="D16" s="507"/>
      <c r="E16" s="507"/>
      <c r="F16" s="507"/>
      <c r="G16" s="507"/>
      <c r="H16" s="508"/>
    </row>
    <row r="17" spans="1:14" ht="20.25" customHeight="1" x14ac:dyDescent="0.25">
      <c r="A17" s="509" t="s">
        <v>39</v>
      </c>
      <c r="B17" s="509"/>
      <c r="C17" s="509"/>
      <c r="D17" s="509"/>
      <c r="E17" s="509"/>
      <c r="F17" s="509"/>
      <c r="G17" s="509"/>
      <c r="H17" s="509"/>
    </row>
    <row r="18" spans="1:14" ht="26.25" customHeight="1" x14ac:dyDescent="0.4">
      <c r="A18" s="186" t="s">
        <v>25</v>
      </c>
      <c r="B18" s="510" t="s">
        <v>122</v>
      </c>
      <c r="C18" s="510"/>
      <c r="D18" s="331"/>
      <c r="E18" s="187"/>
      <c r="F18" s="344"/>
      <c r="G18" s="344"/>
      <c r="H18" s="344"/>
    </row>
    <row r="19" spans="1:14" ht="26.25" customHeight="1" x14ac:dyDescent="0.4">
      <c r="A19" s="186" t="s">
        <v>26</v>
      </c>
      <c r="B19" s="188" t="s">
        <v>118</v>
      </c>
      <c r="C19" s="344">
        <v>29</v>
      </c>
      <c r="D19" s="344"/>
      <c r="E19" s="344"/>
      <c r="F19" s="344"/>
      <c r="G19" s="344"/>
      <c r="H19" s="344"/>
    </row>
    <row r="20" spans="1:14" ht="26.25" customHeight="1" x14ac:dyDescent="0.4">
      <c r="A20" s="186" t="s">
        <v>27</v>
      </c>
      <c r="B20" s="511" t="s">
        <v>126</v>
      </c>
      <c r="C20" s="511"/>
      <c r="D20" s="344"/>
      <c r="E20" s="344"/>
      <c r="F20" s="344"/>
      <c r="G20" s="344"/>
      <c r="H20" s="344"/>
    </row>
    <row r="21" spans="1:14" ht="26.25" customHeight="1" x14ac:dyDescent="0.4">
      <c r="A21" s="186" t="s">
        <v>28</v>
      </c>
      <c r="B21" s="511" t="s">
        <v>124</v>
      </c>
      <c r="C21" s="511"/>
      <c r="D21" s="511"/>
      <c r="E21" s="511"/>
      <c r="F21" s="511"/>
      <c r="G21" s="511"/>
      <c r="H21" s="511"/>
      <c r="I21" s="189"/>
    </row>
    <row r="22" spans="1:14" ht="26.25" customHeight="1" x14ac:dyDescent="0.4">
      <c r="A22" s="186" t="s">
        <v>29</v>
      </c>
      <c r="B22" s="190" t="s">
        <v>8</v>
      </c>
      <c r="C22" s="344"/>
      <c r="D22" s="344"/>
      <c r="E22" s="344"/>
      <c r="F22" s="344"/>
      <c r="G22" s="344"/>
      <c r="H22" s="344"/>
    </row>
    <row r="23" spans="1:14" ht="26.25" customHeight="1" x14ac:dyDescent="0.4">
      <c r="A23" s="186" t="s">
        <v>30</v>
      </c>
      <c r="B23" s="190"/>
      <c r="C23" s="344"/>
      <c r="D23" s="344"/>
      <c r="E23" s="344"/>
      <c r="F23" s="344"/>
      <c r="G23" s="344"/>
      <c r="H23" s="344"/>
    </row>
    <row r="24" spans="1:14" ht="18.75" x14ac:dyDescent="0.3">
      <c r="A24" s="186"/>
      <c r="B24" s="191"/>
    </row>
    <row r="25" spans="1:14" ht="18.75" x14ac:dyDescent="0.3">
      <c r="A25" s="192" t="s">
        <v>1</v>
      </c>
      <c r="B25" s="191"/>
    </row>
    <row r="26" spans="1:14" ht="26.25" customHeight="1" x14ac:dyDescent="0.4">
      <c r="A26" s="326" t="s">
        <v>4</v>
      </c>
      <c r="B26" s="505" t="s">
        <v>126</v>
      </c>
      <c r="C26" s="505"/>
    </row>
    <row r="27" spans="1:14" ht="26.25" customHeight="1" x14ac:dyDescent="0.4">
      <c r="A27" s="284" t="s">
        <v>40</v>
      </c>
      <c r="B27" s="512" t="s">
        <v>136</v>
      </c>
      <c r="C27" s="512"/>
    </row>
    <row r="28" spans="1:14" ht="27" customHeight="1" thickBot="1" x14ac:dyDescent="0.45">
      <c r="A28" s="284" t="s">
        <v>5</v>
      </c>
      <c r="B28" s="279">
        <v>101.74</v>
      </c>
    </row>
    <row r="29" spans="1:14" s="2" customFormat="1" ht="27" customHeight="1" thickBot="1" x14ac:dyDescent="0.45">
      <c r="A29" s="284" t="s">
        <v>41</v>
      </c>
      <c r="B29" s="193">
        <v>0</v>
      </c>
      <c r="C29" s="513" t="s">
        <v>42</v>
      </c>
      <c r="D29" s="514"/>
      <c r="E29" s="514"/>
      <c r="F29" s="514"/>
      <c r="G29" s="515"/>
      <c r="I29" s="194"/>
      <c r="J29" s="194"/>
      <c r="K29" s="194"/>
      <c r="L29" s="194"/>
    </row>
    <row r="30" spans="1:14" s="2" customFormat="1" ht="19.5" customHeight="1" thickBot="1" x14ac:dyDescent="0.35">
      <c r="A30" s="284" t="s">
        <v>43</v>
      </c>
      <c r="B30" s="349">
        <f>B28-B29</f>
        <v>101.74</v>
      </c>
      <c r="C30" s="195"/>
      <c r="D30" s="195"/>
      <c r="E30" s="195"/>
      <c r="F30" s="195"/>
      <c r="G30" s="196"/>
      <c r="I30" s="194"/>
      <c r="J30" s="194"/>
      <c r="K30" s="194"/>
      <c r="L30" s="194"/>
    </row>
    <row r="31" spans="1:14" s="2" customFormat="1" ht="27" customHeight="1" thickBot="1" x14ac:dyDescent="0.45">
      <c r="A31" s="284" t="s">
        <v>44</v>
      </c>
      <c r="B31" s="197">
        <v>1</v>
      </c>
      <c r="C31" s="516" t="s">
        <v>45</v>
      </c>
      <c r="D31" s="517"/>
      <c r="E31" s="517"/>
      <c r="F31" s="517"/>
      <c r="G31" s="517"/>
      <c r="H31" s="518"/>
      <c r="I31" s="194"/>
      <c r="J31" s="194"/>
      <c r="K31" s="194"/>
      <c r="L31" s="194"/>
    </row>
    <row r="32" spans="1:14" s="2" customFormat="1" ht="27" customHeight="1" thickBot="1" x14ac:dyDescent="0.45">
      <c r="A32" s="284" t="s">
        <v>46</v>
      </c>
      <c r="B32" s="197">
        <v>1</v>
      </c>
      <c r="C32" s="516" t="s">
        <v>47</v>
      </c>
      <c r="D32" s="517"/>
      <c r="E32" s="517"/>
      <c r="F32" s="517"/>
      <c r="G32" s="517"/>
      <c r="H32" s="518"/>
      <c r="I32" s="194"/>
      <c r="J32" s="194"/>
      <c r="K32" s="194"/>
      <c r="L32" s="198"/>
      <c r="M32" s="198"/>
      <c r="N32" s="199"/>
    </row>
    <row r="33" spans="1:14" s="2" customFormat="1" ht="17.25" customHeight="1" x14ac:dyDescent="0.3">
      <c r="A33" s="284"/>
      <c r="B33" s="200"/>
      <c r="C33" s="201"/>
      <c r="D33" s="201"/>
      <c r="E33" s="201"/>
      <c r="F33" s="201"/>
      <c r="G33" s="201"/>
      <c r="H33" s="201"/>
      <c r="I33" s="194"/>
      <c r="J33" s="194"/>
      <c r="K33" s="194"/>
      <c r="L33" s="198"/>
      <c r="M33" s="198"/>
      <c r="N33" s="199"/>
    </row>
    <row r="34" spans="1:14" s="2" customFormat="1" ht="18.75" x14ac:dyDescent="0.3">
      <c r="A34" s="284" t="s">
        <v>48</v>
      </c>
      <c r="B34" s="202">
        <f>B31/B32</f>
        <v>1</v>
      </c>
      <c r="C34" s="277" t="s">
        <v>49</v>
      </c>
      <c r="D34" s="277"/>
      <c r="E34" s="277"/>
      <c r="F34" s="277"/>
      <c r="G34" s="277"/>
      <c r="I34" s="194"/>
      <c r="J34" s="194"/>
      <c r="K34" s="194"/>
      <c r="L34" s="198"/>
      <c r="M34" s="198"/>
      <c r="N34" s="199"/>
    </row>
    <row r="35" spans="1:14" s="2" customFormat="1" ht="19.5" customHeight="1" thickBot="1" x14ac:dyDescent="0.35">
      <c r="A35" s="284"/>
      <c r="B35" s="349"/>
      <c r="G35" s="277"/>
      <c r="I35" s="194"/>
      <c r="J35" s="194"/>
      <c r="K35" s="194"/>
      <c r="L35" s="198"/>
      <c r="M35" s="198"/>
      <c r="N35" s="199"/>
    </row>
    <row r="36" spans="1:14" s="2" customFormat="1" ht="27" customHeight="1" thickBot="1" x14ac:dyDescent="0.45">
      <c r="A36" s="203" t="s">
        <v>50</v>
      </c>
      <c r="B36" s="345">
        <v>50</v>
      </c>
      <c r="C36" s="277"/>
      <c r="D36" s="519" t="s">
        <v>51</v>
      </c>
      <c r="E36" s="520"/>
      <c r="F36" s="519" t="s">
        <v>52</v>
      </c>
      <c r="G36" s="521"/>
      <c r="J36" s="194"/>
      <c r="K36" s="194"/>
      <c r="L36" s="198"/>
      <c r="M36" s="198"/>
      <c r="N36" s="199"/>
    </row>
    <row r="37" spans="1:14" s="2" customFormat="1" ht="27" customHeight="1" thickBot="1" x14ac:dyDescent="0.45">
      <c r="A37" s="205" t="s">
        <v>53</v>
      </c>
      <c r="B37" s="346">
        <v>10</v>
      </c>
      <c r="C37" s="207" t="s">
        <v>54</v>
      </c>
      <c r="D37" s="208" t="s">
        <v>55</v>
      </c>
      <c r="E37" s="209" t="s">
        <v>56</v>
      </c>
      <c r="F37" s="208" t="s">
        <v>55</v>
      </c>
      <c r="G37" s="210" t="s">
        <v>56</v>
      </c>
      <c r="I37" s="211" t="s">
        <v>57</v>
      </c>
      <c r="J37" s="194"/>
      <c r="K37" s="194"/>
      <c r="L37" s="198"/>
      <c r="M37" s="198"/>
      <c r="N37" s="199"/>
    </row>
    <row r="38" spans="1:14" s="2" customFormat="1" ht="26.25" customHeight="1" x14ac:dyDescent="0.4">
      <c r="A38" s="205" t="s">
        <v>58</v>
      </c>
      <c r="B38" s="346">
        <v>25</v>
      </c>
      <c r="C38" s="212">
        <v>1</v>
      </c>
      <c r="D38" s="213">
        <v>114440544</v>
      </c>
      <c r="E38" s="214">
        <f>IF(ISBLANK(D38),"-",$D$48/$D$45*D38)</f>
        <v>92859108.961418584</v>
      </c>
      <c r="F38" s="213">
        <v>109152666</v>
      </c>
      <c r="G38" s="215">
        <f>IF(ISBLANK(F38),"-",$D$48/$F$45*F38)</f>
        <v>91749622.139202073</v>
      </c>
      <c r="I38" s="216"/>
      <c r="J38" s="194"/>
      <c r="K38" s="194"/>
      <c r="L38" s="198"/>
      <c r="M38" s="198"/>
      <c r="N38" s="199"/>
    </row>
    <row r="39" spans="1:14" s="2" customFormat="1" ht="26.25" customHeight="1" x14ac:dyDescent="0.4">
      <c r="A39" s="205" t="s">
        <v>59</v>
      </c>
      <c r="B39" s="206">
        <v>1</v>
      </c>
      <c r="C39" s="234">
        <v>2</v>
      </c>
      <c r="D39" s="217">
        <v>113677511</v>
      </c>
      <c r="E39" s="218">
        <f>IF(ISBLANK(D39),"-",$D$48/$D$45*D39)</f>
        <v>92239970.306431442</v>
      </c>
      <c r="F39" s="217">
        <v>108923625</v>
      </c>
      <c r="G39" s="219">
        <f>IF(ISBLANK(F39),"-",$D$48/$F$45*F39)</f>
        <v>91557098.896532163</v>
      </c>
      <c r="I39" s="524">
        <f>ABS((F43/D43*D42)-F42)/D42</f>
        <v>7.1200441287231986E-3</v>
      </c>
      <c r="J39" s="194"/>
      <c r="K39" s="194"/>
      <c r="L39" s="198"/>
      <c r="M39" s="198"/>
      <c r="N39" s="199"/>
    </row>
    <row r="40" spans="1:14" ht="26.25" customHeight="1" x14ac:dyDescent="0.4">
      <c r="A40" s="205" t="s">
        <v>60</v>
      </c>
      <c r="B40" s="206">
        <v>1</v>
      </c>
      <c r="C40" s="234">
        <v>3</v>
      </c>
      <c r="D40" s="217">
        <v>113145623</v>
      </c>
      <c r="E40" s="218">
        <f>IF(ISBLANK(D40),"-",$D$48/$D$45*D40)</f>
        <v>91808386.848148763</v>
      </c>
      <c r="F40" s="217">
        <v>108925097</v>
      </c>
      <c r="G40" s="219">
        <f>IF(ISBLANK(F40),"-",$D$48/$F$45*F40)</f>
        <v>91558336.204320773</v>
      </c>
      <c r="I40" s="524"/>
      <c r="L40" s="198"/>
      <c r="M40" s="198"/>
      <c r="N40" s="277"/>
    </row>
    <row r="41" spans="1:14" ht="27" customHeight="1" thickBot="1" x14ac:dyDescent="0.45">
      <c r="A41" s="205" t="s">
        <v>61</v>
      </c>
      <c r="B41" s="206">
        <v>1</v>
      </c>
      <c r="C41" s="220">
        <v>4</v>
      </c>
      <c r="D41" s="221"/>
      <c r="E41" s="222" t="str">
        <f>IF(ISBLANK(D41),"-",$D$48/$D$45*D41)</f>
        <v>-</v>
      </c>
      <c r="F41" s="221"/>
      <c r="G41" s="223" t="str">
        <f>IF(ISBLANK(F41),"-",$D$48/$F$45*F41)</f>
        <v>-</v>
      </c>
      <c r="I41" s="224"/>
      <c r="L41" s="198"/>
      <c r="M41" s="198"/>
      <c r="N41" s="277"/>
    </row>
    <row r="42" spans="1:14" ht="27" customHeight="1" thickBot="1" x14ac:dyDescent="0.45">
      <c r="A42" s="205" t="s">
        <v>62</v>
      </c>
      <c r="B42" s="206">
        <v>1</v>
      </c>
      <c r="C42" s="225" t="s">
        <v>63</v>
      </c>
      <c r="D42" s="226">
        <f>AVERAGE(D38:D41)</f>
        <v>113754559.33333333</v>
      </c>
      <c r="E42" s="227">
        <f>AVERAGE(E38:E41)</f>
        <v>92302488.705332935</v>
      </c>
      <c r="F42" s="226">
        <f>AVERAGE(F38:F41)</f>
        <v>109000462.66666667</v>
      </c>
      <c r="G42" s="228">
        <f>AVERAGE(G38:G41)</f>
        <v>91621685.746685013</v>
      </c>
      <c r="H42" s="229"/>
    </row>
    <row r="43" spans="1:14" ht="26.25" customHeight="1" x14ac:dyDescent="0.4">
      <c r="A43" s="205" t="s">
        <v>64</v>
      </c>
      <c r="B43" s="206">
        <v>1</v>
      </c>
      <c r="C43" s="230" t="s">
        <v>65</v>
      </c>
      <c r="D43" s="231">
        <v>18.170000000000002</v>
      </c>
      <c r="E43" s="277"/>
      <c r="F43" s="231">
        <v>17.54</v>
      </c>
      <c r="H43" s="229"/>
    </row>
    <row r="44" spans="1:14" ht="26.25" customHeight="1" x14ac:dyDescent="0.4">
      <c r="A44" s="205" t="s">
        <v>66</v>
      </c>
      <c r="B44" s="206">
        <v>1</v>
      </c>
      <c r="C44" s="232" t="s">
        <v>67</v>
      </c>
      <c r="D44" s="233">
        <f>D43*$B$34</f>
        <v>18.170000000000002</v>
      </c>
      <c r="E44" s="292"/>
      <c r="F44" s="233">
        <f>F43*$B$34</f>
        <v>17.54</v>
      </c>
      <c r="H44" s="229"/>
    </row>
    <row r="45" spans="1:14" ht="19.5" customHeight="1" thickBot="1" x14ac:dyDescent="0.35">
      <c r="A45" s="205" t="s">
        <v>68</v>
      </c>
      <c r="B45" s="234">
        <f>(B44/B43)*(B42/B41)*(B40/B39)*(B38/B37)*B36</f>
        <v>125</v>
      </c>
      <c r="C45" s="232" t="s">
        <v>69</v>
      </c>
      <c r="D45" s="235">
        <f>D44*$B$30/100</f>
        <v>18.486158</v>
      </c>
      <c r="E45" s="274"/>
      <c r="F45" s="235">
        <f>F44*$B$30/100</f>
        <v>17.845195999999998</v>
      </c>
      <c r="H45" s="229"/>
    </row>
    <row r="46" spans="1:14" ht="19.5" customHeight="1" thickBot="1" x14ac:dyDescent="0.35">
      <c r="A46" s="525" t="s">
        <v>70</v>
      </c>
      <c r="B46" s="526"/>
      <c r="C46" s="232" t="s">
        <v>71</v>
      </c>
      <c r="D46" s="236">
        <f>D45/$B$45</f>
        <v>0.14788926399999999</v>
      </c>
      <c r="E46" s="237"/>
      <c r="F46" s="238">
        <f>F45/$B$45</f>
        <v>0.14276156799999998</v>
      </c>
      <c r="H46" s="229"/>
    </row>
    <row r="47" spans="1:14" ht="27" customHeight="1" thickBot="1" x14ac:dyDescent="0.45">
      <c r="A47" s="527"/>
      <c r="B47" s="528"/>
      <c r="C47" s="239" t="s">
        <v>72</v>
      </c>
      <c r="D47" s="240">
        <v>0.12</v>
      </c>
      <c r="E47" s="241"/>
      <c r="F47" s="237"/>
      <c r="H47" s="229"/>
    </row>
    <row r="48" spans="1:14" ht="18.75" x14ac:dyDescent="0.3">
      <c r="C48" s="242" t="s">
        <v>73</v>
      </c>
      <c r="D48" s="235">
        <f>D47*$B$45</f>
        <v>15</v>
      </c>
      <c r="F48" s="243"/>
      <c r="H48" s="229"/>
    </row>
    <row r="49" spans="1:12" ht="19.5" customHeight="1" thickBot="1" x14ac:dyDescent="0.35">
      <c r="C49" s="244" t="s">
        <v>74</v>
      </c>
      <c r="D49" s="245">
        <f>D48/B34</f>
        <v>15</v>
      </c>
      <c r="F49" s="243"/>
      <c r="H49" s="229"/>
    </row>
    <row r="50" spans="1:12" ht="18.75" x14ac:dyDescent="0.3">
      <c r="C50" s="203" t="s">
        <v>75</v>
      </c>
      <c r="D50" s="246">
        <f>AVERAGE(E38:E41,G38:G41)</f>
        <v>91962087.226008967</v>
      </c>
      <c r="F50" s="247"/>
      <c r="H50" s="229"/>
    </row>
    <row r="51" spans="1:12" ht="18.75" x14ac:dyDescent="0.3">
      <c r="C51" s="205" t="s">
        <v>76</v>
      </c>
      <c r="D51" s="248">
        <f>STDEV(E38:E41,G38:G41)/D50</f>
        <v>5.4968549673291879E-3</v>
      </c>
      <c r="F51" s="247"/>
      <c r="H51" s="229"/>
    </row>
    <row r="52" spans="1:12" ht="19.5" customHeight="1" thickBot="1" x14ac:dyDescent="0.35">
      <c r="C52" s="249" t="s">
        <v>16</v>
      </c>
      <c r="D52" s="250">
        <f>COUNT(E38:E41,G38:G41)</f>
        <v>6</v>
      </c>
      <c r="F52" s="247"/>
    </row>
    <row r="54" spans="1:12" ht="18.75" x14ac:dyDescent="0.3">
      <c r="A54" s="251" t="s">
        <v>1</v>
      </c>
      <c r="B54" s="252" t="s">
        <v>77</v>
      </c>
    </row>
    <row r="55" spans="1:12" ht="18.75" x14ac:dyDescent="0.3">
      <c r="A55" s="277" t="s">
        <v>78</v>
      </c>
      <c r="B55" s="253" t="str">
        <f>B21</f>
        <v>Each tablet contains Tenofovir disoproxil fumarate 300mg, lamivudine USP 300MG, efavirenz 600 mg</v>
      </c>
    </row>
    <row r="56" spans="1:12" ht="26.25" customHeight="1" x14ac:dyDescent="0.4">
      <c r="A56" s="253" t="s">
        <v>79</v>
      </c>
      <c r="B56" s="254">
        <v>300</v>
      </c>
      <c r="C56" s="277" t="str">
        <f>B20</f>
        <v>Lamivudine</v>
      </c>
      <c r="H56" s="292"/>
    </row>
    <row r="57" spans="1:12" ht="18.75" x14ac:dyDescent="0.3">
      <c r="A57" s="253" t="s">
        <v>80</v>
      </c>
      <c r="B57" s="332">
        <f>'Uniformity (2)'!C46</f>
        <v>1901.1059999999998</v>
      </c>
      <c r="H57" s="292"/>
    </row>
    <row r="58" spans="1:12" ht="19.5" customHeight="1" thickBot="1" x14ac:dyDescent="0.35">
      <c r="H58" s="292"/>
    </row>
    <row r="59" spans="1:12" s="2" customFormat="1" ht="27" customHeight="1" thickBot="1" x14ac:dyDescent="0.45">
      <c r="A59" s="203" t="s">
        <v>81</v>
      </c>
      <c r="B59" s="345">
        <v>200</v>
      </c>
      <c r="C59" s="277"/>
      <c r="D59" s="255" t="s">
        <v>82</v>
      </c>
      <c r="E59" s="256" t="s">
        <v>54</v>
      </c>
      <c r="F59" s="256" t="s">
        <v>55</v>
      </c>
      <c r="G59" s="256" t="s">
        <v>83</v>
      </c>
      <c r="H59" s="207" t="s">
        <v>84</v>
      </c>
      <c r="L59" s="194"/>
    </row>
    <row r="60" spans="1:12" s="2" customFormat="1" ht="26.25" customHeight="1" x14ac:dyDescent="0.4">
      <c r="A60" s="205" t="s">
        <v>85</v>
      </c>
      <c r="B60" s="346">
        <v>2</v>
      </c>
      <c r="C60" s="529" t="s">
        <v>86</v>
      </c>
      <c r="D60" s="532">
        <v>1906.68</v>
      </c>
      <c r="E60" s="257">
        <v>1</v>
      </c>
      <c r="F60" s="258">
        <v>89288959</v>
      </c>
      <c r="G60" s="333">
        <f>IF(ISBLANK(F60),"-",(F60/$D$50*$D$47*$B$68)*($B$57/$D$60))</f>
        <v>290.42815510847777</v>
      </c>
      <c r="H60" s="259">
        <f t="shared" ref="H60:H71" si="0">IF(ISBLANK(F60),"-",G60/$B$56)</f>
        <v>0.96809385036159257</v>
      </c>
      <c r="L60" s="194"/>
    </row>
    <row r="61" spans="1:12" s="2" customFormat="1" ht="26.25" customHeight="1" x14ac:dyDescent="0.4">
      <c r="A61" s="205" t="s">
        <v>87</v>
      </c>
      <c r="B61" s="346">
        <v>25</v>
      </c>
      <c r="C61" s="530"/>
      <c r="D61" s="533"/>
      <c r="E61" s="260">
        <v>2</v>
      </c>
      <c r="F61" s="217">
        <v>89736730</v>
      </c>
      <c r="G61" s="334">
        <f>IF(ISBLANK(F61),"-",(F61/$D$50*$D$47*$B$68)*($B$57/$D$60))</f>
        <v>291.88460960069642</v>
      </c>
      <c r="H61" s="261">
        <f t="shared" si="0"/>
        <v>0.97294869866898803</v>
      </c>
      <c r="L61" s="194"/>
    </row>
    <row r="62" spans="1:12" s="2" customFormat="1" ht="26.25" customHeight="1" x14ac:dyDescent="0.4">
      <c r="A62" s="205" t="s">
        <v>88</v>
      </c>
      <c r="B62" s="206">
        <v>1</v>
      </c>
      <c r="C62" s="530"/>
      <c r="D62" s="533"/>
      <c r="E62" s="260">
        <v>3</v>
      </c>
      <c r="F62" s="262">
        <v>90091804</v>
      </c>
      <c r="G62" s="334">
        <f>IF(ISBLANK(F62),"-",(F62/$D$50*$D$47*$B$68)*($B$57/$D$60))</f>
        <v>293.03955068077988</v>
      </c>
      <c r="H62" s="261">
        <f t="shared" si="0"/>
        <v>0.97679850226926623</v>
      </c>
      <c r="L62" s="194"/>
    </row>
    <row r="63" spans="1:12" ht="27" customHeight="1" thickBot="1" x14ac:dyDescent="0.45">
      <c r="A63" s="205" t="s">
        <v>89</v>
      </c>
      <c r="B63" s="206">
        <v>1</v>
      </c>
      <c r="C63" s="531"/>
      <c r="D63" s="534"/>
      <c r="E63" s="263">
        <v>4</v>
      </c>
      <c r="F63" s="264"/>
      <c r="G63" s="334" t="str">
        <f>IF(ISBLANK(F63),"-",(F63/$D$50*$D$47*$B$68)*($B$57/$D$60))</f>
        <v>-</v>
      </c>
      <c r="H63" s="261" t="str">
        <f t="shared" si="0"/>
        <v>-</v>
      </c>
    </row>
    <row r="64" spans="1:12" ht="26.25" customHeight="1" x14ac:dyDescent="0.4">
      <c r="A64" s="205" t="s">
        <v>90</v>
      </c>
      <c r="B64" s="206">
        <v>1</v>
      </c>
      <c r="C64" s="529" t="s">
        <v>91</v>
      </c>
      <c r="D64" s="532">
        <v>1908.13</v>
      </c>
      <c r="E64" s="257">
        <v>1</v>
      </c>
      <c r="F64" s="258">
        <v>89369919</v>
      </c>
      <c r="G64" s="335">
        <f>IF(ISBLANK(F64),"-",(F64/$D$50*$D$47*$B$68)*($B$57/$D$64))</f>
        <v>290.4705935543505</v>
      </c>
      <c r="H64" s="265">
        <f t="shared" si="0"/>
        <v>0.96823531184783496</v>
      </c>
    </row>
    <row r="65" spans="1:8" ht="26.25" customHeight="1" x14ac:dyDescent="0.4">
      <c r="A65" s="205" t="s">
        <v>92</v>
      </c>
      <c r="B65" s="206">
        <v>1</v>
      </c>
      <c r="C65" s="530"/>
      <c r="D65" s="533"/>
      <c r="E65" s="260">
        <v>2</v>
      </c>
      <c r="F65" s="217">
        <v>89400365</v>
      </c>
      <c r="G65" s="336">
        <f>IF(ISBLANK(F65),"-",(F65/$D$50*$D$47*$B$68)*($B$57/$D$64))</f>
        <v>290.56954930803482</v>
      </c>
      <c r="H65" s="266">
        <f t="shared" si="0"/>
        <v>0.96856516436011608</v>
      </c>
    </row>
    <row r="66" spans="1:8" ht="26.25" customHeight="1" x14ac:dyDescent="0.4">
      <c r="A66" s="205" t="s">
        <v>93</v>
      </c>
      <c r="B66" s="206">
        <v>1</v>
      </c>
      <c r="C66" s="530"/>
      <c r="D66" s="533"/>
      <c r="E66" s="260">
        <v>3</v>
      </c>
      <c r="F66" s="217">
        <v>89114837</v>
      </c>
      <c r="G66" s="336">
        <f>IF(ISBLANK(F66),"-",(F66/$D$50*$D$47*$B$68)*($B$57/$D$64))</f>
        <v>289.64152465987115</v>
      </c>
      <c r="H66" s="266">
        <f t="shared" si="0"/>
        <v>0.96547174886623721</v>
      </c>
    </row>
    <row r="67" spans="1:8" ht="27" customHeight="1" thickBot="1" x14ac:dyDescent="0.45">
      <c r="A67" s="205" t="s">
        <v>94</v>
      </c>
      <c r="B67" s="206">
        <v>1</v>
      </c>
      <c r="C67" s="531"/>
      <c r="D67" s="534"/>
      <c r="E67" s="263">
        <v>4</v>
      </c>
      <c r="F67" s="264"/>
      <c r="G67" s="337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205" t="s">
        <v>95</v>
      </c>
      <c r="B68" s="268">
        <f>(B67/B66)*(B65/B64)*(B63/B62)*(B61/B60)*B59</f>
        <v>2500</v>
      </c>
      <c r="C68" s="529" t="s">
        <v>96</v>
      </c>
      <c r="D68" s="532">
        <v>1928.97</v>
      </c>
      <c r="E68" s="257">
        <v>1</v>
      </c>
      <c r="F68" s="258"/>
      <c r="G68" s="335" t="str">
        <f>IF(ISBLANK(F68),"-",(F68/$D$50*$D$47*$B$68)*($B$57/$D$68))</f>
        <v>-</v>
      </c>
      <c r="H68" s="261" t="str">
        <f t="shared" si="0"/>
        <v>-</v>
      </c>
    </row>
    <row r="69" spans="1:8" ht="27" customHeight="1" thickBot="1" x14ac:dyDescent="0.45">
      <c r="A69" s="249" t="s">
        <v>97</v>
      </c>
      <c r="B69" s="269">
        <f>(D47*B68)/B56*B57</f>
        <v>1901.1059999999998</v>
      </c>
      <c r="C69" s="530"/>
      <c r="D69" s="533"/>
      <c r="E69" s="260">
        <v>2</v>
      </c>
      <c r="F69" s="217"/>
      <c r="G69" s="336" t="str">
        <f>IF(ISBLANK(F69),"-",(F69/$D$50*$D$47*$B$68)*($B$57/$D$68))</f>
        <v>-</v>
      </c>
      <c r="H69" s="261" t="str">
        <f t="shared" si="0"/>
        <v>-</v>
      </c>
    </row>
    <row r="70" spans="1:8" ht="26.25" customHeight="1" x14ac:dyDescent="0.4">
      <c r="A70" s="542" t="s">
        <v>70</v>
      </c>
      <c r="B70" s="543"/>
      <c r="C70" s="530"/>
      <c r="D70" s="533"/>
      <c r="E70" s="260">
        <v>3</v>
      </c>
      <c r="F70" s="217"/>
      <c r="G70" s="336" t="str">
        <f>IF(ISBLANK(F70),"-",(F70/$D$50*$D$47*$B$68)*($B$57/$D$68))</f>
        <v>-</v>
      </c>
      <c r="H70" s="261" t="str">
        <f t="shared" si="0"/>
        <v>-</v>
      </c>
    </row>
    <row r="71" spans="1:8" ht="27" customHeight="1" thickBot="1" x14ac:dyDescent="0.45">
      <c r="A71" s="544"/>
      <c r="B71" s="545"/>
      <c r="C71" s="541"/>
      <c r="D71" s="534"/>
      <c r="E71" s="263">
        <v>4</v>
      </c>
      <c r="F71" s="264"/>
      <c r="G71" s="337" t="str">
        <f>IF(ISBLANK(F71),"-",(F71/$D$50*$D$47*$B$68)*($B$57/$D$68))</f>
        <v>-</v>
      </c>
      <c r="H71" s="270" t="str">
        <f t="shared" si="0"/>
        <v>-</v>
      </c>
    </row>
    <row r="72" spans="1:8" ht="26.25" customHeight="1" x14ac:dyDescent="0.4">
      <c r="A72" s="292"/>
      <c r="B72" s="292"/>
      <c r="C72" s="292"/>
      <c r="D72" s="292"/>
      <c r="E72" s="292"/>
      <c r="F72" s="271" t="s">
        <v>63</v>
      </c>
      <c r="G72" s="342">
        <f>AVERAGE(G60:G71)</f>
        <v>291.00566381870175</v>
      </c>
      <c r="H72" s="272">
        <f>AVERAGE(H60:H71)</f>
        <v>0.97001887939567266</v>
      </c>
    </row>
    <row r="73" spans="1:8" ht="26.25" customHeight="1" x14ac:dyDescent="0.4">
      <c r="C73" s="292"/>
      <c r="D73" s="292"/>
      <c r="E73" s="292"/>
      <c r="F73" s="273" t="s">
        <v>76</v>
      </c>
      <c r="G73" s="338">
        <f>STDEV(G60:G71)/G72</f>
        <v>4.2310861456890305E-3</v>
      </c>
      <c r="H73" s="338">
        <f>STDEV(H60:H71)/H72</f>
        <v>4.2310861456890045E-3</v>
      </c>
    </row>
    <row r="74" spans="1:8" ht="27" customHeight="1" thickBot="1" x14ac:dyDescent="0.45">
      <c r="A74" s="292"/>
      <c r="B74" s="292"/>
      <c r="C74" s="292"/>
      <c r="D74" s="292"/>
      <c r="E74" s="274"/>
      <c r="F74" s="275" t="s">
        <v>16</v>
      </c>
      <c r="G74" s="276">
        <f>COUNT(G60:G71)</f>
        <v>6</v>
      </c>
      <c r="H74" s="276">
        <f>COUNT(H60:H71)</f>
        <v>6</v>
      </c>
    </row>
    <row r="76" spans="1:8" ht="26.25" customHeight="1" x14ac:dyDescent="0.4">
      <c r="A76" s="326" t="s">
        <v>98</v>
      </c>
      <c r="B76" s="284" t="s">
        <v>99</v>
      </c>
      <c r="C76" s="537" t="str">
        <f>B20</f>
        <v>Lamivudine</v>
      </c>
      <c r="D76" s="537"/>
      <c r="E76" s="277" t="s">
        <v>100</v>
      </c>
      <c r="F76" s="277"/>
      <c r="G76" s="278">
        <f>H72</f>
        <v>0.97001887939567266</v>
      </c>
      <c r="H76" s="349"/>
    </row>
    <row r="77" spans="1:8" ht="18.75" x14ac:dyDescent="0.3">
      <c r="A77" s="192" t="s">
        <v>101</v>
      </c>
      <c r="B77" s="192" t="s">
        <v>102</v>
      </c>
    </row>
    <row r="78" spans="1:8" ht="18.75" x14ac:dyDescent="0.3">
      <c r="A78" s="192"/>
      <c r="B78" s="192"/>
    </row>
    <row r="79" spans="1:8" ht="26.25" customHeight="1" x14ac:dyDescent="0.4">
      <c r="A79" s="326" t="s">
        <v>4</v>
      </c>
      <c r="B79" s="522" t="str">
        <f>B26</f>
        <v>Lamivudine</v>
      </c>
      <c r="C79" s="522"/>
    </row>
    <row r="80" spans="1:8" ht="26.25" customHeight="1" x14ac:dyDescent="0.4">
      <c r="A80" s="284" t="s">
        <v>40</v>
      </c>
      <c r="B80" s="523" t="s">
        <v>127</v>
      </c>
      <c r="C80" s="522"/>
    </row>
    <row r="81" spans="1:12" ht="27" customHeight="1" thickBot="1" x14ac:dyDescent="0.45">
      <c r="A81" s="284" t="s">
        <v>5</v>
      </c>
      <c r="B81" s="279">
        <v>99.9</v>
      </c>
    </row>
    <row r="82" spans="1:12" s="2" customFormat="1" ht="27" customHeight="1" thickBot="1" x14ac:dyDescent="0.45">
      <c r="A82" s="284" t="s">
        <v>41</v>
      </c>
      <c r="B82" s="193">
        <v>0</v>
      </c>
      <c r="C82" s="513" t="s">
        <v>42</v>
      </c>
      <c r="D82" s="514"/>
      <c r="E82" s="514"/>
      <c r="F82" s="514"/>
      <c r="G82" s="515"/>
      <c r="I82" s="194"/>
      <c r="J82" s="194"/>
      <c r="K82" s="194"/>
      <c r="L82" s="194"/>
    </row>
    <row r="83" spans="1:12" s="2" customFormat="1" ht="19.5" customHeight="1" thickBot="1" x14ac:dyDescent="0.35">
      <c r="A83" s="284" t="s">
        <v>43</v>
      </c>
      <c r="B83" s="349">
        <f>B81-B82</f>
        <v>99.9</v>
      </c>
      <c r="C83" s="195"/>
      <c r="D83" s="195"/>
      <c r="E83" s="195"/>
      <c r="F83" s="195"/>
      <c r="G83" s="196"/>
      <c r="I83" s="194"/>
      <c r="J83" s="194"/>
      <c r="K83" s="194"/>
      <c r="L83" s="194"/>
    </row>
    <row r="84" spans="1:12" s="2" customFormat="1" ht="27" customHeight="1" thickBot="1" x14ac:dyDescent="0.45">
      <c r="A84" s="284" t="s">
        <v>44</v>
      </c>
      <c r="B84" s="197">
        <v>1</v>
      </c>
      <c r="C84" s="516" t="s">
        <v>103</v>
      </c>
      <c r="D84" s="517"/>
      <c r="E84" s="517"/>
      <c r="F84" s="517"/>
      <c r="G84" s="517"/>
      <c r="H84" s="518"/>
      <c r="I84" s="194"/>
      <c r="J84" s="194"/>
      <c r="K84" s="194"/>
      <c r="L84" s="194"/>
    </row>
    <row r="85" spans="1:12" s="2" customFormat="1" ht="27" customHeight="1" thickBot="1" x14ac:dyDescent="0.45">
      <c r="A85" s="284" t="s">
        <v>46</v>
      </c>
      <c r="B85" s="197">
        <v>1</v>
      </c>
      <c r="C85" s="516" t="s">
        <v>104</v>
      </c>
      <c r="D85" s="517"/>
      <c r="E85" s="517"/>
      <c r="F85" s="517"/>
      <c r="G85" s="517"/>
      <c r="H85" s="518"/>
      <c r="I85" s="194"/>
      <c r="J85" s="194"/>
      <c r="K85" s="194"/>
      <c r="L85" s="194"/>
    </row>
    <row r="86" spans="1:12" s="2" customFormat="1" ht="18.75" x14ac:dyDescent="0.3">
      <c r="A86" s="284"/>
      <c r="B86" s="200"/>
      <c r="C86" s="201"/>
      <c r="D86" s="201"/>
      <c r="E86" s="201"/>
      <c r="F86" s="201"/>
      <c r="G86" s="201"/>
      <c r="H86" s="201"/>
      <c r="I86" s="194"/>
      <c r="J86" s="194"/>
      <c r="K86" s="194"/>
      <c r="L86" s="194"/>
    </row>
    <row r="87" spans="1:12" s="2" customFormat="1" ht="18.75" x14ac:dyDescent="0.3">
      <c r="A87" s="284" t="s">
        <v>48</v>
      </c>
      <c r="B87" s="202">
        <f>B84/B85</f>
        <v>1</v>
      </c>
      <c r="C87" s="277" t="s">
        <v>49</v>
      </c>
      <c r="D87" s="277"/>
      <c r="E87" s="277"/>
      <c r="F87" s="277"/>
      <c r="G87" s="277"/>
      <c r="I87" s="194"/>
      <c r="J87" s="194"/>
      <c r="K87" s="194"/>
      <c r="L87" s="194"/>
    </row>
    <row r="88" spans="1:12" ht="19.5" customHeight="1" thickBot="1" x14ac:dyDescent="0.35">
      <c r="A88" s="192"/>
      <c r="B88" s="192"/>
    </row>
    <row r="89" spans="1:12" ht="27" customHeight="1" thickBot="1" x14ac:dyDescent="0.45">
      <c r="A89" s="203" t="s">
        <v>50</v>
      </c>
      <c r="B89" s="204">
        <v>50</v>
      </c>
      <c r="D89" s="347" t="s">
        <v>51</v>
      </c>
      <c r="E89" s="348"/>
      <c r="F89" s="519" t="s">
        <v>52</v>
      </c>
      <c r="G89" s="521"/>
    </row>
    <row r="90" spans="1:12" ht="27" customHeight="1" thickBot="1" x14ac:dyDescent="0.45">
      <c r="A90" s="205" t="s">
        <v>53</v>
      </c>
      <c r="B90" s="206">
        <v>1</v>
      </c>
      <c r="C90" s="350" t="s">
        <v>54</v>
      </c>
      <c r="D90" s="208" t="s">
        <v>55</v>
      </c>
      <c r="E90" s="209" t="s">
        <v>56</v>
      </c>
      <c r="F90" s="208" t="s">
        <v>55</v>
      </c>
      <c r="G90" s="280" t="s">
        <v>56</v>
      </c>
      <c r="I90" s="211" t="s">
        <v>57</v>
      </c>
    </row>
    <row r="91" spans="1:12" ht="26.25" customHeight="1" x14ac:dyDescent="0.4">
      <c r="A91" s="205" t="s">
        <v>58</v>
      </c>
      <c r="B91" s="206">
        <v>1</v>
      </c>
      <c r="C91" s="281">
        <v>1</v>
      </c>
      <c r="D91" s="213">
        <v>53372754</v>
      </c>
      <c r="E91" s="214">
        <f>IF(ISBLANK(D91),"-",$D$101/$D$98*D91)</f>
        <v>47002504.557343267</v>
      </c>
      <c r="F91" s="213">
        <v>66082075</v>
      </c>
      <c r="G91" s="215">
        <f>IF(ISBLANK(F91),"-",$D$101/$F$98*F91)</f>
        <v>46322285.170324378</v>
      </c>
      <c r="I91" s="216"/>
    </row>
    <row r="92" spans="1:12" ht="26.25" customHeight="1" x14ac:dyDescent="0.4">
      <c r="A92" s="205" t="s">
        <v>59</v>
      </c>
      <c r="B92" s="206">
        <v>1</v>
      </c>
      <c r="C92" s="292">
        <v>2</v>
      </c>
      <c r="D92" s="217">
        <v>52596580</v>
      </c>
      <c r="E92" s="218">
        <f>IF(ISBLANK(D92),"-",$D$101/$D$98*D92)</f>
        <v>46318969.996389352</v>
      </c>
      <c r="F92" s="217">
        <v>65508348</v>
      </c>
      <c r="G92" s="219">
        <f>IF(ISBLANK(F92),"-",$D$101/$F$98*F92)</f>
        <v>45920113.390701614</v>
      </c>
      <c r="I92" s="524">
        <f>ABS((F96/D96*D95)-F95)/D95</f>
        <v>8.6331033904575062E-3</v>
      </c>
    </row>
    <row r="93" spans="1:12" ht="26.25" customHeight="1" x14ac:dyDescent="0.4">
      <c r="A93" s="205" t="s">
        <v>60</v>
      </c>
      <c r="B93" s="206">
        <v>1</v>
      </c>
      <c r="C93" s="292">
        <v>3</v>
      </c>
      <c r="D93" s="217">
        <v>52309796</v>
      </c>
      <c r="E93" s="218">
        <f>IF(ISBLANK(D93),"-",$D$101/$D$98*D93)</f>
        <v>46066414.801898673</v>
      </c>
      <c r="F93" s="217">
        <v>65889997</v>
      </c>
      <c r="G93" s="219">
        <f>IF(ISBLANK(F93),"-",$D$101/$F$98*F93)</f>
        <v>46187642.123916626</v>
      </c>
      <c r="I93" s="524"/>
    </row>
    <row r="94" spans="1:12" ht="27" customHeight="1" thickBot="1" x14ac:dyDescent="0.45">
      <c r="A94" s="205" t="s">
        <v>61</v>
      </c>
      <c r="B94" s="206">
        <v>1</v>
      </c>
      <c r="C94" s="282">
        <v>4</v>
      </c>
      <c r="D94" s="221"/>
      <c r="E94" s="222" t="str">
        <f>IF(ISBLANK(D94),"-",$D$101/$D$98*D94)</f>
        <v>-</v>
      </c>
      <c r="F94" s="283"/>
      <c r="G94" s="223" t="str">
        <f>IF(ISBLANK(F94),"-",$D$101/$F$98*F94)</f>
        <v>-</v>
      </c>
      <c r="I94" s="224"/>
      <c r="J94" s="295">
        <f>16/50*2/20</f>
        <v>3.2000000000000001E-2</v>
      </c>
    </row>
    <row r="95" spans="1:12" ht="27" customHeight="1" thickBot="1" x14ac:dyDescent="0.45">
      <c r="A95" s="205" t="s">
        <v>62</v>
      </c>
      <c r="B95" s="206">
        <v>1</v>
      </c>
      <c r="C95" s="284" t="s">
        <v>63</v>
      </c>
      <c r="D95" s="285">
        <f>AVERAGE(D91:D94)</f>
        <v>52759710</v>
      </c>
      <c r="E95" s="227">
        <f>AVERAGE(E91:E94)</f>
        <v>46462629.785210431</v>
      </c>
      <c r="F95" s="286">
        <f>AVERAGE(F91:F94)</f>
        <v>65826806.666666664</v>
      </c>
      <c r="G95" s="287">
        <f>AVERAGE(G91:G94)</f>
        <v>46143346.89498087</v>
      </c>
    </row>
    <row r="96" spans="1:12" ht="26.25" customHeight="1" x14ac:dyDescent="0.4">
      <c r="A96" s="205" t="s">
        <v>64</v>
      </c>
      <c r="B96" s="279">
        <v>1</v>
      </c>
      <c r="C96" s="288" t="s">
        <v>105</v>
      </c>
      <c r="D96" s="289">
        <v>17.05</v>
      </c>
      <c r="E96" s="277"/>
      <c r="F96" s="231">
        <v>21.42</v>
      </c>
    </row>
    <row r="97" spans="1:10" ht="26.25" customHeight="1" x14ac:dyDescent="0.4">
      <c r="A97" s="205" t="s">
        <v>66</v>
      </c>
      <c r="B97" s="279">
        <v>1</v>
      </c>
      <c r="C97" s="290" t="s">
        <v>106</v>
      </c>
      <c r="D97" s="291">
        <f>D96*$B$87</f>
        <v>17.05</v>
      </c>
      <c r="E97" s="292"/>
      <c r="F97" s="233">
        <f>F96*$B$87</f>
        <v>21.42</v>
      </c>
    </row>
    <row r="98" spans="1:10" ht="19.5" customHeight="1" thickBot="1" x14ac:dyDescent="0.35">
      <c r="A98" s="205" t="s">
        <v>68</v>
      </c>
      <c r="B98" s="292">
        <f>(B97/B96)*(B95/B94)*(B93/B92)*(B91/B90)*B89</f>
        <v>50</v>
      </c>
      <c r="C98" s="290" t="s">
        <v>107</v>
      </c>
      <c r="D98" s="293">
        <f>D97*$B$83/100</f>
        <v>17.03295</v>
      </c>
      <c r="E98" s="274"/>
      <c r="F98" s="235">
        <f>F97*$B$83/100</f>
        <v>21.398580000000003</v>
      </c>
    </row>
    <row r="99" spans="1:10" ht="19.5" customHeight="1" thickBot="1" x14ac:dyDescent="0.35">
      <c r="A99" s="525" t="s">
        <v>70</v>
      </c>
      <c r="B99" s="539"/>
      <c r="C99" s="290" t="s">
        <v>108</v>
      </c>
      <c r="D99" s="294">
        <f>D98/$B$98</f>
        <v>0.34065899999999999</v>
      </c>
      <c r="E99" s="274"/>
      <c r="F99" s="238">
        <f>F98/$B$98</f>
        <v>0.42797160000000006</v>
      </c>
      <c r="H99" s="229"/>
    </row>
    <row r="100" spans="1:10" ht="19.5" customHeight="1" thickBot="1" x14ac:dyDescent="0.35">
      <c r="A100" s="527"/>
      <c r="B100" s="540"/>
      <c r="C100" s="290" t="s">
        <v>72</v>
      </c>
      <c r="D100" s="296">
        <f>$B$56/$B$116</f>
        <v>0.3</v>
      </c>
      <c r="F100" s="243"/>
      <c r="G100" s="302"/>
      <c r="H100" s="229"/>
    </row>
    <row r="101" spans="1:10" ht="18.75" x14ac:dyDescent="0.3">
      <c r="C101" s="290" t="s">
        <v>73</v>
      </c>
      <c r="D101" s="291">
        <f>D100*$B$98</f>
        <v>15</v>
      </c>
      <c r="F101" s="243"/>
      <c r="H101" s="229"/>
    </row>
    <row r="102" spans="1:10" ht="19.5" customHeight="1" thickBot="1" x14ac:dyDescent="0.35">
      <c r="C102" s="297" t="s">
        <v>74</v>
      </c>
      <c r="D102" s="298">
        <f>D101/B34</f>
        <v>15</v>
      </c>
      <c r="F102" s="247"/>
      <c r="H102" s="229"/>
      <c r="J102" s="299"/>
    </row>
    <row r="103" spans="1:10" ht="18.75" x14ac:dyDescent="0.3">
      <c r="C103" s="300" t="s">
        <v>109</v>
      </c>
      <c r="D103" s="301">
        <f>AVERAGE(E91:E94,G91:G94)</f>
        <v>46302988.340095662</v>
      </c>
      <c r="F103" s="247"/>
      <c r="G103" s="302"/>
      <c r="H103" s="229"/>
      <c r="J103" s="303"/>
    </row>
    <row r="104" spans="1:10" ht="18.75" x14ac:dyDescent="0.3">
      <c r="C104" s="273" t="s">
        <v>76</v>
      </c>
      <c r="D104" s="304">
        <f>STDEV(E91:E94,G91:G94)/D103</f>
        <v>8.1143109235006488E-3</v>
      </c>
      <c r="F104" s="247"/>
      <c r="H104" s="229"/>
      <c r="J104" s="303"/>
    </row>
    <row r="105" spans="1:10" ht="19.5" customHeight="1" thickBot="1" x14ac:dyDescent="0.35">
      <c r="C105" s="275" t="s">
        <v>16</v>
      </c>
      <c r="D105" s="305">
        <f>COUNT(E91:E94,G91:G94)</f>
        <v>6</v>
      </c>
      <c r="F105" s="247"/>
      <c r="H105" s="229"/>
      <c r="J105" s="303"/>
    </row>
    <row r="106" spans="1:10" ht="19.5" customHeight="1" thickBot="1" x14ac:dyDescent="0.35">
      <c r="A106" s="251"/>
      <c r="B106" s="251"/>
      <c r="C106" s="251"/>
      <c r="D106" s="251"/>
      <c r="E106" s="251"/>
    </row>
    <row r="107" spans="1:10" ht="26.25" customHeight="1" x14ac:dyDescent="0.4">
      <c r="A107" s="203" t="s">
        <v>110</v>
      </c>
      <c r="B107" s="204">
        <v>1000</v>
      </c>
      <c r="C107" s="347" t="s">
        <v>111</v>
      </c>
      <c r="D107" s="306" t="s">
        <v>55</v>
      </c>
      <c r="E107" s="307" t="s">
        <v>112</v>
      </c>
      <c r="F107" s="308" t="s">
        <v>113</v>
      </c>
    </row>
    <row r="108" spans="1:10" ht="26.25" customHeight="1" x14ac:dyDescent="0.4">
      <c r="A108" s="205" t="s">
        <v>114</v>
      </c>
      <c r="B108" s="206">
        <v>1</v>
      </c>
      <c r="C108" s="309">
        <v>1</v>
      </c>
      <c r="D108" s="310">
        <v>43261612</v>
      </c>
      <c r="E108" s="339">
        <f t="shared" ref="E108:E113" si="1">IF(ISBLANK(D108),"-",D108/$D$103*$D$100*$B$116)</f>
        <v>280.29472967647314</v>
      </c>
      <c r="F108" s="311">
        <f t="shared" ref="F108:F113" si="2">IF(ISBLANK(D108), "-", E108/$B$56)</f>
        <v>0.93431576558824381</v>
      </c>
    </row>
    <row r="109" spans="1:10" ht="26.25" customHeight="1" x14ac:dyDescent="0.4">
      <c r="A109" s="205" t="s">
        <v>87</v>
      </c>
      <c r="B109" s="206">
        <v>1</v>
      </c>
      <c r="C109" s="309">
        <v>2</v>
      </c>
      <c r="D109" s="310">
        <v>43601974</v>
      </c>
      <c r="E109" s="340">
        <f t="shared" si="1"/>
        <v>282.49995667499877</v>
      </c>
      <c r="F109" s="312">
        <f t="shared" si="2"/>
        <v>0.94166652224999592</v>
      </c>
    </row>
    <row r="110" spans="1:10" ht="26.25" customHeight="1" x14ac:dyDescent="0.4">
      <c r="A110" s="205" t="s">
        <v>88</v>
      </c>
      <c r="B110" s="206">
        <v>1</v>
      </c>
      <c r="C110" s="309">
        <v>3</v>
      </c>
      <c r="D110" s="310">
        <v>44128819</v>
      </c>
      <c r="E110" s="340">
        <f t="shared" si="1"/>
        <v>285.91341886536753</v>
      </c>
      <c r="F110" s="312">
        <f t="shared" si="2"/>
        <v>0.9530447295512251</v>
      </c>
    </row>
    <row r="111" spans="1:10" ht="26.25" customHeight="1" x14ac:dyDescent="0.4">
      <c r="A111" s="205" t="s">
        <v>89</v>
      </c>
      <c r="B111" s="206">
        <v>1</v>
      </c>
      <c r="C111" s="309">
        <v>4</v>
      </c>
      <c r="D111" s="310">
        <v>44333988</v>
      </c>
      <c r="E111" s="340">
        <f t="shared" si="1"/>
        <v>287.24272183708746</v>
      </c>
      <c r="F111" s="312">
        <f t="shared" si="2"/>
        <v>0.95747573945695819</v>
      </c>
    </row>
    <row r="112" spans="1:10" ht="26.25" customHeight="1" x14ac:dyDescent="0.4">
      <c r="A112" s="205" t="s">
        <v>90</v>
      </c>
      <c r="B112" s="206">
        <v>1</v>
      </c>
      <c r="C112" s="309">
        <v>5</v>
      </c>
      <c r="D112" s="310">
        <v>43458128</v>
      </c>
      <c r="E112" s="340">
        <f t="shared" si="1"/>
        <v>281.56796931204428</v>
      </c>
      <c r="F112" s="312">
        <f t="shared" si="2"/>
        <v>0.93855989770681425</v>
      </c>
    </row>
    <row r="113" spans="1:10" ht="26.25" customHeight="1" x14ac:dyDescent="0.4">
      <c r="A113" s="205" t="s">
        <v>92</v>
      </c>
      <c r="B113" s="206">
        <v>1</v>
      </c>
      <c r="C113" s="313">
        <v>6</v>
      </c>
      <c r="D113" s="314">
        <v>43762002</v>
      </c>
      <c r="E113" s="341">
        <f t="shared" si="1"/>
        <v>283.53678824291791</v>
      </c>
      <c r="F113" s="315">
        <f t="shared" si="2"/>
        <v>0.94512262747639297</v>
      </c>
    </row>
    <row r="114" spans="1:10" ht="26.25" customHeight="1" x14ac:dyDescent="0.4">
      <c r="A114" s="205" t="s">
        <v>93</v>
      </c>
      <c r="B114" s="206">
        <v>1</v>
      </c>
      <c r="C114" s="309"/>
      <c r="D114" s="292"/>
      <c r="E114" s="277"/>
      <c r="F114" s="316"/>
    </row>
    <row r="115" spans="1:10" ht="26.25" customHeight="1" x14ac:dyDescent="0.4">
      <c r="A115" s="205" t="s">
        <v>94</v>
      </c>
      <c r="B115" s="206">
        <v>1</v>
      </c>
      <c r="C115" s="309"/>
      <c r="D115" s="317" t="s">
        <v>63</v>
      </c>
      <c r="E115" s="343">
        <f>AVERAGE(E108:E113)</f>
        <v>283.50926410148151</v>
      </c>
      <c r="F115" s="318">
        <f>AVERAGE(F108:F113)</f>
        <v>0.94503088033827176</v>
      </c>
    </row>
    <row r="116" spans="1:10" ht="27" customHeight="1" thickBot="1" x14ac:dyDescent="0.45">
      <c r="A116" s="205" t="s">
        <v>95</v>
      </c>
      <c r="B116" s="234">
        <f>(B115/B114)*(B113/B112)*(B111/B110)*(B109/B108)*B107</f>
        <v>1000</v>
      </c>
      <c r="C116" s="319"/>
      <c r="D116" s="284" t="s">
        <v>76</v>
      </c>
      <c r="E116" s="320">
        <f>STDEV(E108:E113)/E115</f>
        <v>9.31079381882652E-3</v>
      </c>
      <c r="F116" s="320">
        <f>STDEV(F108:F113)/F115</f>
        <v>9.3107938188265148E-3</v>
      </c>
      <c r="I116" s="277"/>
    </row>
    <row r="117" spans="1:10" ht="27" customHeight="1" thickBot="1" x14ac:dyDescent="0.45">
      <c r="A117" s="525" t="s">
        <v>70</v>
      </c>
      <c r="B117" s="526"/>
      <c r="C117" s="321"/>
      <c r="D117" s="322" t="s">
        <v>16</v>
      </c>
      <c r="E117" s="323">
        <f>COUNT(E108:E113)</f>
        <v>6</v>
      </c>
      <c r="F117" s="323">
        <f>COUNT(F108:F113)</f>
        <v>6</v>
      </c>
      <c r="I117" s="277"/>
      <c r="J117" s="303"/>
    </row>
    <row r="118" spans="1:10" ht="19.5" customHeight="1" thickBot="1" x14ac:dyDescent="0.35">
      <c r="A118" s="527"/>
      <c r="B118" s="528"/>
      <c r="C118" s="277"/>
      <c r="D118" s="277"/>
      <c r="E118" s="277"/>
      <c r="F118" s="292"/>
      <c r="G118" s="277"/>
      <c r="H118" s="277"/>
      <c r="I118" s="277"/>
    </row>
    <row r="119" spans="1:10" ht="18.75" x14ac:dyDescent="0.3">
      <c r="A119" s="330"/>
      <c r="B119" s="201"/>
      <c r="C119" s="277"/>
      <c r="D119" s="277"/>
      <c r="E119" s="277"/>
      <c r="F119" s="292"/>
      <c r="G119" s="277"/>
      <c r="H119" s="277"/>
      <c r="I119" s="277"/>
    </row>
    <row r="120" spans="1:10" ht="26.25" customHeight="1" x14ac:dyDescent="0.4">
      <c r="A120" s="326" t="s">
        <v>98</v>
      </c>
      <c r="B120" s="284" t="s">
        <v>115</v>
      </c>
      <c r="C120" s="537" t="str">
        <f>B20</f>
        <v>Lamivudine</v>
      </c>
      <c r="D120" s="537"/>
      <c r="E120" s="277" t="s">
        <v>116</v>
      </c>
      <c r="F120" s="277"/>
      <c r="G120" s="278">
        <f>F115</f>
        <v>0.94503088033827176</v>
      </c>
      <c r="H120" s="277"/>
      <c r="I120" s="277"/>
    </row>
    <row r="121" spans="1:10" ht="19.5" customHeight="1" thickBot="1" x14ac:dyDescent="0.35">
      <c r="A121" s="351"/>
      <c r="B121" s="351"/>
      <c r="C121" s="324"/>
      <c r="D121" s="324"/>
      <c r="E121" s="324"/>
      <c r="F121" s="324"/>
      <c r="G121" s="324"/>
      <c r="H121" s="324"/>
    </row>
    <row r="122" spans="1:10" ht="18.75" x14ac:dyDescent="0.3">
      <c r="B122" s="538" t="s">
        <v>18</v>
      </c>
      <c r="C122" s="538"/>
      <c r="E122" s="350" t="s">
        <v>19</v>
      </c>
      <c r="F122" s="325"/>
      <c r="G122" s="538" t="s">
        <v>20</v>
      </c>
      <c r="H122" s="538"/>
    </row>
    <row r="123" spans="1:10" ht="69.95" customHeight="1" x14ac:dyDescent="0.3">
      <c r="A123" s="326" t="s">
        <v>21</v>
      </c>
      <c r="B123" s="327"/>
      <c r="C123" s="327"/>
      <c r="E123" s="327"/>
      <c r="F123" s="277"/>
      <c r="G123" s="327"/>
      <c r="H123" s="327"/>
    </row>
    <row r="124" spans="1:10" ht="69.95" customHeight="1" x14ac:dyDescent="0.3">
      <c r="A124" s="326" t="s">
        <v>22</v>
      </c>
      <c r="B124" s="328"/>
      <c r="C124" s="328"/>
      <c r="E124" s="328"/>
      <c r="F124" s="277"/>
      <c r="G124" s="329"/>
      <c r="H124" s="329"/>
    </row>
    <row r="125" spans="1:10" ht="18.75" x14ac:dyDescent="0.3">
      <c r="A125" s="292"/>
      <c r="B125" s="292"/>
      <c r="C125" s="292"/>
      <c r="D125" s="292"/>
      <c r="E125" s="292"/>
      <c r="F125" s="274"/>
      <c r="G125" s="292"/>
      <c r="H125" s="292"/>
      <c r="I125" s="277"/>
    </row>
    <row r="126" spans="1:10" ht="18.75" x14ac:dyDescent="0.3">
      <c r="A126" s="292"/>
      <c r="B126" s="292"/>
      <c r="C126" s="292"/>
      <c r="D126" s="292"/>
      <c r="E126" s="292"/>
      <c r="F126" s="274"/>
      <c r="G126" s="292"/>
      <c r="H126" s="292"/>
      <c r="I126" s="277"/>
    </row>
    <row r="127" spans="1:10" ht="18.75" x14ac:dyDescent="0.3">
      <c r="A127" s="292"/>
      <c r="B127" s="292"/>
      <c r="C127" s="292"/>
      <c r="D127" s="292"/>
      <c r="E127" s="292"/>
      <c r="F127" s="274"/>
      <c r="G127" s="292"/>
      <c r="H127" s="292"/>
      <c r="I127" s="277"/>
    </row>
    <row r="128" spans="1:10" ht="18.75" x14ac:dyDescent="0.3">
      <c r="A128" s="292"/>
      <c r="B128" s="292"/>
      <c r="C128" s="292"/>
      <c r="D128" s="292"/>
      <c r="E128" s="292"/>
      <c r="F128" s="274"/>
      <c r="G128" s="292"/>
      <c r="H128" s="292"/>
      <c r="I128" s="277"/>
    </row>
    <row r="129" spans="1:9" ht="18.75" x14ac:dyDescent="0.3">
      <c r="A129" s="292"/>
      <c r="B129" s="292"/>
      <c r="C129" s="292"/>
      <c r="D129" s="292"/>
      <c r="E129" s="292"/>
      <c r="F129" s="274"/>
      <c r="G129" s="292"/>
      <c r="H129" s="292"/>
      <c r="I129" s="277"/>
    </row>
    <row r="130" spans="1:9" ht="18.75" x14ac:dyDescent="0.3">
      <c r="A130" s="292"/>
      <c r="B130" s="292"/>
      <c r="C130" s="292"/>
      <c r="D130" s="292"/>
      <c r="E130" s="292"/>
      <c r="F130" s="274"/>
      <c r="G130" s="292"/>
      <c r="H130" s="292"/>
      <c r="I130" s="277"/>
    </row>
    <row r="131" spans="1:9" ht="18.75" x14ac:dyDescent="0.3">
      <c r="A131" s="292"/>
      <c r="B131" s="292"/>
      <c r="C131" s="292"/>
      <c r="D131" s="292"/>
      <c r="E131" s="292"/>
      <c r="F131" s="274"/>
      <c r="G131" s="292"/>
      <c r="H131" s="292"/>
      <c r="I131" s="277"/>
    </row>
    <row r="132" spans="1:9" ht="18.75" x14ac:dyDescent="0.3">
      <c r="A132" s="292"/>
      <c r="B132" s="292"/>
      <c r="C132" s="292"/>
      <c r="D132" s="292"/>
      <c r="E132" s="292"/>
      <c r="F132" s="274"/>
      <c r="G132" s="292"/>
      <c r="H132" s="292"/>
      <c r="I132" s="277"/>
    </row>
    <row r="133" spans="1:9" ht="18.75" x14ac:dyDescent="0.3">
      <c r="A133" s="292"/>
      <c r="B133" s="292"/>
      <c r="C133" s="292"/>
      <c r="D133" s="292"/>
      <c r="E133" s="292"/>
      <c r="F133" s="274"/>
      <c r="G133" s="292"/>
      <c r="H133" s="292"/>
      <c r="I133" s="277"/>
    </row>
    <row r="250" spans="1:1" x14ac:dyDescent="0.25">
      <c r="A250" s="295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17" sqref="B17:C17"/>
    </sheetView>
  </sheetViews>
  <sheetFormatPr defaultRowHeight="13.5" x14ac:dyDescent="0.25"/>
  <cols>
    <col min="1" max="1" width="27.5703125" style="448" customWidth="1"/>
    <col min="2" max="2" width="20.42578125" style="448" customWidth="1"/>
    <col min="3" max="3" width="31.85546875" style="448" customWidth="1"/>
    <col min="4" max="4" width="25.85546875" style="448" customWidth="1"/>
    <col min="5" max="5" width="25.7109375" style="448" customWidth="1"/>
    <col min="6" max="6" width="23.140625" style="448" customWidth="1"/>
    <col min="7" max="7" width="28.42578125" style="448" customWidth="1"/>
    <col min="8" max="8" width="21.5703125" style="448" customWidth="1"/>
    <col min="9" max="9" width="9.140625" style="448" customWidth="1"/>
    <col min="10" max="16384" width="9.140625" style="484"/>
  </cols>
  <sheetData>
    <row r="14" spans="1:6" ht="15" customHeight="1" x14ac:dyDescent="0.3">
      <c r="A14" s="447"/>
      <c r="C14" s="449"/>
      <c r="F14" s="449"/>
    </row>
    <row r="15" spans="1:6" ht="18.75" customHeight="1" x14ac:dyDescent="0.3">
      <c r="A15" s="546" t="s">
        <v>0</v>
      </c>
      <c r="B15" s="546"/>
      <c r="C15" s="546"/>
      <c r="D15" s="546"/>
      <c r="E15" s="546"/>
    </row>
    <row r="16" spans="1:6" ht="16.5" customHeight="1" x14ac:dyDescent="0.3">
      <c r="A16" s="450" t="s">
        <v>1</v>
      </c>
      <c r="B16" s="451" t="s">
        <v>2</v>
      </c>
    </row>
    <row r="17" spans="1:5" ht="16.5" customHeight="1" x14ac:dyDescent="0.3">
      <c r="A17" s="452" t="s">
        <v>3</v>
      </c>
      <c r="B17" s="495" t="s">
        <v>134</v>
      </c>
      <c r="C17" s="495"/>
      <c r="D17" s="453"/>
      <c r="E17" s="454"/>
    </row>
    <row r="18" spans="1:5" ht="16.5" customHeight="1" x14ac:dyDescent="0.3">
      <c r="A18" s="455" t="s">
        <v>4</v>
      </c>
      <c r="B18" s="455" t="s">
        <v>126</v>
      </c>
      <c r="C18" s="454"/>
      <c r="D18" s="454"/>
      <c r="E18" s="454"/>
    </row>
    <row r="19" spans="1:5" ht="16.5" customHeight="1" x14ac:dyDescent="0.3">
      <c r="A19" s="455" t="s">
        <v>5</v>
      </c>
      <c r="B19" s="456">
        <v>101.74</v>
      </c>
      <c r="C19" s="454"/>
      <c r="D19" s="454"/>
      <c r="E19" s="454"/>
    </row>
    <row r="20" spans="1:5" ht="16.5" customHeight="1" x14ac:dyDescent="0.3">
      <c r="A20" s="452" t="s">
        <v>6</v>
      </c>
      <c r="B20" s="456">
        <v>18.170000000000002</v>
      </c>
      <c r="C20" s="454"/>
      <c r="D20" s="454"/>
      <c r="E20" s="454"/>
    </row>
    <row r="21" spans="1:5" ht="16.5" customHeight="1" x14ac:dyDescent="0.3">
      <c r="A21" s="452" t="s">
        <v>7</v>
      </c>
      <c r="B21" s="457">
        <f>B20/50*10/25</f>
        <v>0.14536000000000002</v>
      </c>
      <c r="C21" s="454"/>
      <c r="D21" s="454"/>
      <c r="E21" s="454"/>
    </row>
    <row r="22" spans="1:5" ht="15.75" customHeight="1" x14ac:dyDescent="0.25">
      <c r="A22" s="454"/>
      <c r="B22" s="454"/>
      <c r="C22" s="454"/>
      <c r="D22" s="454"/>
      <c r="E22" s="454"/>
    </row>
    <row r="23" spans="1:5" ht="16.5" customHeight="1" x14ac:dyDescent="0.3">
      <c r="A23" s="458" t="s">
        <v>9</v>
      </c>
      <c r="B23" s="459" t="s">
        <v>10</v>
      </c>
      <c r="C23" s="458" t="s">
        <v>11</v>
      </c>
      <c r="D23" s="458" t="s">
        <v>12</v>
      </c>
      <c r="E23" s="458" t="s">
        <v>13</v>
      </c>
    </row>
    <row r="24" spans="1:5" ht="16.5" customHeight="1" x14ac:dyDescent="0.3">
      <c r="A24" s="460">
        <v>1</v>
      </c>
      <c r="B24" s="461">
        <v>112809068</v>
      </c>
      <c r="C24" s="461">
        <v>5589.9</v>
      </c>
      <c r="D24" s="462">
        <v>1</v>
      </c>
      <c r="E24" s="463">
        <v>4.3</v>
      </c>
    </row>
    <row r="25" spans="1:5" ht="16.5" customHeight="1" x14ac:dyDescent="0.3">
      <c r="A25" s="460">
        <v>2</v>
      </c>
      <c r="B25" s="461">
        <v>112874574</v>
      </c>
      <c r="C25" s="461">
        <v>5495.1</v>
      </c>
      <c r="D25" s="462">
        <v>1</v>
      </c>
      <c r="E25" s="462">
        <v>4.3</v>
      </c>
    </row>
    <row r="26" spans="1:5" ht="16.5" customHeight="1" x14ac:dyDescent="0.3">
      <c r="A26" s="460">
        <v>3</v>
      </c>
      <c r="B26" s="461">
        <v>112776419</v>
      </c>
      <c r="C26" s="461">
        <v>5502</v>
      </c>
      <c r="D26" s="462">
        <v>1</v>
      </c>
      <c r="E26" s="462">
        <v>4.3</v>
      </c>
    </row>
    <row r="27" spans="1:5" ht="16.5" customHeight="1" x14ac:dyDescent="0.3">
      <c r="A27" s="460">
        <v>4</v>
      </c>
      <c r="B27" s="461">
        <v>113003874</v>
      </c>
      <c r="C27" s="461">
        <v>5508.1</v>
      </c>
      <c r="D27" s="462">
        <v>1</v>
      </c>
      <c r="E27" s="462">
        <v>4.3</v>
      </c>
    </row>
    <row r="28" spans="1:5" ht="16.5" customHeight="1" x14ac:dyDescent="0.3">
      <c r="A28" s="460">
        <v>5</v>
      </c>
      <c r="B28" s="461">
        <v>113079717</v>
      </c>
      <c r="C28" s="461">
        <v>5532.5</v>
      </c>
      <c r="D28" s="462">
        <v>1</v>
      </c>
      <c r="E28" s="462">
        <v>4.3</v>
      </c>
    </row>
    <row r="29" spans="1:5" ht="16.5" customHeight="1" x14ac:dyDescent="0.3">
      <c r="A29" s="460">
        <v>6</v>
      </c>
      <c r="B29" s="464">
        <v>112741553</v>
      </c>
      <c r="C29" s="464">
        <v>5563.7</v>
      </c>
      <c r="D29" s="465">
        <v>1</v>
      </c>
      <c r="E29" s="465">
        <v>4.3</v>
      </c>
    </row>
    <row r="30" spans="1:5" ht="16.5" customHeight="1" x14ac:dyDescent="0.3">
      <c r="A30" s="466" t="s">
        <v>14</v>
      </c>
      <c r="B30" s="467">
        <f>AVERAGE(B24:B29)</f>
        <v>112880867.5</v>
      </c>
      <c r="C30" s="468">
        <f>AVERAGE(C24:C29)</f>
        <v>5531.8833333333323</v>
      </c>
      <c r="D30" s="469">
        <f>AVERAGE(D24:D29)</f>
        <v>1</v>
      </c>
      <c r="E30" s="469">
        <f>AVERAGE(E24:E29)</f>
        <v>4.3</v>
      </c>
    </row>
    <row r="31" spans="1:5" ht="16.5" customHeight="1" x14ac:dyDescent="0.3">
      <c r="A31" s="470" t="s">
        <v>15</v>
      </c>
      <c r="B31" s="471">
        <f>(STDEV(B24:B29)/B30)</f>
        <v>1.1897635345507771E-3</v>
      </c>
      <c r="C31" s="472"/>
      <c r="D31" s="472"/>
      <c r="E31" s="473"/>
    </row>
    <row r="32" spans="1:5" s="448" customFormat="1" ht="16.5" customHeight="1" x14ac:dyDescent="0.3">
      <c r="A32" s="474" t="s">
        <v>16</v>
      </c>
      <c r="B32" s="475">
        <f>COUNT(B24:B29)</f>
        <v>6</v>
      </c>
      <c r="C32" s="476"/>
      <c r="D32" s="477"/>
      <c r="E32" s="478"/>
    </row>
    <row r="33" spans="1:5" s="448" customFormat="1" ht="15.75" customHeight="1" x14ac:dyDescent="0.25">
      <c r="A33" s="454"/>
      <c r="B33" s="454"/>
      <c r="C33" s="454"/>
      <c r="D33" s="454"/>
      <c r="E33" s="454"/>
    </row>
    <row r="34" spans="1:5" s="448" customFormat="1" ht="16.5" customHeight="1" x14ac:dyDescent="0.3">
      <c r="A34" s="455" t="s">
        <v>17</v>
      </c>
      <c r="B34" s="479" t="s">
        <v>130</v>
      </c>
      <c r="C34" s="480"/>
      <c r="D34" s="480"/>
      <c r="E34" s="480"/>
    </row>
    <row r="35" spans="1:5" ht="16.5" customHeight="1" x14ac:dyDescent="0.3">
      <c r="A35" s="455"/>
      <c r="B35" s="479" t="s">
        <v>131</v>
      </c>
      <c r="C35" s="480"/>
      <c r="D35" s="480"/>
      <c r="E35" s="480"/>
    </row>
    <row r="36" spans="1:5" ht="16.5" customHeight="1" x14ac:dyDescent="0.3">
      <c r="A36" s="455"/>
      <c r="B36" s="479" t="s">
        <v>132</v>
      </c>
      <c r="C36" s="480"/>
      <c r="D36" s="480"/>
      <c r="E36" s="480"/>
    </row>
    <row r="37" spans="1:5" ht="15.75" customHeight="1" x14ac:dyDescent="0.25">
      <c r="A37" s="454"/>
      <c r="B37" s="454"/>
      <c r="C37" s="454"/>
      <c r="D37" s="454"/>
      <c r="E37" s="454"/>
    </row>
    <row r="38" spans="1:5" ht="16.5" customHeight="1" x14ac:dyDescent="0.3">
      <c r="A38" s="450" t="s">
        <v>1</v>
      </c>
      <c r="B38" s="451" t="s">
        <v>133</v>
      </c>
    </row>
    <row r="39" spans="1:5" ht="16.5" customHeight="1" x14ac:dyDescent="0.3">
      <c r="A39" s="455" t="s">
        <v>4</v>
      </c>
      <c r="B39" s="455" t="s">
        <v>126</v>
      </c>
      <c r="C39" s="454"/>
      <c r="D39" s="454"/>
      <c r="E39" s="454"/>
    </row>
    <row r="40" spans="1:5" ht="16.5" customHeight="1" x14ac:dyDescent="0.3">
      <c r="A40" s="455" t="s">
        <v>5</v>
      </c>
      <c r="B40" s="456">
        <v>99.9</v>
      </c>
      <c r="C40" s="454"/>
      <c r="D40" s="454"/>
      <c r="E40" s="454"/>
    </row>
    <row r="41" spans="1:5" ht="16.5" customHeight="1" x14ac:dyDescent="0.3">
      <c r="A41" s="452" t="s">
        <v>6</v>
      </c>
      <c r="B41" s="456">
        <v>17.05</v>
      </c>
      <c r="C41" s="454"/>
      <c r="D41" s="454"/>
      <c r="E41" s="454"/>
    </row>
    <row r="42" spans="1:5" ht="16.5" customHeight="1" x14ac:dyDescent="0.3">
      <c r="A42" s="452" t="s">
        <v>7</v>
      </c>
      <c r="B42" s="457">
        <f>B41/50</f>
        <v>0.34100000000000003</v>
      </c>
      <c r="C42" s="454"/>
      <c r="D42" s="454"/>
      <c r="E42" s="454"/>
    </row>
    <row r="43" spans="1:5" ht="15.75" customHeight="1" x14ac:dyDescent="0.25">
      <c r="A43" s="454"/>
      <c r="B43" s="454"/>
      <c r="C43" s="454"/>
      <c r="D43" s="454"/>
      <c r="E43" s="454"/>
    </row>
    <row r="44" spans="1:5" ht="16.5" customHeight="1" x14ac:dyDescent="0.3">
      <c r="A44" s="458" t="s">
        <v>9</v>
      </c>
      <c r="B44" s="459" t="s">
        <v>10</v>
      </c>
      <c r="C44" s="458" t="s">
        <v>11</v>
      </c>
      <c r="D44" s="458" t="s">
        <v>12</v>
      </c>
      <c r="E44" s="458" t="s">
        <v>13</v>
      </c>
    </row>
    <row r="45" spans="1:5" ht="16.5" customHeight="1" x14ac:dyDescent="0.3">
      <c r="A45" s="460">
        <v>1</v>
      </c>
      <c r="B45" s="461">
        <v>51124295</v>
      </c>
      <c r="C45" s="461">
        <v>1855.3</v>
      </c>
      <c r="D45" s="462">
        <v>1.4</v>
      </c>
      <c r="E45" s="463">
        <v>4</v>
      </c>
    </row>
    <row r="46" spans="1:5" ht="16.5" customHeight="1" x14ac:dyDescent="0.3">
      <c r="A46" s="460">
        <v>2</v>
      </c>
      <c r="B46" s="461">
        <v>50516546</v>
      </c>
      <c r="C46" s="461">
        <v>1932.9</v>
      </c>
      <c r="D46" s="462">
        <v>1.5</v>
      </c>
      <c r="E46" s="462">
        <v>4</v>
      </c>
    </row>
    <row r="47" spans="1:5" ht="16.5" customHeight="1" x14ac:dyDescent="0.3">
      <c r="A47" s="460">
        <v>3</v>
      </c>
      <c r="B47" s="461">
        <v>51420736</v>
      </c>
      <c r="C47" s="461">
        <v>1958.2</v>
      </c>
      <c r="D47" s="462">
        <v>1.5</v>
      </c>
      <c r="E47" s="462">
        <v>4</v>
      </c>
    </row>
    <row r="48" spans="1:5" ht="16.5" customHeight="1" x14ac:dyDescent="0.3">
      <c r="A48" s="460">
        <v>4</v>
      </c>
      <c r="B48" s="461">
        <v>51417287</v>
      </c>
      <c r="C48" s="461">
        <v>1914.3</v>
      </c>
      <c r="D48" s="462">
        <v>1.5</v>
      </c>
      <c r="E48" s="462">
        <v>4</v>
      </c>
    </row>
    <row r="49" spans="1:7" ht="16.5" customHeight="1" x14ac:dyDescent="0.3">
      <c r="A49" s="460">
        <v>5</v>
      </c>
      <c r="B49" s="461">
        <v>50799269</v>
      </c>
      <c r="C49" s="461">
        <v>1992.8</v>
      </c>
      <c r="D49" s="462">
        <v>1.5</v>
      </c>
      <c r="E49" s="462">
        <v>4</v>
      </c>
    </row>
    <row r="50" spans="1:7" ht="16.5" customHeight="1" x14ac:dyDescent="0.3">
      <c r="A50" s="460">
        <v>6</v>
      </c>
      <c r="B50" s="464"/>
      <c r="C50" s="464"/>
      <c r="D50" s="465"/>
      <c r="E50" s="465"/>
    </row>
    <row r="51" spans="1:7" ht="16.5" customHeight="1" x14ac:dyDescent="0.3">
      <c r="A51" s="466" t="s">
        <v>14</v>
      </c>
      <c r="B51" s="467">
        <f>AVERAGE(B45:B50)</f>
        <v>51055626.600000001</v>
      </c>
      <c r="C51" s="468">
        <f>AVERAGE(C45:C50)</f>
        <v>1930.7</v>
      </c>
      <c r="D51" s="469">
        <f>AVERAGE(D45:D50)</f>
        <v>1.48</v>
      </c>
      <c r="E51" s="469">
        <f>AVERAGE(E45:E50)</f>
        <v>4</v>
      </c>
    </row>
    <row r="52" spans="1:7" ht="16.5" customHeight="1" x14ac:dyDescent="0.3">
      <c r="A52" s="470" t="s">
        <v>15</v>
      </c>
      <c r="B52" s="471">
        <f>(STDEV(B45:B50)/B51)</f>
        <v>7.7431375881782168E-3</v>
      </c>
      <c r="C52" s="472"/>
      <c r="D52" s="472"/>
      <c r="E52" s="473"/>
    </row>
    <row r="53" spans="1:7" s="448" customFormat="1" ht="16.5" customHeight="1" x14ac:dyDescent="0.3">
      <c r="A53" s="474" t="s">
        <v>16</v>
      </c>
      <c r="B53" s="475">
        <f>COUNT(B45:B50)</f>
        <v>5</v>
      </c>
      <c r="C53" s="476"/>
      <c r="D53" s="477"/>
      <c r="E53" s="478"/>
    </row>
    <row r="54" spans="1:7" s="448" customFormat="1" ht="15.75" customHeight="1" x14ac:dyDescent="0.25">
      <c r="A54" s="454"/>
      <c r="B54" s="454"/>
      <c r="C54" s="454"/>
      <c r="D54" s="454"/>
      <c r="E54" s="454"/>
    </row>
    <row r="55" spans="1:7" s="448" customFormat="1" ht="16.5" customHeight="1" x14ac:dyDescent="0.3">
      <c r="A55" s="455" t="s">
        <v>17</v>
      </c>
      <c r="B55" s="479" t="s">
        <v>130</v>
      </c>
      <c r="C55" s="480"/>
      <c r="D55" s="480"/>
      <c r="E55" s="480"/>
    </row>
    <row r="56" spans="1:7" ht="16.5" customHeight="1" x14ac:dyDescent="0.3">
      <c r="A56" s="455"/>
      <c r="B56" s="479" t="s">
        <v>131</v>
      </c>
      <c r="C56" s="480"/>
      <c r="D56" s="480"/>
      <c r="E56" s="480"/>
    </row>
    <row r="57" spans="1:7" ht="16.5" customHeight="1" x14ac:dyDescent="0.3">
      <c r="A57" s="455"/>
      <c r="B57" s="479" t="s">
        <v>132</v>
      </c>
      <c r="C57" s="480"/>
      <c r="D57" s="480"/>
      <c r="E57" s="480"/>
    </row>
    <row r="58" spans="1:7" ht="14.25" customHeight="1" thickBot="1" x14ac:dyDescent="0.3">
      <c r="A58" s="481"/>
      <c r="B58" s="482"/>
      <c r="D58" s="483"/>
      <c r="F58" s="484"/>
      <c r="G58" s="484"/>
    </row>
    <row r="59" spans="1:7" ht="15" customHeight="1" x14ac:dyDescent="0.3">
      <c r="B59" s="547" t="s">
        <v>18</v>
      </c>
      <c r="C59" s="547"/>
      <c r="E59" s="485" t="s">
        <v>19</v>
      </c>
      <c r="F59" s="486"/>
      <c r="G59" s="485" t="s">
        <v>20</v>
      </c>
    </row>
    <row r="60" spans="1:7" ht="15" customHeight="1" x14ac:dyDescent="0.3">
      <c r="A60" s="487" t="s">
        <v>21</v>
      </c>
      <c r="B60" s="488"/>
      <c r="C60" s="488"/>
      <c r="E60" s="488"/>
      <c r="G60" s="488"/>
    </row>
    <row r="61" spans="1:7" ht="15" customHeight="1" x14ac:dyDescent="0.3">
      <c r="A61" s="487" t="s">
        <v>22</v>
      </c>
      <c r="B61" s="489"/>
      <c r="C61" s="489"/>
      <c r="E61" s="489"/>
      <c r="G61" s="490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4" zoomScale="55" zoomScaleNormal="40" zoomScalePageLayoutView="55" workbookViewId="0">
      <selection activeCell="F79" sqref="F79"/>
    </sheetView>
  </sheetViews>
  <sheetFormatPr defaultColWidth="9.140625" defaultRowHeight="13.5" x14ac:dyDescent="0.25"/>
  <cols>
    <col min="1" max="1" width="55.42578125" style="295" customWidth="1"/>
    <col min="2" max="2" width="33.7109375" style="295" customWidth="1"/>
    <col min="3" max="3" width="42.28515625" style="295" customWidth="1"/>
    <col min="4" max="4" width="30.5703125" style="295" customWidth="1"/>
    <col min="5" max="5" width="39.85546875" style="295" customWidth="1"/>
    <col min="6" max="6" width="30.7109375" style="295" customWidth="1"/>
    <col min="7" max="7" width="39.85546875" style="295" customWidth="1"/>
    <col min="8" max="8" width="30" style="295" customWidth="1"/>
    <col min="9" max="9" width="30.28515625" style="295" hidden="1" customWidth="1"/>
    <col min="10" max="10" width="30.42578125" style="295" customWidth="1"/>
    <col min="11" max="11" width="21.28515625" style="295" customWidth="1"/>
    <col min="12" max="12" width="9.140625" style="295"/>
  </cols>
  <sheetData>
    <row r="1" spans="1:9" ht="18.75" customHeight="1" x14ac:dyDescent="0.25">
      <c r="A1" s="535" t="s">
        <v>37</v>
      </c>
      <c r="B1" s="535"/>
      <c r="C1" s="535"/>
      <c r="D1" s="535"/>
      <c r="E1" s="535"/>
      <c r="F1" s="535"/>
      <c r="G1" s="535"/>
      <c r="H1" s="535"/>
      <c r="I1" s="535"/>
    </row>
    <row r="2" spans="1:9" ht="18.75" customHeight="1" x14ac:dyDescent="0.25">
      <c r="A2" s="535"/>
      <c r="B2" s="535"/>
      <c r="C2" s="535"/>
      <c r="D2" s="535"/>
      <c r="E2" s="535"/>
      <c r="F2" s="535"/>
      <c r="G2" s="535"/>
      <c r="H2" s="535"/>
      <c r="I2" s="535"/>
    </row>
    <row r="3" spans="1:9" ht="18.75" customHeight="1" x14ac:dyDescent="0.25">
      <c r="A3" s="535"/>
      <c r="B3" s="535"/>
      <c r="C3" s="535"/>
      <c r="D3" s="535"/>
      <c r="E3" s="535"/>
      <c r="F3" s="535"/>
      <c r="G3" s="535"/>
      <c r="H3" s="535"/>
      <c r="I3" s="535"/>
    </row>
    <row r="4" spans="1:9" ht="18.75" customHeight="1" x14ac:dyDescent="0.25">
      <c r="A4" s="535"/>
      <c r="B4" s="535"/>
      <c r="C4" s="535"/>
      <c r="D4" s="535"/>
      <c r="E4" s="535"/>
      <c r="F4" s="535"/>
      <c r="G4" s="535"/>
      <c r="H4" s="535"/>
      <c r="I4" s="535"/>
    </row>
    <row r="5" spans="1:9" ht="18.75" customHeight="1" x14ac:dyDescent="0.25">
      <c r="A5" s="535"/>
      <c r="B5" s="535"/>
      <c r="C5" s="535"/>
      <c r="D5" s="535"/>
      <c r="E5" s="535"/>
      <c r="F5" s="535"/>
      <c r="G5" s="535"/>
      <c r="H5" s="535"/>
      <c r="I5" s="535"/>
    </row>
    <row r="6" spans="1:9" ht="18.75" customHeight="1" x14ac:dyDescent="0.25">
      <c r="A6" s="535"/>
      <c r="B6" s="535"/>
      <c r="C6" s="535"/>
      <c r="D6" s="535"/>
      <c r="E6" s="535"/>
      <c r="F6" s="535"/>
      <c r="G6" s="535"/>
      <c r="H6" s="535"/>
      <c r="I6" s="535"/>
    </row>
    <row r="7" spans="1:9" ht="18.75" customHeight="1" x14ac:dyDescent="0.25">
      <c r="A7" s="535"/>
      <c r="B7" s="535"/>
      <c r="C7" s="535"/>
      <c r="D7" s="535"/>
      <c r="E7" s="535"/>
      <c r="F7" s="535"/>
      <c r="G7" s="535"/>
      <c r="H7" s="535"/>
      <c r="I7" s="535"/>
    </row>
    <row r="8" spans="1:9" x14ac:dyDescent="0.25">
      <c r="A8" s="536" t="s">
        <v>38</v>
      </c>
      <c r="B8" s="536"/>
      <c r="C8" s="536"/>
      <c r="D8" s="536"/>
      <c r="E8" s="536"/>
      <c r="F8" s="536"/>
      <c r="G8" s="536"/>
      <c r="H8" s="536"/>
      <c r="I8" s="536"/>
    </row>
    <row r="9" spans="1:9" x14ac:dyDescent="0.25">
      <c r="A9" s="536"/>
      <c r="B9" s="536"/>
      <c r="C9" s="536"/>
      <c r="D9" s="536"/>
      <c r="E9" s="536"/>
      <c r="F9" s="536"/>
      <c r="G9" s="536"/>
      <c r="H9" s="536"/>
      <c r="I9" s="536"/>
    </row>
    <row r="10" spans="1:9" x14ac:dyDescent="0.25">
      <c r="A10" s="536"/>
      <c r="B10" s="536"/>
      <c r="C10" s="536"/>
      <c r="D10" s="536"/>
      <c r="E10" s="536"/>
      <c r="F10" s="536"/>
      <c r="G10" s="536"/>
      <c r="H10" s="536"/>
      <c r="I10" s="536"/>
    </row>
    <row r="11" spans="1:9" x14ac:dyDescent="0.25">
      <c r="A11" s="536"/>
      <c r="B11" s="536"/>
      <c r="C11" s="536"/>
      <c r="D11" s="536"/>
      <c r="E11" s="536"/>
      <c r="F11" s="536"/>
      <c r="G11" s="536"/>
      <c r="H11" s="536"/>
      <c r="I11" s="536"/>
    </row>
    <row r="12" spans="1:9" x14ac:dyDescent="0.25">
      <c r="A12" s="536"/>
      <c r="B12" s="536"/>
      <c r="C12" s="536"/>
      <c r="D12" s="536"/>
      <c r="E12" s="536"/>
      <c r="F12" s="536"/>
      <c r="G12" s="536"/>
      <c r="H12" s="536"/>
      <c r="I12" s="536"/>
    </row>
    <row r="13" spans="1:9" x14ac:dyDescent="0.25">
      <c r="A13" s="536"/>
      <c r="B13" s="536"/>
      <c r="C13" s="536"/>
      <c r="D13" s="536"/>
      <c r="E13" s="536"/>
      <c r="F13" s="536"/>
      <c r="G13" s="536"/>
      <c r="H13" s="536"/>
      <c r="I13" s="536"/>
    </row>
    <row r="14" spans="1:9" x14ac:dyDescent="0.25">
      <c r="A14" s="536"/>
      <c r="B14" s="536"/>
      <c r="C14" s="536"/>
      <c r="D14" s="536"/>
      <c r="E14" s="536"/>
      <c r="F14" s="536"/>
      <c r="G14" s="536"/>
      <c r="H14" s="536"/>
      <c r="I14" s="536"/>
    </row>
    <row r="15" spans="1:9" ht="19.5" customHeight="1" thickBot="1" x14ac:dyDescent="0.35">
      <c r="A15" s="277"/>
    </row>
    <row r="16" spans="1:9" ht="19.5" customHeight="1" thickBot="1" x14ac:dyDescent="0.35">
      <c r="A16" s="506" t="s">
        <v>23</v>
      </c>
      <c r="B16" s="507"/>
      <c r="C16" s="507"/>
      <c r="D16" s="507"/>
      <c r="E16" s="507"/>
      <c r="F16" s="507"/>
      <c r="G16" s="507"/>
      <c r="H16" s="508"/>
    </row>
    <row r="17" spans="1:14" ht="20.25" customHeight="1" x14ac:dyDescent="0.25">
      <c r="A17" s="509" t="s">
        <v>39</v>
      </c>
      <c r="B17" s="509"/>
      <c r="C17" s="509"/>
      <c r="D17" s="509"/>
      <c r="E17" s="509"/>
      <c r="F17" s="509"/>
      <c r="G17" s="509"/>
      <c r="H17" s="509"/>
    </row>
    <row r="18" spans="1:14" ht="26.25" customHeight="1" x14ac:dyDescent="0.4">
      <c r="A18" s="186" t="s">
        <v>25</v>
      </c>
      <c r="B18" s="510" t="s">
        <v>122</v>
      </c>
      <c r="C18" s="510"/>
      <c r="D18" s="331"/>
      <c r="E18" s="187"/>
      <c r="F18" s="344"/>
      <c r="G18" s="344"/>
      <c r="H18" s="344"/>
    </row>
    <row r="19" spans="1:14" ht="26.25" customHeight="1" x14ac:dyDescent="0.4">
      <c r="A19" s="186" t="s">
        <v>26</v>
      </c>
      <c r="B19" s="188" t="s">
        <v>118</v>
      </c>
      <c r="C19" s="344">
        <v>29</v>
      </c>
      <c r="D19" s="344"/>
      <c r="E19" s="344"/>
      <c r="F19" s="344"/>
      <c r="G19" s="344"/>
      <c r="H19" s="344"/>
    </row>
    <row r="20" spans="1:14" ht="26.25" customHeight="1" x14ac:dyDescent="0.4">
      <c r="A20" s="186" t="s">
        <v>27</v>
      </c>
      <c r="B20" s="511" t="s">
        <v>128</v>
      </c>
      <c r="C20" s="511"/>
      <c r="D20" s="344"/>
      <c r="E20" s="344"/>
      <c r="F20" s="344"/>
      <c r="G20" s="344"/>
      <c r="H20" s="344"/>
    </row>
    <row r="21" spans="1:14" ht="26.25" customHeight="1" x14ac:dyDescent="0.4">
      <c r="A21" s="186" t="s">
        <v>28</v>
      </c>
      <c r="B21" s="511" t="s">
        <v>124</v>
      </c>
      <c r="C21" s="511"/>
      <c r="D21" s="511"/>
      <c r="E21" s="511"/>
      <c r="F21" s="511"/>
      <c r="G21" s="511"/>
      <c r="H21" s="511"/>
      <c r="I21" s="189"/>
    </row>
    <row r="22" spans="1:14" ht="26.25" customHeight="1" x14ac:dyDescent="0.4">
      <c r="A22" s="186" t="s">
        <v>29</v>
      </c>
      <c r="B22" s="190" t="s">
        <v>8</v>
      </c>
      <c r="C22" s="344"/>
      <c r="D22" s="344"/>
      <c r="E22" s="344"/>
      <c r="F22" s="344"/>
      <c r="G22" s="344"/>
      <c r="H22" s="344"/>
    </row>
    <row r="23" spans="1:14" ht="26.25" customHeight="1" x14ac:dyDescent="0.4">
      <c r="A23" s="186" t="s">
        <v>30</v>
      </c>
      <c r="B23" s="190"/>
      <c r="C23" s="344"/>
      <c r="D23" s="344"/>
      <c r="E23" s="344"/>
      <c r="F23" s="344"/>
      <c r="G23" s="344"/>
      <c r="H23" s="344"/>
    </row>
    <row r="24" spans="1:14" ht="18.75" x14ac:dyDescent="0.3">
      <c r="A24" s="186"/>
      <c r="B24" s="191"/>
    </row>
    <row r="25" spans="1:14" ht="18.75" x14ac:dyDescent="0.3">
      <c r="A25" s="192" t="s">
        <v>1</v>
      </c>
      <c r="B25" s="191"/>
    </row>
    <row r="26" spans="1:14" ht="26.25" customHeight="1" x14ac:dyDescent="0.4">
      <c r="A26" s="326" t="s">
        <v>4</v>
      </c>
      <c r="B26" s="505" t="s">
        <v>128</v>
      </c>
      <c r="C26" s="505"/>
    </row>
    <row r="27" spans="1:14" ht="26.25" customHeight="1" x14ac:dyDescent="0.4">
      <c r="A27" s="284" t="s">
        <v>40</v>
      </c>
      <c r="B27" s="512" t="s">
        <v>137</v>
      </c>
      <c r="C27" s="512"/>
    </row>
    <row r="28" spans="1:14" ht="27" customHeight="1" thickBot="1" x14ac:dyDescent="0.45">
      <c r="A28" s="284" t="s">
        <v>5</v>
      </c>
      <c r="B28" s="279">
        <v>99.8</v>
      </c>
    </row>
    <row r="29" spans="1:14" s="2" customFormat="1" ht="27" customHeight="1" thickBot="1" x14ac:dyDescent="0.45">
      <c r="A29" s="284" t="s">
        <v>41</v>
      </c>
      <c r="B29" s="193">
        <v>0</v>
      </c>
      <c r="C29" s="513" t="s">
        <v>42</v>
      </c>
      <c r="D29" s="514"/>
      <c r="E29" s="514"/>
      <c r="F29" s="514"/>
      <c r="G29" s="515"/>
      <c r="I29" s="194"/>
      <c r="J29" s="194"/>
      <c r="K29" s="194"/>
      <c r="L29" s="194"/>
    </row>
    <row r="30" spans="1:14" s="2" customFormat="1" ht="19.5" customHeight="1" thickBot="1" x14ac:dyDescent="0.35">
      <c r="A30" s="284" t="s">
        <v>43</v>
      </c>
      <c r="B30" s="349">
        <f>B28-B29</f>
        <v>99.8</v>
      </c>
      <c r="C30" s="195"/>
      <c r="D30" s="195"/>
      <c r="E30" s="195"/>
      <c r="F30" s="195"/>
      <c r="G30" s="196"/>
      <c r="I30" s="194"/>
      <c r="J30" s="194"/>
      <c r="K30" s="194"/>
      <c r="L30" s="194"/>
    </row>
    <row r="31" spans="1:14" s="2" customFormat="1" ht="27" customHeight="1" thickBot="1" x14ac:dyDescent="0.45">
      <c r="A31" s="284" t="s">
        <v>44</v>
      </c>
      <c r="B31" s="197">
        <v>1</v>
      </c>
      <c r="C31" s="516" t="s">
        <v>45</v>
      </c>
      <c r="D31" s="517"/>
      <c r="E31" s="517"/>
      <c r="F31" s="517"/>
      <c r="G31" s="517"/>
      <c r="H31" s="518"/>
      <c r="I31" s="194"/>
      <c r="J31" s="194"/>
      <c r="K31" s="194"/>
      <c r="L31" s="194"/>
    </row>
    <row r="32" spans="1:14" s="2" customFormat="1" ht="27" customHeight="1" thickBot="1" x14ac:dyDescent="0.45">
      <c r="A32" s="284" t="s">
        <v>46</v>
      </c>
      <c r="B32" s="197">
        <v>1</v>
      </c>
      <c r="C32" s="516" t="s">
        <v>47</v>
      </c>
      <c r="D32" s="517"/>
      <c r="E32" s="517"/>
      <c r="F32" s="517"/>
      <c r="G32" s="517"/>
      <c r="H32" s="518"/>
      <c r="I32" s="194"/>
      <c r="J32" s="194"/>
      <c r="K32" s="194"/>
      <c r="L32" s="198"/>
      <c r="M32" s="198"/>
      <c r="N32" s="199"/>
    </row>
    <row r="33" spans="1:14" s="2" customFormat="1" ht="17.25" customHeight="1" x14ac:dyDescent="0.3">
      <c r="A33" s="284"/>
      <c r="B33" s="200"/>
      <c r="C33" s="201"/>
      <c r="D33" s="201"/>
      <c r="E33" s="201"/>
      <c r="F33" s="201"/>
      <c r="G33" s="201"/>
      <c r="H33" s="201"/>
      <c r="I33" s="194"/>
      <c r="J33" s="194"/>
      <c r="K33" s="194"/>
      <c r="L33" s="198"/>
      <c r="M33" s="198"/>
      <c r="N33" s="199"/>
    </row>
    <row r="34" spans="1:14" s="2" customFormat="1" ht="18.75" x14ac:dyDescent="0.3">
      <c r="A34" s="284" t="s">
        <v>48</v>
      </c>
      <c r="B34" s="202">
        <f>B31/B32</f>
        <v>1</v>
      </c>
      <c r="C34" s="277" t="s">
        <v>49</v>
      </c>
      <c r="D34" s="277"/>
      <c r="E34" s="277"/>
      <c r="F34" s="277"/>
      <c r="G34" s="277"/>
      <c r="I34" s="194"/>
      <c r="J34" s="194"/>
      <c r="K34" s="194"/>
      <c r="L34" s="198"/>
      <c r="M34" s="198"/>
      <c r="N34" s="199"/>
    </row>
    <row r="35" spans="1:14" s="2" customFormat="1" ht="19.5" customHeight="1" thickBot="1" x14ac:dyDescent="0.35">
      <c r="A35" s="284"/>
      <c r="B35" s="349"/>
      <c r="G35" s="277"/>
      <c r="I35" s="194"/>
      <c r="J35" s="194"/>
      <c r="K35" s="194"/>
      <c r="L35" s="198"/>
      <c r="M35" s="198"/>
      <c r="N35" s="199"/>
    </row>
    <row r="36" spans="1:14" s="2" customFormat="1" ht="27" customHeight="1" thickBot="1" x14ac:dyDescent="0.45">
      <c r="A36" s="203" t="s">
        <v>50</v>
      </c>
      <c r="B36" s="345">
        <v>50</v>
      </c>
      <c r="C36" s="277"/>
      <c r="D36" s="519" t="s">
        <v>51</v>
      </c>
      <c r="E36" s="520"/>
      <c r="F36" s="519" t="s">
        <v>52</v>
      </c>
      <c r="G36" s="521"/>
      <c r="J36" s="194"/>
      <c r="K36" s="194"/>
      <c r="L36" s="198"/>
      <c r="M36" s="198"/>
      <c r="N36" s="199"/>
    </row>
    <row r="37" spans="1:14" s="2" customFormat="1" ht="27" customHeight="1" thickBot="1" x14ac:dyDescent="0.45">
      <c r="A37" s="205" t="s">
        <v>53</v>
      </c>
      <c r="B37" s="346">
        <v>10</v>
      </c>
      <c r="C37" s="207" t="s">
        <v>54</v>
      </c>
      <c r="D37" s="208" t="s">
        <v>55</v>
      </c>
      <c r="E37" s="209" t="s">
        <v>56</v>
      </c>
      <c r="F37" s="208" t="s">
        <v>55</v>
      </c>
      <c r="G37" s="210" t="s">
        <v>56</v>
      </c>
      <c r="I37" s="211" t="s">
        <v>57</v>
      </c>
      <c r="J37" s="194"/>
      <c r="K37" s="194"/>
      <c r="L37" s="198"/>
      <c r="M37" s="198"/>
      <c r="N37" s="199"/>
    </row>
    <row r="38" spans="1:14" s="2" customFormat="1" ht="26.25" customHeight="1" x14ac:dyDescent="0.4">
      <c r="A38" s="205" t="s">
        <v>58</v>
      </c>
      <c r="B38" s="346">
        <v>25</v>
      </c>
      <c r="C38" s="212">
        <v>1</v>
      </c>
      <c r="D38" s="213">
        <v>21455840</v>
      </c>
      <c r="E38" s="214">
        <f>IF(ISBLANK(D38),"-",$D$48/$D$45*D38)</f>
        <v>19269947.124604754</v>
      </c>
      <c r="F38" s="213">
        <v>20294469</v>
      </c>
      <c r="G38" s="215">
        <f>IF(ISBLANK(F38),"-",$D$48/$F$45*F38)</f>
        <v>19088053.140072383</v>
      </c>
      <c r="I38" s="216"/>
      <c r="J38" s="194"/>
      <c r="K38" s="194"/>
      <c r="L38" s="198"/>
      <c r="M38" s="198"/>
      <c r="N38" s="199"/>
    </row>
    <row r="39" spans="1:14" s="2" customFormat="1" ht="26.25" customHeight="1" x14ac:dyDescent="0.4">
      <c r="A39" s="205" t="s">
        <v>59</v>
      </c>
      <c r="B39" s="206">
        <v>1</v>
      </c>
      <c r="C39" s="234">
        <v>2</v>
      </c>
      <c r="D39" s="217">
        <v>21466988</v>
      </c>
      <c r="E39" s="218">
        <f>IF(ISBLANK(D39),"-",$D$48/$D$45*D39)</f>
        <v>19279959.380966894</v>
      </c>
      <c r="F39" s="217">
        <v>20319442</v>
      </c>
      <c r="G39" s="219">
        <f>IF(ISBLANK(F39),"-",$D$48/$F$45*F39)</f>
        <v>19111541.606366675</v>
      </c>
      <c r="I39" s="524">
        <f>ABS((F43/D43*D42)-F42)/D42</f>
        <v>7.6089499845102574E-3</v>
      </c>
      <c r="J39" s="194"/>
      <c r="K39" s="194"/>
      <c r="L39" s="198"/>
      <c r="M39" s="198"/>
      <c r="N39" s="199"/>
    </row>
    <row r="40" spans="1:14" ht="26.25" customHeight="1" x14ac:dyDescent="0.4">
      <c r="A40" s="205" t="s">
        <v>60</v>
      </c>
      <c r="B40" s="206">
        <v>1</v>
      </c>
      <c r="C40" s="234">
        <v>3</v>
      </c>
      <c r="D40" s="217">
        <v>21419111</v>
      </c>
      <c r="E40" s="218">
        <f>IF(ISBLANK(D40),"-",$D$48/$D$45*D40)</f>
        <v>19236960.027015489</v>
      </c>
      <c r="F40" s="217">
        <v>20335665</v>
      </c>
      <c r="G40" s="219">
        <f>IF(ISBLANK(F40),"-",$D$48/$F$45*F40)</f>
        <v>19126800.221218407</v>
      </c>
      <c r="I40" s="524"/>
      <c r="L40" s="198"/>
      <c r="M40" s="198"/>
      <c r="N40" s="277"/>
    </row>
    <row r="41" spans="1:14" ht="27" customHeight="1" thickBot="1" x14ac:dyDescent="0.45">
      <c r="A41" s="205" t="s">
        <v>61</v>
      </c>
      <c r="B41" s="206">
        <v>1</v>
      </c>
      <c r="C41" s="220">
        <v>4</v>
      </c>
      <c r="D41" s="221"/>
      <c r="E41" s="222" t="str">
        <f>IF(ISBLANK(D41),"-",$D$48/$D$45*D41)</f>
        <v>-</v>
      </c>
      <c r="F41" s="221"/>
      <c r="G41" s="223" t="str">
        <f>IF(ISBLANK(F41),"-",$D$48/$F$45*F41)</f>
        <v>-</v>
      </c>
      <c r="I41" s="224"/>
      <c r="L41" s="198"/>
      <c r="M41" s="198"/>
      <c r="N41" s="277"/>
    </row>
    <row r="42" spans="1:14" ht="27" customHeight="1" thickBot="1" x14ac:dyDescent="0.45">
      <c r="A42" s="205" t="s">
        <v>62</v>
      </c>
      <c r="B42" s="206">
        <v>1</v>
      </c>
      <c r="C42" s="225" t="s">
        <v>63</v>
      </c>
      <c r="D42" s="226">
        <f>AVERAGE(D38:D41)</f>
        <v>21447313</v>
      </c>
      <c r="E42" s="227">
        <f>AVERAGE(E38:E41)</f>
        <v>19262288.844195712</v>
      </c>
      <c r="F42" s="226">
        <f>AVERAGE(F38:F41)</f>
        <v>20316525.333333332</v>
      </c>
      <c r="G42" s="228">
        <f>AVERAGE(G38:G41)</f>
        <v>19108798.322552487</v>
      </c>
      <c r="H42" s="229"/>
    </row>
    <row r="43" spans="1:14" ht="26.25" customHeight="1" x14ac:dyDescent="0.4">
      <c r="A43" s="205" t="s">
        <v>64</v>
      </c>
      <c r="B43" s="206">
        <v>1</v>
      </c>
      <c r="C43" s="230" t="s">
        <v>65</v>
      </c>
      <c r="D43" s="231">
        <v>33.47</v>
      </c>
      <c r="E43" s="277"/>
      <c r="F43" s="231">
        <v>31.96</v>
      </c>
      <c r="H43" s="229"/>
    </row>
    <row r="44" spans="1:14" ht="26.25" customHeight="1" x14ac:dyDescent="0.4">
      <c r="A44" s="205" t="s">
        <v>66</v>
      </c>
      <c r="B44" s="206">
        <v>1</v>
      </c>
      <c r="C44" s="232" t="s">
        <v>67</v>
      </c>
      <c r="D44" s="233">
        <f>D43*$B$34</f>
        <v>33.47</v>
      </c>
      <c r="E44" s="292"/>
      <c r="F44" s="233">
        <f>F43*$B$34</f>
        <v>31.96</v>
      </c>
      <c r="H44" s="229"/>
    </row>
    <row r="45" spans="1:14" ht="19.5" customHeight="1" thickBot="1" x14ac:dyDescent="0.35">
      <c r="A45" s="205" t="s">
        <v>68</v>
      </c>
      <c r="B45" s="234">
        <f>(B44/B43)*(B42/B41)*(B40/B39)*(B38/B37)*B36</f>
        <v>125</v>
      </c>
      <c r="C45" s="232" t="s">
        <v>69</v>
      </c>
      <c r="D45" s="235">
        <f>D44*$B$30/100</f>
        <v>33.403059999999996</v>
      </c>
      <c r="E45" s="274"/>
      <c r="F45" s="235">
        <f>F44*$B$30/100</f>
        <v>31.896080000000001</v>
      </c>
      <c r="H45" s="229"/>
    </row>
    <row r="46" spans="1:14" ht="19.5" customHeight="1" thickBot="1" x14ac:dyDescent="0.35">
      <c r="A46" s="525" t="s">
        <v>70</v>
      </c>
      <c r="B46" s="526"/>
      <c r="C46" s="232" t="s">
        <v>71</v>
      </c>
      <c r="D46" s="236">
        <f>D45/$B$45</f>
        <v>0.26722447999999999</v>
      </c>
      <c r="E46" s="237"/>
      <c r="F46" s="238">
        <f>F45/$B$45</f>
        <v>0.25516864</v>
      </c>
      <c r="H46" s="229"/>
    </row>
    <row r="47" spans="1:14" ht="27" customHeight="1" thickBot="1" x14ac:dyDescent="0.45">
      <c r="A47" s="527"/>
      <c r="B47" s="528"/>
      <c r="C47" s="239" t="s">
        <v>72</v>
      </c>
      <c r="D47" s="240">
        <v>0.24</v>
      </c>
      <c r="E47" s="241"/>
      <c r="F47" s="237"/>
      <c r="H47" s="229"/>
    </row>
    <row r="48" spans="1:14" ht="18.75" x14ac:dyDescent="0.3">
      <c r="C48" s="242" t="s">
        <v>73</v>
      </c>
      <c r="D48" s="235">
        <f>D47*$B$45</f>
        <v>30</v>
      </c>
      <c r="F48" s="243"/>
      <c r="H48" s="229"/>
    </row>
    <row r="49" spans="1:12" ht="19.5" customHeight="1" thickBot="1" x14ac:dyDescent="0.35">
      <c r="C49" s="244" t="s">
        <v>74</v>
      </c>
      <c r="D49" s="245">
        <f>D48/B34</f>
        <v>30</v>
      </c>
      <c r="F49" s="243"/>
      <c r="H49" s="229"/>
    </row>
    <row r="50" spans="1:12" ht="18.75" x14ac:dyDescent="0.3">
      <c r="C50" s="203" t="s">
        <v>75</v>
      </c>
      <c r="D50" s="246">
        <f>AVERAGE(E38:E41,G38:G41)</f>
        <v>19185543.583374102</v>
      </c>
      <c r="F50" s="247"/>
      <c r="H50" s="229"/>
    </row>
    <row r="51" spans="1:12" ht="18.75" x14ac:dyDescent="0.3">
      <c r="C51" s="205" t="s">
        <v>76</v>
      </c>
      <c r="D51" s="248">
        <f>STDEV(E38:E41,G38:G41)/D50</f>
        <v>4.490620313991318E-3</v>
      </c>
      <c r="F51" s="247"/>
      <c r="H51" s="229"/>
    </row>
    <row r="52" spans="1:12" ht="19.5" customHeight="1" thickBot="1" x14ac:dyDescent="0.35">
      <c r="C52" s="249" t="s">
        <v>16</v>
      </c>
      <c r="D52" s="250">
        <f>COUNT(E38:E41,G38:G41)</f>
        <v>6</v>
      </c>
      <c r="F52" s="247"/>
    </row>
    <row r="54" spans="1:12" ht="18.75" x14ac:dyDescent="0.3">
      <c r="A54" s="251" t="s">
        <v>1</v>
      </c>
      <c r="B54" s="252" t="s">
        <v>77</v>
      </c>
    </row>
    <row r="55" spans="1:12" ht="18.75" x14ac:dyDescent="0.3">
      <c r="A55" s="277" t="s">
        <v>78</v>
      </c>
      <c r="B55" s="253" t="str">
        <f>B21</f>
        <v>Each tablet contains Tenofovir disoproxil fumarate 300mg, lamivudine USP 300MG, efavirenz 600 mg</v>
      </c>
    </row>
    <row r="56" spans="1:12" ht="26.25" customHeight="1" x14ac:dyDescent="0.4">
      <c r="A56" s="253" t="s">
        <v>79</v>
      </c>
      <c r="B56" s="254">
        <v>600</v>
      </c>
      <c r="C56" s="277" t="str">
        <f>B20</f>
        <v>Efavirenz</v>
      </c>
      <c r="H56" s="292"/>
    </row>
    <row r="57" spans="1:12" ht="18.75" x14ac:dyDescent="0.3">
      <c r="A57" s="253" t="s">
        <v>80</v>
      </c>
      <c r="B57" s="332">
        <f>'Uniformity (2)'!C46</f>
        <v>1901.1059999999998</v>
      </c>
      <c r="H57" s="292"/>
    </row>
    <row r="58" spans="1:12" ht="19.5" customHeight="1" thickBot="1" x14ac:dyDescent="0.35">
      <c r="H58" s="292"/>
    </row>
    <row r="59" spans="1:12" s="2" customFormat="1" ht="27" customHeight="1" thickBot="1" x14ac:dyDescent="0.45">
      <c r="A59" s="203" t="s">
        <v>81</v>
      </c>
      <c r="B59" s="345">
        <v>200</v>
      </c>
      <c r="C59" s="277"/>
      <c r="D59" s="255" t="s">
        <v>82</v>
      </c>
      <c r="E59" s="256" t="s">
        <v>54</v>
      </c>
      <c r="F59" s="256" t="s">
        <v>55</v>
      </c>
      <c r="G59" s="256" t="s">
        <v>83</v>
      </c>
      <c r="H59" s="207" t="s">
        <v>84</v>
      </c>
      <c r="L59" s="194"/>
    </row>
    <row r="60" spans="1:12" s="2" customFormat="1" ht="26.25" customHeight="1" x14ac:dyDescent="0.4">
      <c r="A60" s="205" t="s">
        <v>85</v>
      </c>
      <c r="B60" s="346">
        <v>2</v>
      </c>
      <c r="C60" s="529" t="s">
        <v>86</v>
      </c>
      <c r="D60" s="532">
        <v>1906.68</v>
      </c>
      <c r="E60" s="257">
        <v>1</v>
      </c>
      <c r="F60" s="258">
        <v>18684265</v>
      </c>
      <c r="G60" s="333">
        <f>IF(ISBLANK(F60),"-",(F60/$D$50*$D$47*$B$68)*($B$57/$D$60))</f>
        <v>582.61502649238798</v>
      </c>
      <c r="H60" s="259">
        <f t="shared" ref="H60:H71" si="0">IF(ISBLANK(F60),"-",G60/$B$56)</f>
        <v>0.97102504415397994</v>
      </c>
      <c r="L60" s="194"/>
    </row>
    <row r="61" spans="1:12" s="2" customFormat="1" ht="26.25" customHeight="1" x14ac:dyDescent="0.4">
      <c r="A61" s="205" t="s">
        <v>87</v>
      </c>
      <c r="B61" s="346">
        <v>25</v>
      </c>
      <c r="C61" s="530"/>
      <c r="D61" s="533"/>
      <c r="E61" s="260">
        <v>2</v>
      </c>
      <c r="F61" s="217">
        <v>18691192</v>
      </c>
      <c r="G61" s="334">
        <f>IF(ISBLANK(F61),"-",(F61/$D$50*$D$47*$B$68)*($B$57/$D$60))</f>
        <v>582.83102504991837</v>
      </c>
      <c r="H61" s="261">
        <f t="shared" si="0"/>
        <v>0.97138504174986395</v>
      </c>
      <c r="L61" s="194"/>
    </row>
    <row r="62" spans="1:12" s="2" customFormat="1" ht="26.25" customHeight="1" x14ac:dyDescent="0.4">
      <c r="A62" s="205" t="s">
        <v>88</v>
      </c>
      <c r="B62" s="206">
        <v>1</v>
      </c>
      <c r="C62" s="530"/>
      <c r="D62" s="533"/>
      <c r="E62" s="260">
        <v>3</v>
      </c>
      <c r="F62" s="262">
        <v>18715959</v>
      </c>
      <c r="G62" s="334">
        <f>IF(ISBLANK(F62),"-",(F62/$D$50*$D$47*$B$68)*($B$57/$D$60))</f>
        <v>583.60331265990123</v>
      </c>
      <c r="H62" s="261">
        <f t="shared" si="0"/>
        <v>0.97267218776650211</v>
      </c>
      <c r="L62" s="194"/>
    </row>
    <row r="63" spans="1:12" ht="27" customHeight="1" thickBot="1" x14ac:dyDescent="0.45">
      <c r="A63" s="205" t="s">
        <v>89</v>
      </c>
      <c r="B63" s="206">
        <v>1</v>
      </c>
      <c r="C63" s="531"/>
      <c r="D63" s="534"/>
      <c r="E63" s="263">
        <v>4</v>
      </c>
      <c r="F63" s="264"/>
      <c r="G63" s="334" t="str">
        <f>IF(ISBLANK(F63),"-",(F63/$D$50*$D$47*$B$68)*($B$57/$D$60))</f>
        <v>-</v>
      </c>
      <c r="H63" s="261" t="str">
        <f t="shared" si="0"/>
        <v>-</v>
      </c>
    </row>
    <row r="64" spans="1:12" ht="26.25" customHeight="1" x14ac:dyDescent="0.4">
      <c r="A64" s="205" t="s">
        <v>90</v>
      </c>
      <c r="B64" s="206">
        <v>1</v>
      </c>
      <c r="C64" s="529" t="s">
        <v>91</v>
      </c>
      <c r="D64" s="532">
        <v>1908.13</v>
      </c>
      <c r="E64" s="257">
        <v>1</v>
      </c>
      <c r="F64" s="258">
        <v>18713306</v>
      </c>
      <c r="G64" s="335">
        <f>IF(ISBLANK(F64),"-",(F64/$D$50*$D$47*$B$68)*($B$57/$D$64))</f>
        <v>583.07716552349348</v>
      </c>
      <c r="H64" s="265">
        <f t="shared" si="0"/>
        <v>0.97179527587248915</v>
      </c>
    </row>
    <row r="65" spans="1:8" ht="26.25" customHeight="1" x14ac:dyDescent="0.4">
      <c r="A65" s="205" t="s">
        <v>92</v>
      </c>
      <c r="B65" s="206">
        <v>1</v>
      </c>
      <c r="C65" s="530"/>
      <c r="D65" s="533"/>
      <c r="E65" s="260">
        <v>2</v>
      </c>
      <c r="F65" s="217">
        <v>18710443</v>
      </c>
      <c r="G65" s="336">
        <f>IF(ISBLANK(F65),"-",(F65/$D$50*$D$47*$B$68)*($B$57/$D$64))</f>
        <v>582.98795894904356</v>
      </c>
      <c r="H65" s="266">
        <f t="shared" si="0"/>
        <v>0.97164659824840593</v>
      </c>
    </row>
    <row r="66" spans="1:8" ht="26.25" customHeight="1" x14ac:dyDescent="0.4">
      <c r="A66" s="205" t="s">
        <v>93</v>
      </c>
      <c r="B66" s="206">
        <v>1</v>
      </c>
      <c r="C66" s="530"/>
      <c r="D66" s="533"/>
      <c r="E66" s="260">
        <v>3</v>
      </c>
      <c r="F66" s="217">
        <v>18702791</v>
      </c>
      <c r="G66" s="336">
        <f>IF(ISBLANK(F66),"-",(F66/$D$50*$D$47*$B$68)*($B$57/$D$64))</f>
        <v>582.7495346711213</v>
      </c>
      <c r="H66" s="266">
        <f t="shared" si="0"/>
        <v>0.97124922445186879</v>
      </c>
    </row>
    <row r="67" spans="1:8" ht="27" customHeight="1" thickBot="1" x14ac:dyDescent="0.45">
      <c r="A67" s="205" t="s">
        <v>94</v>
      </c>
      <c r="B67" s="206">
        <v>1</v>
      </c>
      <c r="C67" s="531"/>
      <c r="D67" s="534"/>
      <c r="E67" s="263">
        <v>4</v>
      </c>
      <c r="F67" s="264"/>
      <c r="G67" s="337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205" t="s">
        <v>95</v>
      </c>
      <c r="B68" s="268">
        <f>(B67/B66)*(B65/B64)*(B63/B62)*(B61/B60)*B59</f>
        <v>2500</v>
      </c>
      <c r="C68" s="529" t="s">
        <v>96</v>
      </c>
      <c r="D68" s="532">
        <v>1928.97</v>
      </c>
      <c r="E68" s="257">
        <v>1</v>
      </c>
      <c r="F68" s="258">
        <v>18722572</v>
      </c>
      <c r="G68" s="335">
        <f>IF(ISBLANK(F68),"-",(F68/$D$50*$D$47*$B$68)*($B$57/$D$68))</f>
        <v>577.0633735377312</v>
      </c>
      <c r="H68" s="261">
        <f t="shared" si="0"/>
        <v>0.96177228922955205</v>
      </c>
    </row>
    <row r="69" spans="1:8" ht="27" customHeight="1" thickBot="1" x14ac:dyDescent="0.45">
      <c r="A69" s="249" t="s">
        <v>97</v>
      </c>
      <c r="B69" s="269">
        <f>(D47*B68)/B56*B57</f>
        <v>1901.1059999999998</v>
      </c>
      <c r="C69" s="530"/>
      <c r="D69" s="533"/>
      <c r="E69" s="260">
        <v>2</v>
      </c>
      <c r="F69" s="217">
        <v>18736817</v>
      </c>
      <c r="G69" s="336">
        <f>IF(ISBLANK(F69),"-",(F69/$D$50*$D$47*$B$68)*($B$57/$D$68))</f>
        <v>577.50243008167433</v>
      </c>
      <c r="H69" s="261">
        <f t="shared" si="0"/>
        <v>0.96250405013612383</v>
      </c>
    </row>
    <row r="70" spans="1:8" ht="26.25" customHeight="1" x14ac:dyDescent="0.4">
      <c r="A70" s="542" t="s">
        <v>70</v>
      </c>
      <c r="B70" s="543"/>
      <c r="C70" s="530"/>
      <c r="D70" s="533"/>
      <c r="E70" s="260">
        <v>3</v>
      </c>
      <c r="F70" s="217">
        <v>18749923</v>
      </c>
      <c r="G70" s="336">
        <f>IF(ISBLANK(F70),"-",(F70/$D$50*$D$47*$B$68)*($B$57/$D$68))</f>
        <v>577.9063805951821</v>
      </c>
      <c r="H70" s="261">
        <f t="shared" si="0"/>
        <v>0.96317730099197019</v>
      </c>
    </row>
    <row r="71" spans="1:8" ht="27" customHeight="1" thickBot="1" x14ac:dyDescent="0.45">
      <c r="A71" s="544"/>
      <c r="B71" s="545"/>
      <c r="C71" s="541"/>
      <c r="D71" s="534"/>
      <c r="E71" s="263">
        <v>4</v>
      </c>
      <c r="F71" s="264"/>
      <c r="G71" s="337" t="str">
        <f>IF(ISBLANK(F71),"-",(F71/$D$50*$D$47*$B$68)*($B$57/$D$68))</f>
        <v>-</v>
      </c>
      <c r="H71" s="270" t="str">
        <f t="shared" si="0"/>
        <v>-</v>
      </c>
    </row>
    <row r="72" spans="1:8" ht="26.25" customHeight="1" x14ac:dyDescent="0.4">
      <c r="A72" s="292"/>
      <c r="B72" s="292"/>
      <c r="C72" s="292"/>
      <c r="D72" s="292"/>
      <c r="E72" s="292"/>
      <c r="F72" s="271" t="s">
        <v>63</v>
      </c>
      <c r="G72" s="342">
        <f>AVERAGE(G60:G71)</f>
        <v>581.148467506717</v>
      </c>
      <c r="H72" s="272">
        <f>AVERAGE(H60:H71)</f>
        <v>0.96858077917786167</v>
      </c>
    </row>
    <row r="73" spans="1:8" ht="26.25" customHeight="1" x14ac:dyDescent="0.4">
      <c r="C73" s="292"/>
      <c r="D73" s="292"/>
      <c r="E73" s="292"/>
      <c r="F73" s="273" t="s">
        <v>76</v>
      </c>
      <c r="G73" s="338">
        <f>STDEV(G60:G71)/G72</f>
        <v>4.7580533158158465E-3</v>
      </c>
      <c r="H73" s="338">
        <f>STDEV(H60:H71)/H72</f>
        <v>4.7580533158158448E-3</v>
      </c>
    </row>
    <row r="74" spans="1:8" ht="27" customHeight="1" thickBot="1" x14ac:dyDescent="0.45">
      <c r="A74" s="292"/>
      <c r="B74" s="292"/>
      <c r="C74" s="292"/>
      <c r="D74" s="292"/>
      <c r="E74" s="274"/>
      <c r="F74" s="275" t="s">
        <v>16</v>
      </c>
      <c r="G74" s="276">
        <f>COUNT(G60:G71)</f>
        <v>9</v>
      </c>
      <c r="H74" s="276">
        <f>COUNT(H60:H71)</f>
        <v>9</v>
      </c>
    </row>
    <row r="76" spans="1:8" ht="26.25" customHeight="1" x14ac:dyDescent="0.4">
      <c r="A76" s="326" t="s">
        <v>98</v>
      </c>
      <c r="B76" s="284" t="s">
        <v>99</v>
      </c>
      <c r="C76" s="537" t="str">
        <f>B20</f>
        <v>Efavirenz</v>
      </c>
      <c r="D76" s="537"/>
      <c r="E76" s="277" t="s">
        <v>100</v>
      </c>
      <c r="F76" s="277"/>
      <c r="G76" s="278">
        <f>H72</f>
        <v>0.96858077917786167</v>
      </c>
      <c r="H76" s="349"/>
    </row>
    <row r="77" spans="1:8" ht="18.75" x14ac:dyDescent="0.3">
      <c r="A77" s="192" t="s">
        <v>101</v>
      </c>
      <c r="B77" s="192" t="s">
        <v>102</v>
      </c>
    </row>
    <row r="78" spans="1:8" ht="18.75" x14ac:dyDescent="0.3">
      <c r="A78" s="192"/>
      <c r="B78" s="192"/>
    </row>
    <row r="79" spans="1:8" ht="26.25" customHeight="1" x14ac:dyDescent="0.4">
      <c r="A79" s="326" t="s">
        <v>4</v>
      </c>
      <c r="B79" s="522" t="str">
        <f>B26</f>
        <v>Efavirenz</v>
      </c>
      <c r="C79" s="522"/>
    </row>
    <row r="80" spans="1:8" ht="26.25" customHeight="1" x14ac:dyDescent="0.4">
      <c r="A80" s="284" t="s">
        <v>40</v>
      </c>
      <c r="B80" s="522" t="s">
        <v>129</v>
      </c>
      <c r="C80" s="522"/>
    </row>
    <row r="81" spans="1:12" ht="27" customHeight="1" thickBot="1" x14ac:dyDescent="0.45">
      <c r="A81" s="284" t="s">
        <v>5</v>
      </c>
      <c r="B81" s="279">
        <v>99.3</v>
      </c>
    </row>
    <row r="82" spans="1:12" s="2" customFormat="1" ht="27" customHeight="1" thickBot="1" x14ac:dyDescent="0.45">
      <c r="A82" s="284" t="s">
        <v>41</v>
      </c>
      <c r="B82" s="193">
        <v>0</v>
      </c>
      <c r="C82" s="513" t="s">
        <v>42</v>
      </c>
      <c r="D82" s="514"/>
      <c r="E82" s="514"/>
      <c r="F82" s="514"/>
      <c r="G82" s="515"/>
      <c r="I82" s="194"/>
      <c r="J82" s="194"/>
      <c r="K82" s="194"/>
      <c r="L82" s="194"/>
    </row>
    <row r="83" spans="1:12" s="2" customFormat="1" ht="19.5" customHeight="1" thickBot="1" x14ac:dyDescent="0.35">
      <c r="A83" s="284" t="s">
        <v>43</v>
      </c>
      <c r="B83" s="349">
        <f>B81-B82</f>
        <v>99.3</v>
      </c>
      <c r="C83" s="195"/>
      <c r="D83" s="195"/>
      <c r="E83" s="195"/>
      <c r="F83" s="195"/>
      <c r="G83" s="196"/>
      <c r="I83" s="194"/>
      <c r="J83" s="194"/>
      <c r="K83" s="194"/>
      <c r="L83" s="194"/>
    </row>
    <row r="84" spans="1:12" s="2" customFormat="1" ht="27" customHeight="1" thickBot="1" x14ac:dyDescent="0.45">
      <c r="A84" s="284" t="s">
        <v>44</v>
      </c>
      <c r="B84" s="197">
        <v>1</v>
      </c>
      <c r="C84" s="516" t="s">
        <v>103</v>
      </c>
      <c r="D84" s="517"/>
      <c r="E84" s="517"/>
      <c r="F84" s="517"/>
      <c r="G84" s="517"/>
      <c r="H84" s="518"/>
      <c r="I84" s="194"/>
      <c r="J84" s="194"/>
      <c r="K84" s="194"/>
      <c r="L84" s="194"/>
    </row>
    <row r="85" spans="1:12" s="2" customFormat="1" ht="27" customHeight="1" thickBot="1" x14ac:dyDescent="0.45">
      <c r="A85" s="284" t="s">
        <v>46</v>
      </c>
      <c r="B85" s="197">
        <v>1</v>
      </c>
      <c r="C85" s="516" t="s">
        <v>104</v>
      </c>
      <c r="D85" s="517"/>
      <c r="E85" s="517"/>
      <c r="F85" s="517"/>
      <c r="G85" s="517"/>
      <c r="H85" s="518"/>
      <c r="I85" s="194"/>
      <c r="J85" s="194"/>
      <c r="K85" s="194"/>
      <c r="L85" s="194"/>
    </row>
    <row r="86" spans="1:12" s="2" customFormat="1" ht="18.75" x14ac:dyDescent="0.3">
      <c r="A86" s="284"/>
      <c r="B86" s="200"/>
      <c r="C86" s="201"/>
      <c r="D86" s="201"/>
      <c r="E86" s="201"/>
      <c r="F86" s="201"/>
      <c r="G86" s="201"/>
      <c r="H86" s="201"/>
      <c r="I86" s="194"/>
      <c r="J86" s="194"/>
      <c r="K86" s="194"/>
      <c r="L86" s="194"/>
    </row>
    <row r="87" spans="1:12" s="2" customFormat="1" ht="18.75" x14ac:dyDescent="0.3">
      <c r="A87" s="284" t="s">
        <v>48</v>
      </c>
      <c r="B87" s="202">
        <f>B84/B85</f>
        <v>1</v>
      </c>
      <c r="C87" s="277" t="s">
        <v>49</v>
      </c>
      <c r="D87" s="277"/>
      <c r="E87" s="277"/>
      <c r="F87" s="277"/>
      <c r="G87" s="277"/>
      <c r="I87" s="194"/>
      <c r="J87" s="194"/>
      <c r="K87" s="194"/>
      <c r="L87" s="194"/>
    </row>
    <row r="88" spans="1:12" ht="19.5" customHeight="1" thickBot="1" x14ac:dyDescent="0.35">
      <c r="A88" s="192"/>
      <c r="B88" s="192"/>
    </row>
    <row r="89" spans="1:12" ht="27" customHeight="1" thickBot="1" x14ac:dyDescent="0.45">
      <c r="A89" s="203" t="s">
        <v>50</v>
      </c>
      <c r="B89" s="204">
        <v>50</v>
      </c>
      <c r="D89" s="347" t="s">
        <v>51</v>
      </c>
      <c r="E89" s="348"/>
      <c r="F89" s="519" t="s">
        <v>52</v>
      </c>
      <c r="G89" s="521"/>
    </row>
    <row r="90" spans="1:12" ht="27" customHeight="1" thickBot="1" x14ac:dyDescent="0.45">
      <c r="A90" s="205" t="s">
        <v>53</v>
      </c>
      <c r="B90" s="206">
        <v>1</v>
      </c>
      <c r="C90" s="350" t="s">
        <v>54</v>
      </c>
      <c r="D90" s="208" t="s">
        <v>55</v>
      </c>
      <c r="E90" s="209" t="s">
        <v>56</v>
      </c>
      <c r="F90" s="208" t="s">
        <v>55</v>
      </c>
      <c r="G90" s="280" t="s">
        <v>56</v>
      </c>
      <c r="I90" s="211" t="s">
        <v>57</v>
      </c>
    </row>
    <row r="91" spans="1:12" ht="26.25" customHeight="1" x14ac:dyDescent="0.4">
      <c r="A91" s="205" t="s">
        <v>58</v>
      </c>
      <c r="B91" s="206">
        <v>1</v>
      </c>
      <c r="C91" s="281">
        <v>1</v>
      </c>
      <c r="D91" s="213">
        <v>122579643</v>
      </c>
      <c r="E91" s="214">
        <f>IF(ISBLANK(D91),"-",$D$101/$D$98*D91)</f>
        <v>127130534.75253657</v>
      </c>
      <c r="F91" s="213">
        <v>126644547</v>
      </c>
      <c r="G91" s="215">
        <f>IF(ISBLANK(F91),"-",$D$101/$F$98*F91)</f>
        <v>121889749.75192708</v>
      </c>
      <c r="I91" s="216"/>
    </row>
    <row r="92" spans="1:12" ht="26.25" customHeight="1" x14ac:dyDescent="0.4">
      <c r="A92" s="205" t="s">
        <v>59</v>
      </c>
      <c r="B92" s="206">
        <v>1</v>
      </c>
      <c r="C92" s="292">
        <v>2</v>
      </c>
      <c r="D92" s="217">
        <v>121293362</v>
      </c>
      <c r="E92" s="218">
        <f>IF(ISBLANK(D92),"-",$D$101/$D$98*D92)</f>
        <v>125796499.28490163</v>
      </c>
      <c r="F92" s="217">
        <v>126081791</v>
      </c>
      <c r="G92" s="219">
        <f>IF(ISBLANK(F92),"-",$D$101/$F$98*F92)</f>
        <v>121348122.10481334</v>
      </c>
      <c r="I92" s="524">
        <f>ABS((F96/D96*D95)-F95)/D95</f>
        <v>3.6786772496577406E-2</v>
      </c>
    </row>
    <row r="93" spans="1:12" ht="26.25" customHeight="1" x14ac:dyDescent="0.4">
      <c r="A93" s="205" t="s">
        <v>60</v>
      </c>
      <c r="B93" s="206">
        <v>1</v>
      </c>
      <c r="C93" s="292">
        <v>3</v>
      </c>
      <c r="D93" s="217">
        <v>120783255</v>
      </c>
      <c r="E93" s="218">
        <f>IF(ISBLANK(D93),"-",$D$101/$D$98*D93)</f>
        <v>125267454.05272542</v>
      </c>
      <c r="F93" s="217">
        <v>126806612</v>
      </c>
      <c r="G93" s="219">
        <f>IF(ISBLANK(F93),"-",$D$101/$F$98*F93)</f>
        <v>122045730.11398362</v>
      </c>
      <c r="I93" s="524"/>
    </row>
    <row r="94" spans="1:12" ht="27" customHeight="1" thickBot="1" x14ac:dyDescent="0.45">
      <c r="A94" s="205" t="s">
        <v>61</v>
      </c>
      <c r="B94" s="206">
        <v>1</v>
      </c>
      <c r="C94" s="282">
        <v>4</v>
      </c>
      <c r="D94" s="221"/>
      <c r="E94" s="222" t="str">
        <f>IF(ISBLANK(D94),"-",$D$101/$D$98*D94)</f>
        <v>-</v>
      </c>
      <c r="F94" s="283"/>
      <c r="G94" s="223" t="str">
        <f>IF(ISBLANK(F94),"-",$D$101/$F$98*F94)</f>
        <v>-</v>
      </c>
      <c r="I94" s="224"/>
      <c r="J94" s="295">
        <f>16/50*2/20</f>
        <v>3.2000000000000001E-2</v>
      </c>
    </row>
    <row r="95" spans="1:12" ht="27" customHeight="1" thickBot="1" x14ac:dyDescent="0.45">
      <c r="A95" s="205" t="s">
        <v>62</v>
      </c>
      <c r="B95" s="206">
        <v>1</v>
      </c>
      <c r="C95" s="284" t="s">
        <v>63</v>
      </c>
      <c r="D95" s="285">
        <f>AVERAGE(D91:D94)</f>
        <v>121552086.66666667</v>
      </c>
      <c r="E95" s="227">
        <f>AVERAGE(E91:E94)</f>
        <v>126064829.36338788</v>
      </c>
      <c r="F95" s="286">
        <f>AVERAGE(F91:F94)</f>
        <v>126510983.33333333</v>
      </c>
      <c r="G95" s="287">
        <f>AVERAGE(G91:G94)</f>
        <v>121761200.65690802</v>
      </c>
    </row>
    <row r="96" spans="1:12" ht="26.25" customHeight="1" x14ac:dyDescent="0.4">
      <c r="A96" s="205" t="s">
        <v>64</v>
      </c>
      <c r="B96" s="279">
        <v>1</v>
      </c>
      <c r="C96" s="288" t="s">
        <v>105</v>
      </c>
      <c r="D96" s="289">
        <v>29.13</v>
      </c>
      <c r="E96" s="277"/>
      <c r="F96" s="231">
        <v>31.39</v>
      </c>
    </row>
    <row r="97" spans="1:10" ht="26.25" customHeight="1" x14ac:dyDescent="0.4">
      <c r="A97" s="205" t="s">
        <v>66</v>
      </c>
      <c r="B97" s="279">
        <v>1</v>
      </c>
      <c r="C97" s="290" t="s">
        <v>106</v>
      </c>
      <c r="D97" s="291">
        <f>D96*$B$87</f>
        <v>29.13</v>
      </c>
      <c r="E97" s="292"/>
      <c r="F97" s="233">
        <f>F96*$B$87</f>
        <v>31.39</v>
      </c>
    </row>
    <row r="98" spans="1:10" ht="19.5" customHeight="1" thickBot="1" x14ac:dyDescent="0.35">
      <c r="A98" s="205" t="s">
        <v>68</v>
      </c>
      <c r="B98" s="292">
        <f>(B97/B96)*(B95/B94)*(B93/B92)*(B91/B90)*B89</f>
        <v>50</v>
      </c>
      <c r="C98" s="290" t="s">
        <v>107</v>
      </c>
      <c r="D98" s="293">
        <f>D97*$B$83/100</f>
        <v>28.926089999999999</v>
      </c>
      <c r="E98" s="274"/>
      <c r="F98" s="235">
        <f>F97*$B$83/100</f>
        <v>31.170270000000002</v>
      </c>
    </row>
    <row r="99" spans="1:10" ht="19.5" customHeight="1" thickBot="1" x14ac:dyDescent="0.35">
      <c r="A99" s="525" t="s">
        <v>70</v>
      </c>
      <c r="B99" s="539"/>
      <c r="C99" s="290" t="s">
        <v>108</v>
      </c>
      <c r="D99" s="294">
        <f>D98/$B$98</f>
        <v>0.57852179999999997</v>
      </c>
      <c r="E99" s="274"/>
      <c r="F99" s="238">
        <f>F98/$B$98</f>
        <v>0.6234054</v>
      </c>
      <c r="H99" s="229"/>
    </row>
    <row r="100" spans="1:10" ht="19.5" customHeight="1" thickBot="1" x14ac:dyDescent="0.35">
      <c r="A100" s="527"/>
      <c r="B100" s="540"/>
      <c r="C100" s="290" t="s">
        <v>72</v>
      </c>
      <c r="D100" s="296">
        <f>$B$56/$B$116</f>
        <v>0.6</v>
      </c>
      <c r="F100" s="243"/>
      <c r="G100" s="302"/>
      <c r="H100" s="229"/>
    </row>
    <row r="101" spans="1:10" ht="18.75" x14ac:dyDescent="0.3">
      <c r="C101" s="290" t="s">
        <v>73</v>
      </c>
      <c r="D101" s="291">
        <f>D100*$B$98</f>
        <v>30</v>
      </c>
      <c r="F101" s="243"/>
      <c r="H101" s="229"/>
    </row>
    <row r="102" spans="1:10" ht="19.5" customHeight="1" thickBot="1" x14ac:dyDescent="0.35">
      <c r="C102" s="297" t="s">
        <v>74</v>
      </c>
      <c r="D102" s="298">
        <f>D101/B34</f>
        <v>30</v>
      </c>
      <c r="F102" s="247"/>
      <c r="H102" s="229"/>
      <c r="J102" s="299"/>
    </row>
    <row r="103" spans="1:10" ht="18.75" x14ac:dyDescent="0.3">
      <c r="C103" s="300" t="s">
        <v>109</v>
      </c>
      <c r="D103" s="301">
        <f>AVERAGE(E91:E94,G91:G94)</f>
        <v>123913015.01014794</v>
      </c>
      <c r="F103" s="247"/>
      <c r="G103" s="302"/>
      <c r="H103" s="229"/>
      <c r="J103" s="303"/>
    </row>
    <row r="104" spans="1:10" ht="18.75" x14ac:dyDescent="0.3">
      <c r="C104" s="273" t="s">
        <v>76</v>
      </c>
      <c r="D104" s="304">
        <f>STDEV(E91:E94,G91:G94)/D103</f>
        <v>1.9732691565770986E-2</v>
      </c>
      <c r="F104" s="247"/>
      <c r="H104" s="229"/>
      <c r="J104" s="303"/>
    </row>
    <row r="105" spans="1:10" ht="19.5" customHeight="1" thickBot="1" x14ac:dyDescent="0.35">
      <c r="C105" s="275" t="s">
        <v>16</v>
      </c>
      <c r="D105" s="305">
        <f>COUNT(E91:E94,G91:G94)</f>
        <v>6</v>
      </c>
      <c r="F105" s="247"/>
      <c r="H105" s="229"/>
      <c r="J105" s="303"/>
    </row>
    <row r="106" spans="1:10" ht="19.5" customHeight="1" thickBot="1" x14ac:dyDescent="0.35">
      <c r="A106" s="251"/>
      <c r="B106" s="251"/>
      <c r="C106" s="251"/>
      <c r="D106" s="251"/>
      <c r="E106" s="251"/>
    </row>
    <row r="107" spans="1:10" ht="26.25" customHeight="1" x14ac:dyDescent="0.4">
      <c r="A107" s="203" t="s">
        <v>110</v>
      </c>
      <c r="B107" s="204">
        <v>1000</v>
      </c>
      <c r="C107" s="347" t="s">
        <v>111</v>
      </c>
      <c r="D107" s="306" t="s">
        <v>55</v>
      </c>
      <c r="E107" s="307" t="s">
        <v>112</v>
      </c>
      <c r="F107" s="308" t="s">
        <v>113</v>
      </c>
    </row>
    <row r="108" spans="1:10" ht="26.25" customHeight="1" x14ac:dyDescent="0.4">
      <c r="A108" s="205" t="s">
        <v>114</v>
      </c>
      <c r="B108" s="206">
        <v>1</v>
      </c>
      <c r="C108" s="309">
        <v>1</v>
      </c>
      <c r="D108" s="310">
        <v>113308988</v>
      </c>
      <c r="E108" s="339">
        <f t="shared" ref="E108:E113" si="1">IF(ISBLANK(D108),"-",D108/$D$103*$D$100*$B$116)</f>
        <v>548.65417320716699</v>
      </c>
      <c r="F108" s="311">
        <f t="shared" ref="F108:F113" si="2">IF(ISBLANK(D108), "-", E108/$B$56)</f>
        <v>0.91442362201194494</v>
      </c>
    </row>
    <row r="109" spans="1:10" ht="26.25" customHeight="1" x14ac:dyDescent="0.4">
      <c r="A109" s="205" t="s">
        <v>87</v>
      </c>
      <c r="B109" s="206">
        <v>1</v>
      </c>
      <c r="C109" s="309">
        <v>2</v>
      </c>
      <c r="D109" s="310">
        <v>120312453</v>
      </c>
      <c r="E109" s="340">
        <f t="shared" si="1"/>
        <v>582.56569573493277</v>
      </c>
      <c r="F109" s="312">
        <f t="shared" si="2"/>
        <v>0.97094282622488792</v>
      </c>
    </row>
    <row r="110" spans="1:10" ht="26.25" customHeight="1" x14ac:dyDescent="0.4">
      <c r="A110" s="205" t="s">
        <v>88</v>
      </c>
      <c r="B110" s="206">
        <v>1</v>
      </c>
      <c r="C110" s="309">
        <v>3</v>
      </c>
      <c r="D110" s="310">
        <v>119786299</v>
      </c>
      <c r="E110" s="340">
        <f t="shared" si="1"/>
        <v>580.01800209698717</v>
      </c>
      <c r="F110" s="312">
        <f t="shared" si="2"/>
        <v>0.96669667016164529</v>
      </c>
    </row>
    <row r="111" spans="1:10" ht="26.25" customHeight="1" x14ac:dyDescent="0.4">
      <c r="A111" s="205" t="s">
        <v>89</v>
      </c>
      <c r="B111" s="206">
        <v>1</v>
      </c>
      <c r="C111" s="309">
        <v>4</v>
      </c>
      <c r="D111" s="310">
        <v>114553342</v>
      </c>
      <c r="E111" s="340">
        <f t="shared" si="1"/>
        <v>554.67946764406588</v>
      </c>
      <c r="F111" s="312">
        <f t="shared" si="2"/>
        <v>0.92446577940677643</v>
      </c>
    </row>
    <row r="112" spans="1:10" ht="26.25" customHeight="1" x14ac:dyDescent="0.4">
      <c r="A112" s="205" t="s">
        <v>90</v>
      </c>
      <c r="B112" s="206">
        <v>1</v>
      </c>
      <c r="C112" s="309">
        <v>5</v>
      </c>
      <c r="D112" s="310">
        <v>114490808</v>
      </c>
      <c r="E112" s="340">
        <f t="shared" si="1"/>
        <v>554.37667136397431</v>
      </c>
      <c r="F112" s="312">
        <f t="shared" si="2"/>
        <v>0.92396111893995714</v>
      </c>
    </row>
    <row r="113" spans="1:10" ht="26.25" customHeight="1" x14ac:dyDescent="0.4">
      <c r="A113" s="205" t="s">
        <v>92</v>
      </c>
      <c r="B113" s="206">
        <v>1</v>
      </c>
      <c r="C113" s="313">
        <v>6</v>
      </c>
      <c r="D113" s="314">
        <v>118826643</v>
      </c>
      <c r="E113" s="341">
        <f t="shared" si="1"/>
        <v>575.37124566100795</v>
      </c>
      <c r="F113" s="315">
        <f t="shared" si="2"/>
        <v>0.95895207610167987</v>
      </c>
    </row>
    <row r="114" spans="1:10" ht="26.25" customHeight="1" x14ac:dyDescent="0.4">
      <c r="A114" s="205" t="s">
        <v>93</v>
      </c>
      <c r="B114" s="206">
        <v>1</v>
      </c>
      <c r="C114" s="309"/>
      <c r="D114" s="292"/>
      <c r="E114" s="277"/>
      <c r="F114" s="316"/>
    </row>
    <row r="115" spans="1:10" ht="26.25" customHeight="1" x14ac:dyDescent="0.4">
      <c r="A115" s="205" t="s">
        <v>94</v>
      </c>
      <c r="B115" s="206">
        <v>1</v>
      </c>
      <c r="C115" s="309"/>
      <c r="D115" s="317" t="s">
        <v>63</v>
      </c>
      <c r="E115" s="343">
        <f>AVERAGE(E108:E113)</f>
        <v>565.94420928468912</v>
      </c>
      <c r="F115" s="318">
        <f>AVERAGE(F108:F113)</f>
        <v>0.94324034880781527</v>
      </c>
    </row>
    <row r="116" spans="1:10" ht="27" customHeight="1" thickBot="1" x14ac:dyDescent="0.45">
      <c r="A116" s="205" t="s">
        <v>95</v>
      </c>
      <c r="B116" s="234">
        <f>(B115/B114)*(B113/B112)*(B111/B110)*(B109/B108)*B107</f>
        <v>1000</v>
      </c>
      <c r="C116" s="319"/>
      <c r="D116" s="284" t="s">
        <v>76</v>
      </c>
      <c r="E116" s="320">
        <f>STDEV(E108:E113)/E115</f>
        <v>2.6479184139069127E-2</v>
      </c>
      <c r="F116" s="320">
        <f>STDEV(F108:F113)/F115</f>
        <v>2.6479184139069131E-2</v>
      </c>
      <c r="I116" s="277"/>
    </row>
    <row r="117" spans="1:10" ht="27" customHeight="1" thickBot="1" x14ac:dyDescent="0.45">
      <c r="A117" s="525" t="s">
        <v>70</v>
      </c>
      <c r="B117" s="526"/>
      <c r="C117" s="321"/>
      <c r="D117" s="322" t="s">
        <v>16</v>
      </c>
      <c r="E117" s="323">
        <f>COUNT(E108:E113)</f>
        <v>6</v>
      </c>
      <c r="F117" s="323">
        <f>COUNT(F108:F113)</f>
        <v>6</v>
      </c>
      <c r="I117" s="277"/>
      <c r="J117" s="303"/>
    </row>
    <row r="118" spans="1:10" ht="19.5" customHeight="1" thickBot="1" x14ac:dyDescent="0.35">
      <c r="A118" s="527"/>
      <c r="B118" s="528"/>
      <c r="C118" s="277"/>
      <c r="D118" s="277"/>
      <c r="E118" s="277"/>
      <c r="F118" s="292"/>
      <c r="G118" s="277"/>
      <c r="H118" s="277"/>
      <c r="I118" s="277"/>
    </row>
    <row r="119" spans="1:10" ht="18.75" x14ac:dyDescent="0.3">
      <c r="A119" s="330"/>
      <c r="B119" s="201"/>
      <c r="C119" s="277"/>
      <c r="D119" s="277"/>
      <c r="E119" s="277"/>
      <c r="F119" s="292"/>
      <c r="G119" s="277"/>
      <c r="H119" s="277"/>
      <c r="I119" s="277"/>
    </row>
    <row r="120" spans="1:10" ht="26.25" customHeight="1" x14ac:dyDescent="0.4">
      <c r="A120" s="326" t="s">
        <v>98</v>
      </c>
      <c r="B120" s="284" t="s">
        <v>115</v>
      </c>
      <c r="C120" s="537" t="str">
        <f>B20</f>
        <v>Efavirenz</v>
      </c>
      <c r="D120" s="537"/>
      <c r="E120" s="277" t="s">
        <v>116</v>
      </c>
      <c r="F120" s="277"/>
      <c r="G120" s="278">
        <f>F115</f>
        <v>0.94324034880781527</v>
      </c>
      <c r="H120" s="277"/>
      <c r="I120" s="277"/>
    </row>
    <row r="121" spans="1:10" ht="19.5" customHeight="1" thickBot="1" x14ac:dyDescent="0.35">
      <c r="A121" s="351"/>
      <c r="B121" s="351"/>
      <c r="C121" s="324"/>
      <c r="D121" s="324"/>
      <c r="E121" s="324"/>
      <c r="F121" s="324"/>
      <c r="G121" s="324"/>
      <c r="H121" s="324"/>
    </row>
    <row r="122" spans="1:10" ht="18.75" x14ac:dyDescent="0.3">
      <c r="B122" s="538" t="s">
        <v>18</v>
      </c>
      <c r="C122" s="538"/>
      <c r="E122" s="350" t="s">
        <v>19</v>
      </c>
      <c r="F122" s="325"/>
      <c r="G122" s="538" t="s">
        <v>20</v>
      </c>
      <c r="H122" s="538"/>
    </row>
    <row r="123" spans="1:10" ht="69.95" customHeight="1" x14ac:dyDescent="0.3">
      <c r="A123" s="326" t="s">
        <v>21</v>
      </c>
      <c r="B123" s="327"/>
      <c r="C123" s="327"/>
      <c r="E123" s="327"/>
      <c r="F123" s="277"/>
      <c r="G123" s="327"/>
      <c r="H123" s="327"/>
    </row>
    <row r="124" spans="1:10" ht="69.95" customHeight="1" x14ac:dyDescent="0.3">
      <c r="A124" s="326" t="s">
        <v>22</v>
      </c>
      <c r="B124" s="328"/>
      <c r="C124" s="328"/>
      <c r="E124" s="328"/>
      <c r="F124" s="277"/>
      <c r="G124" s="329"/>
      <c r="H124" s="329"/>
    </row>
    <row r="125" spans="1:10" ht="18.75" x14ac:dyDescent="0.3">
      <c r="A125" s="292"/>
      <c r="B125" s="292"/>
      <c r="C125" s="292"/>
      <c r="D125" s="292"/>
      <c r="E125" s="292"/>
      <c r="F125" s="274"/>
      <c r="G125" s="292"/>
      <c r="H125" s="292"/>
      <c r="I125" s="277"/>
    </row>
    <row r="126" spans="1:10" ht="18.75" x14ac:dyDescent="0.3">
      <c r="A126" s="292"/>
      <c r="B126" s="292"/>
      <c r="C126" s="292"/>
      <c r="D126" s="292"/>
      <c r="E126" s="292"/>
      <c r="F126" s="274"/>
      <c r="G126" s="292"/>
      <c r="H126" s="292"/>
      <c r="I126" s="277"/>
    </row>
    <row r="127" spans="1:10" ht="18.75" x14ac:dyDescent="0.3">
      <c r="A127" s="292"/>
      <c r="B127" s="292"/>
      <c r="C127" s="292"/>
      <c r="D127" s="292"/>
      <c r="E127" s="292"/>
      <c r="F127" s="274"/>
      <c r="G127" s="292"/>
      <c r="H127" s="292"/>
      <c r="I127" s="277"/>
    </row>
    <row r="128" spans="1:10" ht="18.75" x14ac:dyDescent="0.3">
      <c r="A128" s="292"/>
      <c r="B128" s="292"/>
      <c r="C128" s="292"/>
      <c r="D128" s="292"/>
      <c r="E128" s="292"/>
      <c r="F128" s="274"/>
      <c r="G128" s="292"/>
      <c r="H128" s="292"/>
      <c r="I128" s="277"/>
    </row>
    <row r="129" spans="1:9" ht="18.75" x14ac:dyDescent="0.3">
      <c r="A129" s="292"/>
      <c r="B129" s="292"/>
      <c r="C129" s="292"/>
      <c r="D129" s="292"/>
      <c r="E129" s="292"/>
      <c r="F129" s="274"/>
      <c r="G129" s="292"/>
      <c r="H129" s="292"/>
      <c r="I129" s="277"/>
    </row>
    <row r="130" spans="1:9" ht="18.75" x14ac:dyDescent="0.3">
      <c r="A130" s="292"/>
      <c r="B130" s="292"/>
      <c r="C130" s="292"/>
      <c r="D130" s="292"/>
      <c r="E130" s="292"/>
      <c r="F130" s="274"/>
      <c r="G130" s="292"/>
      <c r="H130" s="292"/>
      <c r="I130" s="277"/>
    </row>
    <row r="131" spans="1:9" ht="18.75" x14ac:dyDescent="0.3">
      <c r="A131" s="292"/>
      <c r="B131" s="292"/>
      <c r="C131" s="292"/>
      <c r="D131" s="292"/>
      <c r="E131" s="292"/>
      <c r="F131" s="274"/>
      <c r="G131" s="292"/>
      <c r="H131" s="292"/>
      <c r="I131" s="277"/>
    </row>
    <row r="132" spans="1:9" ht="18.75" x14ac:dyDescent="0.3">
      <c r="A132" s="292"/>
      <c r="B132" s="292"/>
      <c r="C132" s="292"/>
      <c r="D132" s="292"/>
      <c r="E132" s="292"/>
      <c r="F132" s="274"/>
      <c r="G132" s="292"/>
      <c r="H132" s="292"/>
      <c r="I132" s="277"/>
    </row>
    <row r="133" spans="1:9" ht="18.75" x14ac:dyDescent="0.3">
      <c r="A133" s="292"/>
      <c r="B133" s="292"/>
      <c r="C133" s="292"/>
      <c r="D133" s="292"/>
      <c r="E133" s="292"/>
      <c r="F133" s="274"/>
      <c r="G133" s="292"/>
      <c r="H133" s="292"/>
      <c r="I133" s="277"/>
    </row>
    <row r="250" spans="1:1" x14ac:dyDescent="0.25">
      <c r="A250" s="295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B1" workbookViewId="0">
      <selection activeCell="E30" sqref="E30"/>
    </sheetView>
  </sheetViews>
  <sheetFormatPr defaultRowHeight="13.5" x14ac:dyDescent="0.25"/>
  <cols>
    <col min="1" max="1" width="27.5703125" style="448" customWidth="1"/>
    <col min="2" max="2" width="20.42578125" style="448" customWidth="1"/>
    <col min="3" max="3" width="31.85546875" style="448" customWidth="1"/>
    <col min="4" max="4" width="25.85546875" style="448" customWidth="1"/>
    <col min="5" max="5" width="25.7109375" style="448" customWidth="1"/>
    <col min="6" max="6" width="23.140625" style="448" customWidth="1"/>
    <col min="7" max="7" width="28.42578125" style="448" customWidth="1"/>
    <col min="8" max="8" width="21.5703125" style="448" customWidth="1"/>
    <col min="9" max="9" width="9.140625" style="448" customWidth="1"/>
    <col min="10" max="16384" width="9.140625" style="484"/>
  </cols>
  <sheetData>
    <row r="14" spans="1:6" ht="15" customHeight="1" x14ac:dyDescent="0.3">
      <c r="A14" s="447"/>
      <c r="C14" s="449"/>
      <c r="F14" s="449"/>
    </row>
    <row r="15" spans="1:6" ht="18.75" customHeight="1" x14ac:dyDescent="0.3">
      <c r="A15" s="546" t="s">
        <v>0</v>
      </c>
      <c r="B15" s="546"/>
      <c r="C15" s="546"/>
      <c r="D15" s="546"/>
      <c r="E15" s="546"/>
    </row>
    <row r="16" spans="1:6" ht="16.5" customHeight="1" x14ac:dyDescent="0.3">
      <c r="A16" s="450" t="s">
        <v>1</v>
      </c>
      <c r="B16" s="451" t="s">
        <v>2</v>
      </c>
    </row>
    <row r="17" spans="1:5" ht="16.5" customHeight="1" x14ac:dyDescent="0.3">
      <c r="A17" s="452" t="s">
        <v>3</v>
      </c>
      <c r="B17" s="495" t="s">
        <v>134</v>
      </c>
      <c r="C17" s="495"/>
      <c r="D17" s="453"/>
      <c r="E17" s="454"/>
    </row>
    <row r="18" spans="1:5" ht="16.5" customHeight="1" x14ac:dyDescent="0.3">
      <c r="A18" s="455" t="s">
        <v>4</v>
      </c>
      <c r="B18" s="455" t="s">
        <v>128</v>
      </c>
      <c r="C18" s="454"/>
      <c r="D18" s="454"/>
      <c r="E18" s="454"/>
    </row>
    <row r="19" spans="1:5" ht="16.5" customHeight="1" x14ac:dyDescent="0.3">
      <c r="A19" s="455" t="s">
        <v>5</v>
      </c>
      <c r="B19" s="456">
        <v>99.8</v>
      </c>
      <c r="C19" s="454"/>
      <c r="D19" s="454"/>
      <c r="E19" s="454"/>
    </row>
    <row r="20" spans="1:5" ht="16.5" customHeight="1" x14ac:dyDescent="0.3">
      <c r="A20" s="452" t="s">
        <v>6</v>
      </c>
      <c r="B20" s="456">
        <v>33.47</v>
      </c>
      <c r="C20" s="454"/>
      <c r="D20" s="454"/>
      <c r="E20" s="454"/>
    </row>
    <row r="21" spans="1:5" ht="16.5" customHeight="1" x14ac:dyDescent="0.3">
      <c r="A21" s="452" t="s">
        <v>7</v>
      </c>
      <c r="B21" s="457">
        <f>B20/50*10/25</f>
        <v>0.26776</v>
      </c>
      <c r="C21" s="454"/>
      <c r="D21" s="454"/>
      <c r="E21" s="454"/>
    </row>
    <row r="22" spans="1:5" ht="15.75" customHeight="1" x14ac:dyDescent="0.25">
      <c r="A22" s="454"/>
      <c r="B22" s="454"/>
      <c r="C22" s="454"/>
      <c r="D22" s="454"/>
      <c r="E22" s="454"/>
    </row>
    <row r="23" spans="1:5" ht="16.5" customHeight="1" x14ac:dyDescent="0.3">
      <c r="A23" s="458" t="s">
        <v>9</v>
      </c>
      <c r="B23" s="459" t="s">
        <v>10</v>
      </c>
      <c r="C23" s="458" t="s">
        <v>11</v>
      </c>
      <c r="D23" s="458" t="s">
        <v>12</v>
      </c>
      <c r="E23" s="458" t="s">
        <v>13</v>
      </c>
    </row>
    <row r="24" spans="1:5" ht="16.5" customHeight="1" x14ac:dyDescent="0.3">
      <c r="A24" s="460">
        <v>1</v>
      </c>
      <c r="B24" s="461">
        <v>21418983</v>
      </c>
      <c r="C24" s="461">
        <v>671719.8</v>
      </c>
      <c r="D24" s="462">
        <v>1.1000000000000001</v>
      </c>
      <c r="E24" s="463">
        <v>25.3</v>
      </c>
    </row>
    <row r="25" spans="1:5" ht="16.5" customHeight="1" x14ac:dyDescent="0.3">
      <c r="A25" s="460">
        <v>2</v>
      </c>
      <c r="B25" s="461">
        <v>21481577</v>
      </c>
      <c r="C25" s="461">
        <v>672171.2</v>
      </c>
      <c r="D25" s="462">
        <v>1.1000000000000001</v>
      </c>
      <c r="E25" s="462">
        <v>25.3</v>
      </c>
    </row>
    <row r="26" spans="1:5" ht="16.5" customHeight="1" x14ac:dyDescent="0.3">
      <c r="A26" s="460">
        <v>3</v>
      </c>
      <c r="B26" s="461">
        <v>21618817</v>
      </c>
      <c r="C26" s="461">
        <v>673229.5</v>
      </c>
      <c r="D26" s="462">
        <v>1.1000000000000001</v>
      </c>
      <c r="E26" s="462">
        <v>25.3</v>
      </c>
    </row>
    <row r="27" spans="1:5" ht="16.5" customHeight="1" x14ac:dyDescent="0.3">
      <c r="A27" s="460">
        <v>4</v>
      </c>
      <c r="B27" s="461">
        <v>21634775</v>
      </c>
      <c r="C27" s="461">
        <v>668715.4</v>
      </c>
      <c r="D27" s="462">
        <v>1.1000000000000001</v>
      </c>
      <c r="E27" s="462">
        <v>25.3</v>
      </c>
    </row>
    <row r="28" spans="1:5" ht="16.5" customHeight="1" x14ac:dyDescent="0.3">
      <c r="A28" s="460">
        <v>5</v>
      </c>
      <c r="B28" s="461">
        <v>21686457</v>
      </c>
      <c r="C28" s="461">
        <v>668737.4</v>
      </c>
      <c r="D28" s="462">
        <v>1.1000000000000001</v>
      </c>
      <c r="E28" s="462">
        <v>25.3</v>
      </c>
    </row>
    <row r="29" spans="1:5" ht="16.5" customHeight="1" x14ac:dyDescent="0.3">
      <c r="A29" s="460">
        <v>6</v>
      </c>
      <c r="B29" s="464">
        <v>21660630</v>
      </c>
      <c r="C29" s="464">
        <v>669817.59999999998</v>
      </c>
      <c r="D29" s="465">
        <v>1.1000000000000001</v>
      </c>
      <c r="E29" s="465">
        <v>25.3</v>
      </c>
    </row>
    <row r="30" spans="1:5" ht="16.5" customHeight="1" x14ac:dyDescent="0.3">
      <c r="A30" s="466" t="s">
        <v>14</v>
      </c>
      <c r="B30" s="467">
        <f>AVERAGE(B24:B29)</f>
        <v>21583539.833333332</v>
      </c>
      <c r="C30" s="468">
        <f>AVERAGE(C24:C29)</f>
        <v>670731.81666666665</v>
      </c>
      <c r="D30" s="469">
        <f>AVERAGE(D24:D29)</f>
        <v>1.0999999999999999</v>
      </c>
      <c r="E30" s="469">
        <f>AVERAGE(E24:E29)</f>
        <v>25.3</v>
      </c>
    </row>
    <row r="31" spans="1:5" ht="16.5" customHeight="1" x14ac:dyDescent="0.3">
      <c r="A31" s="470" t="s">
        <v>15</v>
      </c>
      <c r="B31" s="471">
        <f>(STDEV(B24:B29)/B30)</f>
        <v>4.9848898649137892E-3</v>
      </c>
      <c r="C31" s="472"/>
      <c r="D31" s="472"/>
      <c r="E31" s="473"/>
    </row>
    <row r="32" spans="1:5" s="448" customFormat="1" ht="16.5" customHeight="1" x14ac:dyDescent="0.3">
      <c r="A32" s="474" t="s">
        <v>16</v>
      </c>
      <c r="B32" s="475">
        <f>COUNT(B24:B29)</f>
        <v>6</v>
      </c>
      <c r="C32" s="476"/>
      <c r="D32" s="477"/>
      <c r="E32" s="478"/>
    </row>
    <row r="33" spans="1:5" s="448" customFormat="1" ht="15.75" customHeight="1" x14ac:dyDescent="0.25">
      <c r="A33" s="454"/>
      <c r="B33" s="454"/>
      <c r="C33" s="454"/>
      <c r="D33" s="454"/>
      <c r="E33" s="454"/>
    </row>
    <row r="34" spans="1:5" s="448" customFormat="1" ht="16.5" customHeight="1" x14ac:dyDescent="0.3">
      <c r="A34" s="455" t="s">
        <v>17</v>
      </c>
      <c r="B34" s="479" t="s">
        <v>130</v>
      </c>
      <c r="C34" s="480"/>
      <c r="D34" s="480"/>
      <c r="E34" s="480"/>
    </row>
    <row r="35" spans="1:5" ht="16.5" customHeight="1" x14ac:dyDescent="0.3">
      <c r="A35" s="455"/>
      <c r="B35" s="479" t="s">
        <v>131</v>
      </c>
      <c r="C35" s="480"/>
      <c r="D35" s="480"/>
      <c r="E35" s="480"/>
    </row>
    <row r="36" spans="1:5" ht="16.5" customHeight="1" x14ac:dyDescent="0.3">
      <c r="A36" s="455"/>
      <c r="B36" s="479" t="s">
        <v>132</v>
      </c>
      <c r="C36" s="480"/>
      <c r="D36" s="480"/>
      <c r="E36" s="480"/>
    </row>
    <row r="37" spans="1:5" ht="15.75" customHeight="1" x14ac:dyDescent="0.25">
      <c r="A37" s="454"/>
      <c r="B37" s="454"/>
      <c r="C37" s="454"/>
      <c r="D37" s="454"/>
      <c r="E37" s="454"/>
    </row>
    <row r="38" spans="1:5" ht="16.5" customHeight="1" x14ac:dyDescent="0.3">
      <c r="A38" s="450" t="s">
        <v>1</v>
      </c>
      <c r="B38" s="451" t="s">
        <v>133</v>
      </c>
    </row>
    <row r="39" spans="1:5" ht="16.5" customHeight="1" x14ac:dyDescent="0.3">
      <c r="A39" s="455" t="s">
        <v>4</v>
      </c>
      <c r="B39" s="455" t="s">
        <v>128</v>
      </c>
      <c r="C39" s="454"/>
      <c r="D39" s="454"/>
      <c r="E39" s="454"/>
    </row>
    <row r="40" spans="1:5" ht="16.5" customHeight="1" x14ac:dyDescent="0.3">
      <c r="A40" s="455" t="s">
        <v>5</v>
      </c>
      <c r="B40" s="456">
        <v>99.3</v>
      </c>
      <c r="C40" s="454"/>
      <c r="D40" s="454"/>
      <c r="E40" s="454"/>
    </row>
    <row r="41" spans="1:5" ht="16.5" customHeight="1" x14ac:dyDescent="0.3">
      <c r="A41" s="452" t="s">
        <v>6</v>
      </c>
      <c r="B41" s="456">
        <v>29.13</v>
      </c>
      <c r="C41" s="454"/>
      <c r="D41" s="454"/>
      <c r="E41" s="454"/>
    </row>
    <row r="42" spans="1:5" ht="16.5" customHeight="1" x14ac:dyDescent="0.3">
      <c r="A42" s="452" t="s">
        <v>7</v>
      </c>
      <c r="B42" s="457">
        <f>B41/50</f>
        <v>0.58260000000000001</v>
      </c>
      <c r="C42" s="454"/>
      <c r="D42" s="454"/>
      <c r="E42" s="454"/>
    </row>
    <row r="43" spans="1:5" ht="15.75" customHeight="1" x14ac:dyDescent="0.25">
      <c r="A43" s="454"/>
      <c r="B43" s="454"/>
      <c r="C43" s="454"/>
      <c r="D43" s="454"/>
      <c r="E43" s="454"/>
    </row>
    <row r="44" spans="1:5" ht="16.5" customHeight="1" x14ac:dyDescent="0.3">
      <c r="A44" s="458" t="s">
        <v>9</v>
      </c>
      <c r="B44" s="459" t="s">
        <v>10</v>
      </c>
      <c r="C44" s="458" t="s">
        <v>11</v>
      </c>
      <c r="D44" s="458" t="s">
        <v>12</v>
      </c>
      <c r="E44" s="458" t="s">
        <v>13</v>
      </c>
    </row>
    <row r="45" spans="1:5" ht="16.5" customHeight="1" x14ac:dyDescent="0.3">
      <c r="A45" s="460">
        <v>1</v>
      </c>
      <c r="B45" s="461">
        <v>51124295</v>
      </c>
      <c r="C45" s="461">
        <v>1855.3</v>
      </c>
      <c r="D45" s="462">
        <v>1.4</v>
      </c>
      <c r="E45" s="463">
        <v>4</v>
      </c>
    </row>
    <row r="46" spans="1:5" ht="16.5" customHeight="1" x14ac:dyDescent="0.3">
      <c r="A46" s="460">
        <v>2</v>
      </c>
      <c r="B46" s="461">
        <v>50516546</v>
      </c>
      <c r="C46" s="461">
        <v>1932.9</v>
      </c>
      <c r="D46" s="462">
        <v>1.5</v>
      </c>
      <c r="E46" s="462">
        <v>4</v>
      </c>
    </row>
    <row r="47" spans="1:5" ht="16.5" customHeight="1" x14ac:dyDescent="0.3">
      <c r="A47" s="460">
        <v>3</v>
      </c>
      <c r="B47" s="461">
        <v>51420736</v>
      </c>
      <c r="C47" s="461">
        <v>1958.2</v>
      </c>
      <c r="D47" s="462">
        <v>1.5</v>
      </c>
      <c r="E47" s="462">
        <v>4</v>
      </c>
    </row>
    <row r="48" spans="1:5" ht="16.5" customHeight="1" x14ac:dyDescent="0.3">
      <c r="A48" s="460">
        <v>4</v>
      </c>
      <c r="B48" s="461">
        <v>51417287</v>
      </c>
      <c r="C48" s="461">
        <v>1914.3</v>
      </c>
      <c r="D48" s="462">
        <v>1.5</v>
      </c>
      <c r="E48" s="462">
        <v>4</v>
      </c>
    </row>
    <row r="49" spans="1:7" ht="16.5" customHeight="1" x14ac:dyDescent="0.3">
      <c r="A49" s="460">
        <v>5</v>
      </c>
      <c r="B49" s="461">
        <v>50799269</v>
      </c>
      <c r="C49" s="461">
        <v>1992.8</v>
      </c>
      <c r="D49" s="462">
        <v>1.5</v>
      </c>
      <c r="E49" s="462">
        <v>4</v>
      </c>
    </row>
    <row r="50" spans="1:7" ht="16.5" customHeight="1" x14ac:dyDescent="0.3">
      <c r="A50" s="460">
        <v>6</v>
      </c>
      <c r="B50" s="464"/>
      <c r="C50" s="464"/>
      <c r="D50" s="465"/>
      <c r="E50" s="465"/>
    </row>
    <row r="51" spans="1:7" ht="16.5" customHeight="1" x14ac:dyDescent="0.3">
      <c r="A51" s="466" t="s">
        <v>14</v>
      </c>
      <c r="B51" s="467">
        <f>AVERAGE(B45:B50)</f>
        <v>51055626.600000001</v>
      </c>
      <c r="C51" s="468">
        <f>AVERAGE(C45:C50)</f>
        <v>1930.7</v>
      </c>
      <c r="D51" s="469">
        <f>AVERAGE(D45:D50)</f>
        <v>1.48</v>
      </c>
      <c r="E51" s="469">
        <f>AVERAGE(E45:E50)</f>
        <v>4</v>
      </c>
    </row>
    <row r="52" spans="1:7" ht="16.5" customHeight="1" x14ac:dyDescent="0.3">
      <c r="A52" s="470" t="s">
        <v>15</v>
      </c>
      <c r="B52" s="471">
        <f>(STDEV(B45:B50)/B51)</f>
        <v>7.7431375881782168E-3</v>
      </c>
      <c r="C52" s="472"/>
      <c r="D52" s="472"/>
      <c r="E52" s="473"/>
    </row>
    <row r="53" spans="1:7" s="448" customFormat="1" ht="16.5" customHeight="1" x14ac:dyDescent="0.3">
      <c r="A53" s="474" t="s">
        <v>16</v>
      </c>
      <c r="B53" s="475">
        <f>COUNT(B45:B50)</f>
        <v>5</v>
      </c>
      <c r="C53" s="476"/>
      <c r="D53" s="477"/>
      <c r="E53" s="478"/>
    </row>
    <row r="54" spans="1:7" s="448" customFormat="1" ht="15.75" customHeight="1" x14ac:dyDescent="0.25">
      <c r="A54" s="454"/>
      <c r="B54" s="454"/>
      <c r="C54" s="454"/>
      <c r="D54" s="454"/>
      <c r="E54" s="454"/>
    </row>
    <row r="55" spans="1:7" s="448" customFormat="1" ht="16.5" customHeight="1" x14ac:dyDescent="0.3">
      <c r="A55" s="455" t="s">
        <v>17</v>
      </c>
      <c r="B55" s="479" t="s">
        <v>130</v>
      </c>
      <c r="C55" s="480"/>
      <c r="D55" s="480"/>
      <c r="E55" s="480"/>
    </row>
    <row r="56" spans="1:7" ht="16.5" customHeight="1" x14ac:dyDescent="0.3">
      <c r="A56" s="455"/>
      <c r="B56" s="479" t="s">
        <v>131</v>
      </c>
      <c r="C56" s="480"/>
      <c r="D56" s="480"/>
      <c r="E56" s="480"/>
    </row>
    <row r="57" spans="1:7" ht="16.5" customHeight="1" x14ac:dyDescent="0.3">
      <c r="A57" s="455"/>
      <c r="B57" s="479" t="s">
        <v>132</v>
      </c>
      <c r="C57" s="480"/>
      <c r="D57" s="480"/>
      <c r="E57" s="480"/>
    </row>
    <row r="58" spans="1:7" ht="14.25" customHeight="1" thickBot="1" x14ac:dyDescent="0.3">
      <c r="A58" s="481"/>
      <c r="B58" s="482"/>
      <c r="D58" s="483"/>
      <c r="F58" s="484"/>
      <c r="G58" s="484"/>
    </row>
    <row r="59" spans="1:7" ht="15" customHeight="1" x14ac:dyDescent="0.3">
      <c r="B59" s="547" t="s">
        <v>18</v>
      </c>
      <c r="C59" s="547"/>
      <c r="E59" s="485" t="s">
        <v>19</v>
      </c>
      <c r="F59" s="486"/>
      <c r="G59" s="485" t="s">
        <v>20</v>
      </c>
    </row>
    <row r="60" spans="1:7" ht="15" customHeight="1" x14ac:dyDescent="0.3">
      <c r="A60" s="487" t="s">
        <v>21</v>
      </c>
      <c r="B60" s="488"/>
      <c r="C60" s="488"/>
      <c r="E60" s="488"/>
      <c r="G60" s="488"/>
    </row>
    <row r="61" spans="1:7" ht="15" customHeight="1" x14ac:dyDescent="0.3">
      <c r="A61" s="487" t="s">
        <v>22</v>
      </c>
      <c r="B61" s="489"/>
      <c r="C61" s="489"/>
      <c r="E61" s="489"/>
      <c r="G61" s="490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tdf</vt:lpstr>
      <vt:lpstr>Uniformity (2)</vt:lpstr>
      <vt:lpstr>Tenofovir</vt:lpstr>
      <vt:lpstr>lamivudine</vt:lpstr>
      <vt:lpstr>SST (lam)</vt:lpstr>
      <vt:lpstr>efavirenz</vt:lpstr>
      <vt:lpstr>SST (efv)</vt:lpstr>
      <vt:lpstr>efavirenz!Print_Area</vt:lpstr>
      <vt:lpstr>lamivudine!Print_Area</vt:lpstr>
      <vt:lpstr>Tenofovir!Print_Area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2016-01-11T10:09:13Z</cp:lastPrinted>
  <dcterms:created xsi:type="dcterms:W3CDTF">2005-07-05T10:19:27Z</dcterms:created>
  <dcterms:modified xsi:type="dcterms:W3CDTF">2016-03-04T12:48:32Z</dcterms:modified>
</cp:coreProperties>
</file>