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Abacavir 729" sheetId="4" r:id="rId3"/>
  </sheets>
  <definedNames>
    <definedName name="_xlnm.Print_Area" localSheetId="2">'Abacavir 729'!$A$1:$K$129</definedName>
    <definedName name="_xlnm.Print_Area" localSheetId="1">Uniformity!$A$1:$G$58</definedName>
  </definedNames>
  <calcPr calcId="144525"/>
</workbook>
</file>

<file path=xl/calcChain.xml><?xml version="1.0" encoding="utf-8"?>
<calcChain xmlns="http://schemas.openxmlformats.org/spreadsheetml/2006/main">
  <c r="C19" i="2" l="1"/>
  <c r="C18" i="2"/>
  <c r="B21" i="1"/>
  <c r="B20" i="1"/>
  <c r="B19" i="1"/>
  <c r="B18" i="1"/>
  <c r="B17" i="1"/>
  <c r="B30" i="4"/>
  <c r="B34" i="4"/>
  <c r="I39" i="4"/>
  <c r="E41" i="4"/>
  <c r="G41" i="4"/>
  <c r="D42" i="4"/>
  <c r="F42" i="4"/>
  <c r="D44" i="4"/>
  <c r="F44" i="4"/>
  <c r="F45" i="4" s="1"/>
  <c r="F46" i="4" s="1"/>
  <c r="B45" i="4"/>
  <c r="D45" i="4"/>
  <c r="D46" i="4" s="1"/>
  <c r="D48" i="4"/>
  <c r="E39" i="4" s="1"/>
  <c r="B55" i="4"/>
  <c r="C56" i="4"/>
  <c r="H63" i="4"/>
  <c r="G67" i="4"/>
  <c r="H67" i="4"/>
  <c r="B68" i="4"/>
  <c r="B69" i="4" s="1"/>
  <c r="G68" i="4"/>
  <c r="H68" i="4"/>
  <c r="G69" i="4"/>
  <c r="H69" i="4"/>
  <c r="G70" i="4"/>
  <c r="H70" i="4"/>
  <c r="G71" i="4"/>
  <c r="H71" i="4"/>
  <c r="C76" i="4"/>
  <c r="B80" i="4"/>
  <c r="B83" i="4"/>
  <c r="B87" i="4"/>
  <c r="I92" i="4"/>
  <c r="E94" i="4"/>
  <c r="G94" i="4"/>
  <c r="D95" i="4"/>
  <c r="F95" i="4"/>
  <c r="D97" i="4"/>
  <c r="F97" i="4"/>
  <c r="F98" i="4" s="1"/>
  <c r="F99" i="4" s="1"/>
  <c r="B98" i="4"/>
  <c r="D98" i="4"/>
  <c r="D99" i="4" s="1"/>
  <c r="D100" i="4"/>
  <c r="D101" i="4" s="1"/>
  <c r="B116" i="4"/>
  <c r="C120" i="4"/>
  <c r="E92" i="4" l="1"/>
  <c r="G93" i="4"/>
  <c r="G92" i="4"/>
  <c r="G91" i="4"/>
  <c r="E93" i="4"/>
  <c r="D102" i="4"/>
  <c r="E91" i="4"/>
  <c r="D49" i="4"/>
  <c r="E40" i="4"/>
  <c r="G38" i="4"/>
  <c r="G42" i="4" s="1"/>
  <c r="E38" i="4"/>
  <c r="G39" i="4"/>
  <c r="G40" i="4"/>
  <c r="E42" i="4" l="1"/>
  <c r="D50" i="4"/>
  <c r="D52" i="4"/>
  <c r="D103" i="4"/>
  <c r="D105" i="4"/>
  <c r="E95" i="4"/>
  <c r="G95" i="4"/>
  <c r="E108" i="4" l="1"/>
  <c r="F108" i="4" s="1"/>
  <c r="E112" i="4"/>
  <c r="F112" i="4" s="1"/>
  <c r="D104" i="4"/>
  <c r="E111" i="4"/>
  <c r="F111" i="4" s="1"/>
  <c r="E109" i="4"/>
  <c r="F109" i="4" s="1"/>
  <c r="E110" i="4"/>
  <c r="F110" i="4" s="1"/>
  <c r="E113" i="4"/>
  <c r="F113" i="4" s="1"/>
  <c r="G64" i="4"/>
  <c r="H64" i="4" s="1"/>
  <c r="G66" i="4"/>
  <c r="H66" i="4" s="1"/>
  <c r="D51" i="4"/>
  <c r="G60" i="4"/>
  <c r="H60" i="4" s="1"/>
  <c r="G62" i="4"/>
  <c r="H62" i="4" s="1"/>
  <c r="G65" i="4"/>
  <c r="H65" i="4" s="1"/>
  <c r="G61" i="4"/>
  <c r="H61" i="4" s="1"/>
  <c r="F117" i="4" l="1"/>
  <c r="F115" i="4"/>
  <c r="H72" i="4"/>
  <c r="G76" i="4" s="1"/>
  <c r="H74" i="4"/>
  <c r="H73" i="4" l="1"/>
  <c r="G120" i="4"/>
  <c r="F116" i="4"/>
  <c r="C46" i="2" l="1"/>
  <c r="D50" i="2" s="1"/>
  <c r="C45" i="2"/>
  <c r="D41" i="2"/>
  <c r="D37" i="2"/>
  <c r="D33" i="2"/>
  <c r="D32" i="2"/>
  <c r="D29" i="2"/>
  <c r="D28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43" i="2"/>
  <c r="C49" i="2"/>
  <c r="D36" i="2"/>
  <c r="D40" i="2"/>
  <c r="D49" i="2"/>
  <c r="C50" i="2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<sst xmlns="http://schemas.openxmlformats.org/spreadsheetml/2006/main" count="235" uniqueCount="133">
  <si>
    <t>HPLC System Suitability Report</t>
  </si>
  <si>
    <t>Analysis Data</t>
  </si>
  <si>
    <t>Assay</t>
  </si>
  <si>
    <t>Sample(s)</t>
  </si>
  <si>
    <t>Reference Substance:</t>
  </si>
  <si>
    <t>Abacavir 300mg</t>
  </si>
  <si>
    <t>% age Purity:</t>
  </si>
  <si>
    <t>NDQB201602729</t>
  </si>
  <si>
    <t>Weight (mg):</t>
  </si>
  <si>
    <t>Abacavir sulfate 300mg</t>
  </si>
  <si>
    <t>Standard Conc (mg/mL):</t>
  </si>
  <si>
    <t>Each tablets contains Abacavir sulfate 300mg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</si>
  <si>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</si>
  <si>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</si>
  <si>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</si>
  <si>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</si>
  <si>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</si>
  <si>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</si>
  <si>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</si>
  <si>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</si>
  <si>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</si>
  <si>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</si>
  <si>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</si>
  <si>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</si>
  <si>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</si>
  <si>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</si>
  <si>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</si>
  <si>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</si>
  <si>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</si>
  <si>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</si>
  <si>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</si>
  <si>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</si>
  <si>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</si>
  <si>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</si>
  <si>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</si>
  <si>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</si>
  <si>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</si>
  <si>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</si>
  <si>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</si>
  <si>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</si>
  <si>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</si>
  <si>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</si>
  <si>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</si>
  <si>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</si>
  <si>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</si>
  <si>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</si>
  <si>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</si>
  <si>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</si>
  <si>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</si>
  <si>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</si>
  <si>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</si>
  <si>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</si>
  <si>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</si>
  <si>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</si>
  <si>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</si>
  <si>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</si>
  <si>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</si>
  <si>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</si>
  <si>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</si>
  <si>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</si>
  <si>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</si>
  <si>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</si>
  <si>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</si>
  <si>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</si>
  <si>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</si>
  <si>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</si>
  <si>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</si>
  <si>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</si>
  <si>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</si>
  <si>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</si>
  <si>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</si>
  <si>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</si>
  <si>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</si>
  <si>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</si>
  <si>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</si>
  <si>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</si>
  <si>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</si>
  <si>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</si>
  <si>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</si>
  <si>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</si>
  <si>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</si>
  <si>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</si>
  <si>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</si>
  <si>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</si>
  <si>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</si>
  <si>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</si>
  <si>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</si>
  <si>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</si>
  <si>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</si>
  <si>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</si>
  <si>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</si>
  <si>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</si>
  <si>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</si>
  <si>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</si>
  <si>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</si>
  <si>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</si>
  <si>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</si>
  <si>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</si>
  <si>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</si>
  <si>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</si>
  <si>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</si>
  <si>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</si>
  <si>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</si>
  <si>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</si>
  <si>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</si>
  <si>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</si>
  <si>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30th Sept 2015</t>
  </si>
  <si>
    <t>JOYFRIDA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</si>
  <si>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</si>
  <si>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</si>
  <si>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</si>
  <si>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</si>
  <si>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</si>
  <si>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</si>
  <si>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</si>
  <si>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</si>
  <si>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</si>
  <si>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</si>
  <si>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</si>
  <si>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</si>
  <si>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</si>
  <si>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</si>
  <si>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</si>
  <si>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</si>
  <si>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Abacavir sulphate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</si>
  <si>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</si>
  <si>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 xml:space="preserve">     PRS/A12-1</t>
  </si>
  <si>
    <t xml:space="preserve">Abacavir Sulfate </t>
  </si>
  <si>
    <t>DISSOLUTION</t>
  </si>
  <si>
    <t xml:space="preserve">UV        </t>
  </si>
  <si>
    <t xml:space="preserve">                             </t>
  </si>
  <si>
    <t>19th Feb 2016</t>
  </si>
  <si>
    <t>12th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</si>
</sst>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b/>
      <sz val="12"/>
      <color rgb="FF000000"/>
      <name val="Book Antiqua"/>
      <family val="1"/>
    </font>
    <font>
      <i/>
      <sz val="14"/>
      <color rgb="FF000000"/>
      <name val="Book Antiqua"/>
      <family val="1"/>
    </font>
    <font>
      <i/>
      <sz val="14"/>
      <color rgb="FF000000"/>
      <name val="Arial"/>
      <family val="2"/>
    </font>
    <font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2" borderId="0"/>
  </cellStyleXfs>
  <cellXfs count="3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righ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2" fillId="2" borderId="0" xfId="1" applyFill="1"/>
    <xf numFmtId="0" fontId="13" fillId="2" borderId="0" xfId="1" applyFont="1" applyFill="1"/>
    <xf numFmtId="0" fontId="14" fillId="2" borderId="0" xfId="1" applyFont="1" applyFill="1"/>
    <xf numFmtId="0" fontId="14" fillId="2" borderId="0" xfId="1" applyFont="1" applyFill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4" fillId="2" borderId="11" xfId="1" applyFont="1" applyFill="1" applyBorder="1"/>
    <xf numFmtId="0" fontId="15" fillId="2" borderId="11" xfId="1" applyFont="1" applyFill="1" applyBorder="1"/>
    <xf numFmtId="0" fontId="15" fillId="2" borderId="0" xfId="1" applyFont="1" applyFill="1" applyAlignment="1">
      <alignment horizontal="right"/>
    </xf>
    <xf numFmtId="0" fontId="14" fillId="2" borderId="7" xfId="1" applyFont="1" applyFill="1" applyBorder="1"/>
    <xf numFmtId="0" fontId="14" fillId="2" borderId="10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4" fillId="2" borderId="9" xfId="1" applyFont="1" applyFill="1" applyBorder="1"/>
    <xf numFmtId="0" fontId="16" fillId="2" borderId="9" xfId="1" applyFont="1" applyFill="1" applyBorder="1" applyAlignment="1">
      <alignment horizontal="left" vertical="center" wrapText="1"/>
    </xf>
    <xf numFmtId="165" fontId="17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right"/>
    </xf>
    <xf numFmtId="0" fontId="16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right" vertical="center" wrapText="1"/>
    </xf>
    <xf numFmtId="10" fontId="14" fillId="2" borderId="0" xfId="1" applyNumberFormat="1" applyFont="1" applyFill="1" applyAlignment="1">
      <alignment horizontal="center"/>
    </xf>
    <xf numFmtId="0" fontId="17" fillId="7" borderId="17" xfId="1" applyFont="1" applyFill="1" applyBorder="1" applyAlignment="1">
      <alignment horizontal="center"/>
    </xf>
    <xf numFmtId="0" fontId="14" fillId="2" borderId="55" xfId="1" applyFont="1" applyFill="1" applyBorder="1" applyAlignment="1">
      <alignment horizontal="right"/>
    </xf>
    <xf numFmtId="0" fontId="14" fillId="2" borderId="58" xfId="1" applyFont="1" applyFill="1" applyBorder="1" applyAlignment="1">
      <alignment horizontal="center"/>
    </xf>
    <xf numFmtId="0" fontId="14" fillId="2" borderId="43" xfId="1" applyFont="1" applyFill="1" applyBorder="1"/>
    <xf numFmtId="10" fontId="17" fillId="6" borderId="27" xfId="1" applyNumberFormat="1" applyFont="1" applyFill="1" applyBorder="1" applyAlignment="1">
      <alignment horizontal="center"/>
    </xf>
    <xf numFmtId="0" fontId="14" fillId="2" borderId="6" xfId="1" applyFont="1" applyFill="1" applyBorder="1"/>
    <xf numFmtId="0" fontId="14" fillId="2" borderId="23" xfId="1" applyFont="1" applyFill="1" applyBorder="1"/>
    <xf numFmtId="0" fontId="14" fillId="2" borderId="24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right"/>
    </xf>
    <xf numFmtId="10" fontId="17" fillId="7" borderId="27" xfId="1" applyNumberFormat="1" applyFont="1" applyFill="1" applyBorder="1" applyAlignment="1">
      <alignment horizontal="center"/>
    </xf>
    <xf numFmtId="171" fontId="14" fillId="2" borderId="2" xfId="1" applyNumberFormat="1" applyFont="1" applyFill="1" applyBorder="1" applyAlignment="1">
      <alignment horizontal="right"/>
    </xf>
    <xf numFmtId="171" fontId="15" fillId="2" borderId="0" xfId="1" applyNumberFormat="1" applyFont="1" applyFill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7" fillId="3" borderId="24" xfId="1" applyFont="1" applyFill="1" applyBorder="1" applyAlignment="1" applyProtection="1">
      <alignment horizontal="center"/>
      <protection locked="0"/>
    </xf>
    <xf numFmtId="2" fontId="14" fillId="2" borderId="24" xfId="1" applyNumberFormat="1" applyFont="1" applyFill="1" applyBorder="1" applyAlignment="1">
      <alignment horizontal="center"/>
    </xf>
    <xf numFmtId="10" fontId="14" fillId="2" borderId="36" xfId="1" applyNumberFormat="1" applyFont="1" applyFill="1" applyBorder="1" applyAlignment="1">
      <alignment horizontal="center"/>
    </xf>
    <xf numFmtId="166" fontId="14" fillId="2" borderId="35" xfId="1" applyNumberFormat="1" applyFont="1" applyFill="1" applyBorder="1" applyAlignment="1">
      <alignment horizontal="center"/>
    </xf>
    <xf numFmtId="166" fontId="17" fillId="3" borderId="35" xfId="1" applyNumberFormat="1" applyFont="1" applyFill="1" applyBorder="1" applyAlignment="1" applyProtection="1">
      <alignment horizontal="center"/>
      <protection locked="0"/>
    </xf>
    <xf numFmtId="0" fontId="14" fillId="2" borderId="34" xfId="1" applyFont="1" applyFill="1" applyBorder="1" applyAlignment="1">
      <alignment horizontal="center"/>
    </xf>
    <xf numFmtId="10" fontId="14" fillId="2" borderId="32" xfId="1" applyNumberFormat="1" applyFont="1" applyFill="1" applyBorder="1" applyAlignment="1">
      <alignment horizontal="center"/>
    </xf>
    <xf numFmtId="166" fontId="14" fillId="2" borderId="31" xfId="1" applyNumberFormat="1" applyFont="1" applyFill="1" applyBorder="1" applyAlignment="1">
      <alignment horizontal="center"/>
    </xf>
    <xf numFmtId="166" fontId="17" fillId="3" borderId="31" xfId="1" applyNumberFormat="1" applyFont="1" applyFill="1" applyBorder="1" applyAlignment="1" applyProtection="1">
      <alignment horizontal="center"/>
      <protection locked="0"/>
    </xf>
    <xf numFmtId="10" fontId="14" fillId="2" borderId="30" xfId="1" applyNumberFormat="1" applyFont="1" applyFill="1" applyBorder="1" applyAlignment="1">
      <alignment horizontal="center"/>
    </xf>
    <xf numFmtId="166" fontId="14" fillId="2" borderId="26" xfId="1" applyNumberFormat="1" applyFont="1" applyFill="1" applyBorder="1" applyAlignment="1">
      <alignment horizontal="center"/>
    </xf>
    <xf numFmtId="0" fontId="15" fillId="2" borderId="22" xfId="1" applyFont="1" applyFill="1" applyBorder="1" applyAlignment="1">
      <alignment horizontal="center" wrapText="1"/>
    </xf>
    <xf numFmtId="0" fontId="15" fillId="2" borderId="54" xfId="1" applyFont="1" applyFill="1" applyBorder="1" applyAlignment="1">
      <alignment horizontal="center"/>
    </xf>
    <xf numFmtId="0" fontId="15" fillId="2" borderId="53" xfId="1" applyFont="1" applyFill="1" applyBorder="1" applyAlignment="1">
      <alignment horizontal="center"/>
    </xf>
    <xf numFmtId="0" fontId="15" fillId="2" borderId="47" xfId="1" applyFont="1" applyFill="1" applyBorder="1" applyAlignment="1">
      <alignment horizontal="center"/>
    </xf>
    <xf numFmtId="0" fontId="17" fillId="3" borderId="22" xfId="1" applyFont="1" applyFill="1" applyBorder="1" applyAlignment="1" applyProtection="1">
      <alignment horizontal="center"/>
      <protection locked="0"/>
    </xf>
    <xf numFmtId="0" fontId="14" fillId="2" borderId="21" xfId="1" applyFont="1" applyFill="1" applyBorder="1" applyAlignment="1">
      <alignment horizontal="right"/>
    </xf>
    <xf numFmtId="0" fontId="19" fillId="2" borderId="0" xfId="1" applyFont="1" applyFill="1"/>
    <xf numFmtId="0" fontId="13" fillId="2" borderId="0" xfId="1" applyFont="1" applyFill="1" applyAlignment="1">
      <alignment horizontal="center"/>
    </xf>
    <xf numFmtId="171" fontId="14" fillId="2" borderId="0" xfId="1" applyNumberFormat="1" applyFont="1" applyFill="1" applyAlignment="1">
      <alignment horizontal="center"/>
    </xf>
    <xf numFmtId="0" fontId="15" fillId="7" borderId="17" xfId="1" applyFont="1" applyFill="1" applyBorder="1" applyAlignment="1">
      <alignment horizontal="center"/>
    </xf>
    <xf numFmtId="0" fontId="14" fillId="2" borderId="17" xfId="1" applyFont="1" applyFill="1" applyBorder="1" applyAlignment="1">
      <alignment horizontal="right"/>
    </xf>
    <xf numFmtId="10" fontId="15" fillId="6" borderId="41" xfId="1" applyNumberFormat="1" applyFont="1" applyFill="1" applyBorder="1" applyAlignment="1">
      <alignment horizontal="center"/>
    </xf>
    <xf numFmtId="0" fontId="14" fillId="2" borderId="41" xfId="1" applyFont="1" applyFill="1" applyBorder="1" applyAlignment="1">
      <alignment horizontal="right"/>
    </xf>
    <xf numFmtId="2" fontId="13" fillId="2" borderId="0" xfId="1" applyNumberFormat="1" applyFont="1" applyFill="1" applyAlignment="1">
      <alignment horizontal="center"/>
    </xf>
    <xf numFmtId="171" fontId="15" fillId="7" borderId="16" xfId="1" applyNumberFormat="1" applyFont="1" applyFill="1" applyBorder="1" applyAlignment="1">
      <alignment horizontal="center"/>
    </xf>
    <xf numFmtId="0" fontId="14" fillId="2" borderId="16" xfId="1" applyFont="1" applyFill="1" applyBorder="1" applyAlignment="1">
      <alignment horizontal="right"/>
    </xf>
    <xf numFmtId="0" fontId="15" fillId="2" borderId="0" xfId="1" applyFont="1" applyFill="1" applyAlignment="1">
      <alignment horizontal="center" wrapText="1"/>
    </xf>
    <xf numFmtId="2" fontId="14" fillId="7" borderId="30" xfId="1" applyNumberFormat="1" applyFont="1" applyFill="1" applyBorder="1" applyAlignment="1">
      <alignment horizontal="center"/>
    </xf>
    <xf numFmtId="0" fontId="14" fillId="2" borderId="52" xfId="1" applyFont="1" applyFill="1" applyBorder="1" applyAlignment="1">
      <alignment horizontal="right"/>
    </xf>
    <xf numFmtId="1" fontId="14" fillId="2" borderId="0" xfId="1" applyNumberFormat="1" applyFont="1" applyFill="1" applyAlignment="1">
      <alignment horizontal="center"/>
    </xf>
    <xf numFmtId="2" fontId="14" fillId="6" borderId="27" xfId="1" applyNumberFormat="1" applyFont="1" applyFill="1" applyBorder="1" applyAlignment="1">
      <alignment horizontal="center"/>
    </xf>
    <xf numFmtId="0" fontId="14" fillId="2" borderId="25" xfId="1" applyFont="1" applyFill="1" applyBorder="1" applyAlignment="1">
      <alignment horizontal="right"/>
    </xf>
    <xf numFmtId="166" fontId="14" fillId="7" borderId="27" xfId="1" applyNumberFormat="1" applyFont="1" applyFill="1" applyBorder="1" applyAlignment="1">
      <alignment horizontal="center"/>
    </xf>
    <xf numFmtId="166" fontId="14" fillId="6" borderId="17" xfId="1" applyNumberFormat="1" applyFont="1" applyFill="1" applyBorder="1" applyAlignment="1">
      <alignment horizontal="center"/>
    </xf>
    <xf numFmtId="166" fontId="14" fillId="6" borderId="27" xfId="1" applyNumberFormat="1" applyFont="1" applyFill="1" applyBorder="1" applyAlignment="1">
      <alignment horizontal="center"/>
    </xf>
    <xf numFmtId="2" fontId="14" fillId="7" borderId="41" xfId="1" applyNumberFormat="1" applyFont="1" applyFill="1" applyBorder="1" applyAlignment="1">
      <alignment horizontal="center"/>
    </xf>
    <xf numFmtId="2" fontId="14" fillId="7" borderId="27" xfId="1" applyNumberFormat="1" applyFont="1" applyFill="1" applyBorder="1" applyAlignment="1">
      <alignment horizontal="center"/>
    </xf>
    <xf numFmtId="2" fontId="14" fillId="6" borderId="41" xfId="1" applyNumberFormat="1" applyFont="1" applyFill="1" applyBorder="1" applyAlignment="1">
      <alignment horizontal="center"/>
    </xf>
    <xf numFmtId="0" fontId="17" fillId="3" borderId="0" xfId="1" applyFont="1" applyFill="1" applyAlignment="1" applyProtection="1">
      <alignment horizontal="center"/>
      <protection locked="0"/>
    </xf>
    <xf numFmtId="0" fontId="17" fillId="3" borderId="16" xfId="1" applyFont="1" applyFill="1" applyBorder="1" applyAlignment="1" applyProtection="1">
      <alignment horizontal="center"/>
      <protection locked="0"/>
    </xf>
    <xf numFmtId="0" fontId="14" fillId="2" borderId="51" xfId="1" applyFont="1" applyFill="1" applyBorder="1" applyAlignment="1">
      <alignment horizontal="right"/>
    </xf>
    <xf numFmtId="171" fontId="15" fillId="6" borderId="15" xfId="1" applyNumberFormat="1" applyFont="1" applyFill="1" applyBorder="1" applyAlignment="1">
      <alignment horizontal="center"/>
    </xf>
    <xf numFmtId="1" fontId="15" fillId="6" borderId="50" xfId="1" applyNumberFormat="1" applyFont="1" applyFill="1" applyBorder="1" applyAlignment="1">
      <alignment horizontal="center"/>
    </xf>
    <xf numFmtId="171" fontId="15" fillId="6" borderId="38" xfId="1" applyNumberFormat="1" applyFont="1" applyFill="1" applyBorder="1" applyAlignment="1">
      <alignment horizontal="center"/>
    </xf>
    <xf numFmtId="1" fontId="15" fillId="6" borderId="49" xfId="1" applyNumberFormat="1" applyFont="1" applyFill="1" applyBorder="1" applyAlignment="1">
      <alignment horizontal="center"/>
    </xf>
    <xf numFmtId="0" fontId="14" fillId="2" borderId="15" xfId="1" applyFont="1" applyFill="1" applyBorder="1"/>
    <xf numFmtId="171" fontId="14" fillId="2" borderId="36" xfId="1" applyNumberFormat="1" applyFont="1" applyFill="1" applyBorder="1" applyAlignment="1">
      <alignment horizontal="center"/>
    </xf>
    <xf numFmtId="1" fontId="17" fillId="3" borderId="34" xfId="1" applyNumberFormat="1" applyFont="1" applyFill="1" applyBorder="1" applyAlignment="1" applyProtection="1">
      <alignment horizontal="center"/>
      <protection locked="0"/>
    </xf>
    <xf numFmtId="171" fontId="14" fillId="2" borderId="35" xfId="1" applyNumberFormat="1" applyFont="1" applyFill="1" applyBorder="1" applyAlignment="1">
      <alignment horizontal="center"/>
    </xf>
    <xf numFmtId="0" fontId="17" fillId="3" borderId="34" xfId="1" applyFont="1" applyFill="1" applyBorder="1" applyAlignment="1" applyProtection="1">
      <alignment horizontal="center"/>
      <protection locked="0"/>
    </xf>
    <xf numFmtId="0" fontId="14" fillId="2" borderId="7" xfId="1" applyFont="1" applyFill="1" applyBorder="1" applyAlignment="1">
      <alignment horizontal="center"/>
    </xf>
    <xf numFmtId="171" fontId="14" fillId="2" borderId="32" xfId="1" applyNumberFormat="1" applyFont="1" applyFill="1" applyBorder="1" applyAlignment="1">
      <alignment horizontal="center"/>
    </xf>
    <xf numFmtId="166" fontId="17" fillId="3" borderId="23" xfId="1" applyNumberFormat="1" applyFont="1" applyFill="1" applyBorder="1" applyAlignment="1" applyProtection="1">
      <alignment horizontal="center"/>
      <protection locked="0"/>
    </xf>
    <xf numFmtId="171" fontId="14" fillId="2" borderId="31" xfId="1" applyNumberFormat="1" applyFont="1" applyFill="1" applyBorder="1" applyAlignment="1">
      <alignment horizontal="center"/>
    </xf>
    <xf numFmtId="0" fontId="17" fillId="3" borderId="23" xfId="1" applyFont="1" applyFill="1" applyBorder="1" applyAlignment="1" applyProtection="1">
      <alignment horizontal="center"/>
      <protection locked="0"/>
    </xf>
    <xf numFmtId="0" fontId="21" fillId="2" borderId="13" xfId="1" applyFont="1" applyFill="1" applyBorder="1"/>
    <xf numFmtId="171" fontId="14" fillId="2" borderId="30" xfId="1" applyNumberFormat="1" applyFont="1" applyFill="1" applyBorder="1" applyAlignment="1">
      <alignment horizontal="center"/>
    </xf>
    <xf numFmtId="166" fontId="17" fillId="3" borderId="29" xfId="1" applyNumberFormat="1" applyFont="1" applyFill="1" applyBorder="1" applyAlignment="1" applyProtection="1">
      <alignment horizontal="center"/>
      <protection locked="0"/>
    </xf>
    <xf numFmtId="171" fontId="14" fillId="2" borderId="26" xfId="1" applyNumberFormat="1" applyFont="1" applyFill="1" applyBorder="1" applyAlignment="1">
      <alignment horizontal="center"/>
    </xf>
    <xf numFmtId="0" fontId="17" fillId="3" borderId="29" xfId="1" applyFont="1" applyFill="1" applyBorder="1" applyAlignment="1" applyProtection="1">
      <alignment horizontal="center"/>
      <protection locked="0"/>
    </xf>
    <xf numFmtId="0" fontId="14" fillId="2" borderId="48" xfId="1" applyFont="1" applyFill="1" applyBorder="1" applyAlignment="1">
      <alignment horizontal="center"/>
    </xf>
    <xf numFmtId="0" fontId="15" fillId="2" borderId="12" xfId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/>
    </xf>
    <xf numFmtId="0" fontId="15" fillId="2" borderId="25" xfId="1" applyFont="1" applyFill="1" applyBorder="1" applyAlignment="1">
      <alignment horizontal="center"/>
    </xf>
    <xf numFmtId="0" fontId="15" fillId="2" borderId="26" xfId="1" applyFont="1" applyFill="1" applyBorder="1" applyAlignment="1">
      <alignment horizontal="center"/>
    </xf>
    <xf numFmtId="0" fontId="15" fillId="2" borderId="40" xfId="1" applyFont="1" applyFill="1" applyBorder="1" applyAlignment="1">
      <alignment horizontal="center"/>
    </xf>
    <xf numFmtId="0" fontId="19" fillId="2" borderId="0" xfId="1" applyFont="1" applyFill="1" applyAlignment="1">
      <alignment horizontal="left"/>
    </xf>
    <xf numFmtId="0" fontId="22" fillId="2" borderId="1" xfId="1" applyFont="1" applyFill="1" applyBorder="1" applyAlignment="1">
      <alignment horizontal="center"/>
    </xf>
    <xf numFmtId="0" fontId="20" fillId="2" borderId="0" xfId="1" applyFont="1" applyFill="1" applyAlignment="1">
      <alignment vertical="center" wrapText="1"/>
    </xf>
    <xf numFmtId="170" fontId="15" fillId="2" borderId="0" xfId="1" applyNumberFormat="1" applyFont="1" applyFill="1" applyAlignment="1">
      <alignment horizontal="center"/>
    </xf>
    <xf numFmtId="2" fontId="15" fillId="2" borderId="0" xfId="1" applyNumberFormat="1" applyFont="1" applyFill="1" applyAlignment="1">
      <alignment horizontal="center"/>
    </xf>
    <xf numFmtId="2" fontId="17" fillId="3" borderId="0" xfId="1" applyNumberFormat="1" applyFont="1" applyFill="1" applyAlignment="1" applyProtection="1">
      <alignment horizontal="center"/>
      <protection locked="0"/>
    </xf>
    <xf numFmtId="0" fontId="23" fillId="2" borderId="0" xfId="1" applyFont="1" applyFill="1"/>
    <xf numFmtId="0" fontId="24" fillId="2" borderId="0" xfId="1" applyFont="1" applyFill="1"/>
    <xf numFmtId="0" fontId="15" fillId="2" borderId="0" xfId="1" applyFont="1" applyFill="1" applyAlignment="1">
      <alignment horizontal="center"/>
    </xf>
    <xf numFmtId="0" fontId="25" fillId="3" borderId="0" xfId="1" applyFont="1" applyFill="1" applyAlignment="1" applyProtection="1">
      <alignment horizontal="center"/>
      <protection locked="0"/>
    </xf>
    <xf numFmtId="0" fontId="17" fillId="7" borderId="46" xfId="1" applyFont="1" applyFill="1" applyBorder="1" applyAlignment="1">
      <alignment horizontal="center"/>
    </xf>
    <xf numFmtId="10" fontId="17" fillId="6" borderId="56" xfId="1" applyNumberFormat="1" applyFont="1" applyFill="1" applyBorder="1" applyAlignment="1">
      <alignment horizontal="center"/>
    </xf>
    <xf numFmtId="10" fontId="17" fillId="7" borderId="33" xfId="1" applyNumberFormat="1" applyFont="1" applyFill="1" applyBorder="1" applyAlignment="1">
      <alignment horizontal="center"/>
    </xf>
    <xf numFmtId="0" fontId="14" fillId="2" borderId="45" xfId="1" applyFont="1" applyFill="1" applyBorder="1" applyAlignment="1">
      <alignment horizontal="right"/>
    </xf>
    <xf numFmtId="10" fontId="14" fillId="2" borderId="15" xfId="1" applyNumberFormat="1" applyFont="1" applyFill="1" applyBorder="1" applyAlignment="1">
      <alignment horizontal="center" vertical="center"/>
    </xf>
    <xf numFmtId="166" fontId="14" fillId="2" borderId="15" xfId="1" applyNumberFormat="1" applyFont="1" applyFill="1" applyBorder="1" applyAlignment="1">
      <alignment horizontal="center"/>
    </xf>
    <xf numFmtId="0" fontId="17" fillId="3" borderId="43" xfId="1" applyFont="1" applyFill="1" applyBorder="1" applyAlignment="1" applyProtection="1">
      <alignment horizontal="center"/>
      <protection locked="0"/>
    </xf>
    <xf numFmtId="0" fontId="14" fillId="2" borderId="15" xfId="1" applyFont="1" applyFill="1" applyBorder="1" applyAlignment="1">
      <alignment horizontal="center"/>
    </xf>
    <xf numFmtId="10" fontId="14" fillId="2" borderId="14" xfId="1" applyNumberFormat="1" applyFont="1" applyFill="1" applyBorder="1" applyAlignment="1">
      <alignment horizontal="center" vertical="center"/>
    </xf>
    <xf numFmtId="166" fontId="14" fillId="2" borderId="14" xfId="1" applyNumberFormat="1" applyFont="1" applyFill="1" applyBorder="1" applyAlignment="1">
      <alignment horizontal="center"/>
    </xf>
    <xf numFmtId="0" fontId="14" fillId="2" borderId="14" xfId="1" applyFont="1" applyFill="1" applyBorder="1" applyAlignment="1">
      <alignment horizontal="center"/>
    </xf>
    <xf numFmtId="2" fontId="25" fillId="2" borderId="44" xfId="1" applyNumberFormat="1" applyFont="1" applyFill="1" applyBorder="1" applyAlignment="1">
      <alignment horizontal="center"/>
    </xf>
    <xf numFmtId="0" fontId="14" fillId="2" borderId="43" xfId="1" applyFont="1" applyFill="1" applyBorder="1" applyAlignment="1">
      <alignment horizontal="right"/>
    </xf>
    <xf numFmtId="166" fontId="14" fillId="2" borderId="13" xfId="1" applyNumberFormat="1" applyFont="1" applyFill="1" applyBorder="1" applyAlignment="1">
      <alignment horizontal="center"/>
    </xf>
    <xf numFmtId="0" fontId="17" fillId="3" borderId="21" xfId="1" applyFont="1" applyFill="1" applyBorder="1" applyAlignment="1" applyProtection="1">
      <alignment horizontal="center"/>
      <protection locked="0"/>
    </xf>
    <xf numFmtId="0" fontId="14" fillId="2" borderId="13" xfId="1" applyFont="1" applyFill="1" applyBorder="1" applyAlignment="1">
      <alignment horizontal="center"/>
    </xf>
    <xf numFmtId="0" fontId="25" fillId="2" borderId="24" xfId="1" applyFont="1" applyFill="1" applyBorder="1" applyAlignment="1">
      <alignment horizontal="center"/>
    </xf>
    <xf numFmtId="10" fontId="14" fillId="2" borderId="44" xfId="1" applyNumberFormat="1" applyFont="1" applyFill="1" applyBorder="1" applyAlignment="1">
      <alignment horizontal="center" vertical="center"/>
    </xf>
    <xf numFmtId="10" fontId="14" fillId="2" borderId="24" xfId="1" applyNumberFormat="1" applyFont="1" applyFill="1" applyBorder="1" applyAlignment="1">
      <alignment horizontal="center" vertical="center"/>
    </xf>
    <xf numFmtId="1" fontId="17" fillId="3" borderId="23" xfId="1" applyNumberFormat="1" applyFont="1" applyFill="1" applyBorder="1" applyAlignment="1" applyProtection="1">
      <alignment horizontal="center"/>
      <protection locked="0"/>
    </xf>
    <xf numFmtId="10" fontId="14" fillId="2" borderId="22" xfId="1" applyNumberFormat="1" applyFont="1" applyFill="1" applyBorder="1" applyAlignment="1">
      <alignment horizontal="center" vertical="center"/>
    </xf>
    <xf numFmtId="166" fontId="14" fillId="2" borderId="23" xfId="1" applyNumberFormat="1" applyFont="1" applyFill="1" applyBorder="1" applyAlignment="1">
      <alignment horizontal="center"/>
    </xf>
    <xf numFmtId="10" fontId="14" fillId="2" borderId="13" xfId="1" applyNumberFormat="1" applyFont="1" applyFill="1" applyBorder="1" applyAlignment="1">
      <alignment horizontal="center" vertical="center"/>
    </xf>
    <xf numFmtId="166" fontId="14" fillId="2" borderId="21" xfId="1" applyNumberFormat="1" applyFont="1" applyFill="1" applyBorder="1" applyAlignment="1">
      <alignment horizontal="center"/>
    </xf>
    <xf numFmtId="0" fontId="15" fillId="2" borderId="22" xfId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2" fontId="15" fillId="2" borderId="13" xfId="1" applyNumberFormat="1" applyFont="1" applyFill="1" applyBorder="1" applyAlignment="1">
      <alignment horizontal="center"/>
    </xf>
    <xf numFmtId="166" fontId="15" fillId="2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horizontal="left"/>
    </xf>
    <xf numFmtId="172" fontId="17" fillId="3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horizontal="left"/>
    </xf>
    <xf numFmtId="0" fontId="14" fillId="7" borderId="15" xfId="1" applyFont="1" applyFill="1" applyBorder="1" applyAlignment="1">
      <alignment horizontal="center"/>
    </xf>
    <xf numFmtId="10" fontId="14" fillId="6" borderId="41" xfId="1" applyNumberFormat="1" applyFont="1" applyFill="1" applyBorder="1" applyAlignment="1">
      <alignment horizontal="center"/>
    </xf>
    <xf numFmtId="171" fontId="15" fillId="7" borderId="13" xfId="1" applyNumberFormat="1" applyFont="1" applyFill="1" applyBorder="1" applyAlignment="1">
      <alignment horizontal="center"/>
    </xf>
    <xf numFmtId="2" fontId="14" fillId="6" borderId="15" xfId="1" applyNumberFormat="1" applyFont="1" applyFill="1" applyBorder="1" applyAlignment="1">
      <alignment horizontal="center"/>
    </xf>
    <xf numFmtId="0" fontId="14" fillId="2" borderId="15" xfId="1" applyFont="1" applyFill="1" applyBorder="1" applyAlignment="1">
      <alignment horizontal="right"/>
    </xf>
    <xf numFmtId="0" fontId="14" fillId="2" borderId="29" xfId="1" applyFont="1" applyFill="1" applyBorder="1" applyAlignment="1">
      <alignment horizontal="right"/>
    </xf>
    <xf numFmtId="166" fontId="14" fillId="2" borderId="0" xfId="1" applyNumberFormat="1" applyFont="1" applyFill="1" applyAlignment="1">
      <alignment horizontal="center"/>
    </xf>
    <xf numFmtId="166" fontId="14" fillId="2" borderId="0" xfId="1" applyNumberFormat="1" applyFont="1" applyFill="1"/>
    <xf numFmtId="166" fontId="17" fillId="3" borderId="41" xfId="1" applyNumberFormat="1" applyFont="1" applyFill="1" applyBorder="1" applyAlignment="1" applyProtection="1">
      <alignment horizontal="center"/>
      <protection locked="0"/>
    </xf>
    <xf numFmtId="0" fontId="14" fillId="2" borderId="42" xfId="1" applyFont="1" applyFill="1" applyBorder="1" applyAlignment="1">
      <alignment horizontal="right"/>
    </xf>
    <xf numFmtId="166" fontId="14" fillId="6" borderId="41" xfId="1" applyNumberFormat="1" applyFont="1" applyFill="1" applyBorder="1" applyAlignment="1">
      <alignment horizontal="center"/>
    </xf>
    <xf numFmtId="0" fontId="14" fillId="2" borderId="11" xfId="1" applyFont="1" applyFill="1" applyBorder="1" applyAlignment="1">
      <alignment horizontal="right"/>
    </xf>
    <xf numFmtId="0" fontId="14" fillId="2" borderId="40" xfId="1" applyFont="1" applyFill="1" applyBorder="1" applyAlignment="1">
      <alignment horizontal="right"/>
    </xf>
    <xf numFmtId="171" fontId="15" fillId="6" borderId="39" xfId="1" applyNumberFormat="1" applyFont="1" applyFill="1" applyBorder="1" applyAlignment="1">
      <alignment horizontal="center"/>
    </xf>
    <xf numFmtId="1" fontId="15" fillId="6" borderId="37" xfId="1" applyNumberFormat="1" applyFont="1" applyFill="1" applyBorder="1" applyAlignment="1">
      <alignment horizontal="center"/>
    </xf>
    <xf numFmtId="0" fontId="14" fillId="2" borderId="24" xfId="1" applyFont="1" applyFill="1" applyBorder="1" applyAlignment="1">
      <alignment horizontal="right"/>
    </xf>
    <xf numFmtId="0" fontId="15" fillId="2" borderId="0" xfId="1" applyFont="1" applyFill="1" applyAlignment="1">
      <alignment vertical="center" wrapText="1"/>
    </xf>
    <xf numFmtId="0" fontId="14" fillId="2" borderId="33" xfId="1" applyFont="1" applyFill="1" applyBorder="1" applyAlignment="1">
      <alignment horizontal="center"/>
    </xf>
    <xf numFmtId="0" fontId="21" fillId="2" borderId="0" xfId="1" applyFont="1" applyFill="1"/>
    <xf numFmtId="0" fontId="14" fillId="2" borderId="28" xfId="1" applyFont="1" applyFill="1" applyBorder="1" applyAlignment="1">
      <alignment horizontal="center"/>
    </xf>
    <xf numFmtId="0" fontId="15" fillId="2" borderId="27" xfId="1" applyFont="1" applyFill="1" applyBorder="1" applyAlignment="1">
      <alignment horizontal="center"/>
    </xf>
    <xf numFmtId="169" fontId="14" fillId="2" borderId="0" xfId="1" applyNumberFormat="1" applyFont="1" applyFill="1" applyAlignment="1">
      <alignment horizontal="left"/>
    </xf>
    <xf numFmtId="0" fontId="15" fillId="2" borderId="0" xfId="1" applyFont="1" applyFill="1"/>
    <xf numFmtId="0" fontId="25" fillId="2" borderId="0" xfId="1" applyFont="1" applyFill="1"/>
    <xf numFmtId="168" fontId="25" fillId="3" borderId="0" xfId="1" applyNumberFormat="1" applyFont="1" applyFill="1" applyAlignment="1" applyProtection="1">
      <alignment horizontal="center"/>
      <protection locked="0"/>
    </xf>
    <xf numFmtId="0" fontId="14" fillId="3" borderId="0" xfId="1" applyFont="1" applyFill="1" applyProtection="1">
      <protection locked="0"/>
    </xf>
    <xf numFmtId="0" fontId="29" fillId="3" borderId="3" xfId="0" applyFont="1" applyFill="1" applyBorder="1" applyAlignment="1" applyProtection="1">
      <alignment horizontal="center"/>
      <protection locked="0"/>
    </xf>
    <xf numFmtId="2" fontId="29" fillId="3" borderId="3" xfId="0" applyNumberFormat="1" applyFont="1" applyFill="1" applyBorder="1" applyAlignment="1" applyProtection="1">
      <alignment horizontal="center"/>
      <protection locked="0"/>
    </xf>
    <xf numFmtId="2" fontId="29" fillId="3" borderId="4" xfId="0" applyNumberFormat="1" applyFont="1" applyFill="1" applyBorder="1" applyAlignment="1" applyProtection="1">
      <alignment horizontal="center"/>
      <protection locked="0"/>
    </xf>
    <xf numFmtId="0" fontId="29" fillId="3" borderId="5" xfId="0" applyFont="1" applyFill="1" applyBorder="1" applyAlignment="1" applyProtection="1">
      <alignment horizontal="center"/>
      <protection locked="0"/>
    </xf>
    <xf numFmtId="2" fontId="29" fillId="3" borderId="5" xfId="0" applyNumberFormat="1" applyFont="1" applyFill="1" applyBorder="1" applyAlignment="1" applyProtection="1">
      <alignment horizontal="center"/>
      <protection locked="0"/>
    </xf>
    <xf numFmtId="0" fontId="30" fillId="2" borderId="0" xfId="0" applyFont="1" applyFill="1" applyAlignment="1">
      <alignment horizontal="left"/>
    </xf>
    <xf numFmtId="0" fontId="13" fillId="2" borderId="0" xfId="0" applyFont="1" applyFill="1"/>
    <xf numFmtId="0" fontId="31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15" fillId="2" borderId="0" xfId="1" applyFont="1" applyFill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7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10" fontId="20" fillId="2" borderId="14" xfId="1" applyNumberFormat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2" fontId="17" fillId="3" borderId="13" xfId="1" applyNumberFormat="1" applyFont="1" applyFill="1" applyBorder="1" applyAlignment="1" applyProtection="1">
      <alignment horizontal="center" vertical="center"/>
      <protection locked="0"/>
    </xf>
    <xf numFmtId="2" fontId="17" fillId="3" borderId="14" xfId="1" applyNumberFormat="1" applyFont="1" applyFill="1" applyBorder="1" applyAlignment="1" applyProtection="1">
      <alignment horizontal="center" vertical="center"/>
      <protection locked="0"/>
    </xf>
    <xf numFmtId="2" fontId="17" fillId="3" borderId="15" xfId="1" applyNumberFormat="1" applyFont="1" applyFill="1" applyBorder="1" applyAlignment="1" applyProtection="1">
      <alignment horizontal="center" vertical="center"/>
      <protection locked="0"/>
    </xf>
    <xf numFmtId="0" fontId="15" fillId="2" borderId="47" xfId="1" applyFont="1" applyFill="1" applyBorder="1" applyAlignment="1">
      <alignment horizontal="center"/>
    </xf>
    <xf numFmtId="0" fontId="15" fillId="2" borderId="57" xfId="1" applyFont="1" applyFill="1" applyBorder="1" applyAlignment="1">
      <alignment horizontal="center"/>
    </xf>
    <xf numFmtId="0" fontId="15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15" fillId="2" borderId="40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27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7" fillId="3" borderId="0" xfId="1" applyFont="1" applyFill="1" applyAlignment="1" applyProtection="1">
      <alignment horizontal="left" wrapText="1"/>
      <protection locked="0"/>
    </xf>
    <xf numFmtId="0" fontId="25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D38" sqref="D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0" t="s">
        <v>0</v>
      </c>
      <c r="B15" s="270"/>
      <c r="C15" s="270"/>
      <c r="D15" s="270"/>
      <c r="E15" s="2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'Abacavir 729'!B18:C18</f>
        <v>Abacavir 300mg</v>
      </c>
      <c r="D17" s="9"/>
      <c r="E17" s="10"/>
    </row>
    <row r="18" spans="1:6" ht="16.5" customHeight="1" x14ac:dyDescent="0.3">
      <c r="A18" s="11" t="s">
        <v>4</v>
      </c>
      <c r="B18" s="8" t="str">
        <f>'Abacavir 729'!B26:C26</f>
        <v xml:space="preserve">Abacavir Sulfate </v>
      </c>
      <c r="C18" s="10"/>
      <c r="D18" s="10"/>
      <c r="E18" s="10"/>
    </row>
    <row r="19" spans="1:6" ht="16.5" customHeight="1" x14ac:dyDescent="0.3">
      <c r="A19" s="11" t="s">
        <v>6</v>
      </c>
      <c r="B19" s="12">
        <f>'Abacavir 729'!B28</f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'Abacavir 729'!D43</f>
        <v>26.84</v>
      </c>
      <c r="C20" s="10"/>
      <c r="D20" s="10"/>
      <c r="E20" s="10"/>
    </row>
    <row r="21" spans="1:6" ht="16.5" customHeight="1" x14ac:dyDescent="0.3">
      <c r="A21" s="7" t="s">
        <v>10</v>
      </c>
      <c r="B21" s="13">
        <f>'Abacavir 729'!D46</f>
        <v>0.13666265042876732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262">
        <v>59292866</v>
      </c>
      <c r="C24" s="262">
        <v>11356.29</v>
      </c>
      <c r="D24" s="263">
        <v>1.02</v>
      </c>
      <c r="E24" s="264">
        <v>7.03</v>
      </c>
    </row>
    <row r="25" spans="1:6" ht="16.5" customHeight="1" x14ac:dyDescent="0.3">
      <c r="A25" s="17">
        <v>2</v>
      </c>
      <c r="B25" s="262">
        <v>59663414</v>
      </c>
      <c r="C25" s="262">
        <v>11369.69</v>
      </c>
      <c r="D25" s="263">
        <v>1.04</v>
      </c>
      <c r="E25" s="263">
        <v>7.03</v>
      </c>
    </row>
    <row r="26" spans="1:6" ht="16.5" customHeight="1" x14ac:dyDescent="0.3">
      <c r="A26" s="17">
        <v>3</v>
      </c>
      <c r="B26" s="262">
        <v>59599220</v>
      </c>
      <c r="C26" s="262">
        <v>11375.62</v>
      </c>
      <c r="D26" s="263">
        <v>1.04</v>
      </c>
      <c r="E26" s="263">
        <v>7.03</v>
      </c>
    </row>
    <row r="27" spans="1:6" ht="16.5" customHeight="1" x14ac:dyDescent="0.3">
      <c r="A27" s="17">
        <v>4</v>
      </c>
      <c r="B27" s="262">
        <v>59576056</v>
      </c>
      <c r="C27" s="262">
        <v>11374.95</v>
      </c>
      <c r="D27" s="263">
        <v>1.04</v>
      </c>
      <c r="E27" s="263">
        <v>7.04</v>
      </c>
    </row>
    <row r="28" spans="1:6" ht="16.5" customHeight="1" x14ac:dyDescent="0.3">
      <c r="A28" s="17">
        <v>5</v>
      </c>
      <c r="B28" s="262">
        <v>59617331</v>
      </c>
      <c r="C28" s="262">
        <v>11387.53</v>
      </c>
      <c r="D28" s="263">
        <v>1.03</v>
      </c>
      <c r="E28" s="263">
        <v>7.04</v>
      </c>
    </row>
    <row r="29" spans="1:6" ht="16.5" customHeight="1" x14ac:dyDescent="0.3">
      <c r="A29" s="17">
        <v>6</v>
      </c>
      <c r="B29" s="265">
        <v>59570629</v>
      </c>
      <c r="C29" s="265">
        <v>11360.15</v>
      </c>
      <c r="D29" s="266">
        <v>1.03</v>
      </c>
      <c r="E29" s="266">
        <v>7.04</v>
      </c>
    </row>
    <row r="30" spans="1:6" ht="16.5" customHeight="1" x14ac:dyDescent="0.3">
      <c r="A30" s="18" t="s">
        <v>17</v>
      </c>
      <c r="B30" s="19">
        <f>AVERAGE(B24:B29)</f>
        <v>59553252.666666664</v>
      </c>
      <c r="C30" s="20">
        <f>AVERAGE(C24:C29)</f>
        <v>11370.705</v>
      </c>
      <c r="D30" s="21">
        <f>AVERAGE(D24:D29)</f>
        <v>1.0333333333333334</v>
      </c>
      <c r="E30" s="21">
        <f>AVERAGE(E24:E29)</f>
        <v>7.0350000000000001</v>
      </c>
    </row>
    <row r="31" spans="1:6" ht="16.5" customHeight="1" x14ac:dyDescent="0.3">
      <c r="A31" s="22" t="s">
        <v>18</v>
      </c>
      <c r="B31" s="23">
        <f>(STDEV(B24:B29)/B30)</f>
        <v>2.2146925942005701E-3</v>
      </c>
      <c r="C31" s="24"/>
      <c r="D31" s="24"/>
      <c r="E31" s="25"/>
      <c r="F31" s="2"/>
    </row>
    <row r="32" spans="1:6" s="2" customFormat="1" ht="16.5" customHeight="1" x14ac:dyDescent="0.3">
      <c r="A32" s="26" t="s">
        <v>19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25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20</v>
      </c>
      <c r="B34" s="32" t="s">
        <v>21</v>
      </c>
      <c r="C34" s="33"/>
      <c r="D34" s="33"/>
      <c r="E34" s="34"/>
    </row>
    <row r="35" spans="1:6" ht="16.5" customHeight="1" x14ac:dyDescent="0.3">
      <c r="A35" s="11"/>
      <c r="B35" s="32" t="s">
        <v>22</v>
      </c>
      <c r="C35" s="33"/>
      <c r="D35" s="33"/>
      <c r="E35" s="34"/>
      <c r="F35" s="2"/>
    </row>
    <row r="36" spans="1:6" ht="16.5" customHeight="1" x14ac:dyDescent="0.3">
      <c r="A36" s="11"/>
      <c r="B36" s="35" t="s">
        <v>23</v>
      </c>
      <c r="C36" s="33"/>
      <c r="D36" s="33"/>
      <c r="E36" s="33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67" t="s">
        <v>128</v>
      </c>
      <c r="C38" s="268" t="s">
        <v>129</v>
      </c>
    </row>
    <row r="39" spans="1:6" ht="16.5" customHeight="1" x14ac:dyDescent="0.3">
      <c r="A39" s="11" t="s">
        <v>4</v>
      </c>
      <c r="B39" s="8"/>
      <c r="C39" s="10"/>
      <c r="D39" s="269" t="s">
        <v>130</v>
      </c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262"/>
      <c r="C45" s="263"/>
      <c r="D45" s="263"/>
      <c r="E45" s="264"/>
    </row>
    <row r="46" spans="1:6" ht="16.5" customHeight="1" x14ac:dyDescent="0.3">
      <c r="A46" s="17">
        <v>2</v>
      </c>
      <c r="B46" s="262"/>
      <c r="C46" s="263"/>
      <c r="D46" s="263"/>
      <c r="E46" s="263"/>
    </row>
    <row r="47" spans="1:6" ht="16.5" customHeight="1" x14ac:dyDescent="0.3">
      <c r="A47" s="17">
        <v>3</v>
      </c>
      <c r="B47" s="262"/>
      <c r="C47" s="263"/>
      <c r="D47" s="263"/>
      <c r="E47" s="263"/>
    </row>
    <row r="48" spans="1:6" ht="16.5" customHeight="1" x14ac:dyDescent="0.3">
      <c r="A48" s="17">
        <v>4</v>
      </c>
      <c r="B48" s="262"/>
      <c r="C48" s="263"/>
      <c r="D48" s="263"/>
      <c r="E48" s="263"/>
    </row>
    <row r="49" spans="1:7" ht="16.5" customHeight="1" x14ac:dyDescent="0.3">
      <c r="A49" s="17">
        <v>5</v>
      </c>
      <c r="B49" s="262"/>
      <c r="C49" s="263"/>
      <c r="D49" s="263"/>
      <c r="E49" s="263"/>
    </row>
    <row r="50" spans="1:7" ht="16.5" customHeight="1" x14ac:dyDescent="0.3">
      <c r="A50" s="17">
        <v>6</v>
      </c>
      <c r="B50" s="265"/>
      <c r="C50" s="266"/>
      <c r="D50" s="266"/>
      <c r="E50" s="266"/>
    </row>
    <row r="51" spans="1:7" ht="16.5" customHeight="1" x14ac:dyDescent="0.3">
      <c r="A51" s="18" t="s">
        <v>17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18</v>
      </c>
      <c r="B52" s="23" t="e">
        <f>(STDEV(B45:B50)/B51)</f>
        <v>#DIV/0!</v>
      </c>
      <c r="C52" s="24"/>
      <c r="D52" s="24"/>
      <c r="E52" s="25"/>
      <c r="F52" s="2"/>
    </row>
    <row r="53" spans="1:7" s="2" customFormat="1" ht="16.5" customHeight="1" x14ac:dyDescent="0.3">
      <c r="A53" s="26" t="s">
        <v>19</v>
      </c>
      <c r="B53" s="27">
        <f>COUNT(B45:B50)</f>
        <v>0</v>
      </c>
      <c r="C53" s="28"/>
      <c r="D53" s="29"/>
      <c r="E53" s="30"/>
    </row>
    <row r="54" spans="1:7" s="2" customFormat="1" ht="15.75" customHeight="1" x14ac:dyDescent="0.25">
      <c r="A54" s="10"/>
      <c r="B54" s="10"/>
      <c r="C54" s="10"/>
      <c r="D54" s="10"/>
      <c r="E54" s="31"/>
    </row>
    <row r="55" spans="1:7" s="2" customFormat="1" ht="16.5" customHeight="1" x14ac:dyDescent="0.3">
      <c r="A55" s="11" t="s">
        <v>20</v>
      </c>
      <c r="B55" s="32" t="s">
        <v>21</v>
      </c>
      <c r="C55" s="33"/>
      <c r="D55" s="33"/>
      <c r="E55" s="34"/>
    </row>
    <row r="56" spans="1:7" ht="16.5" customHeight="1" x14ac:dyDescent="0.3">
      <c r="A56" s="11"/>
      <c r="B56" s="32" t="s">
        <v>22</v>
      </c>
      <c r="C56" s="33"/>
      <c r="D56" s="33"/>
      <c r="E56" s="34"/>
      <c r="F56" s="2"/>
    </row>
    <row r="57" spans="1:7" ht="16.5" customHeight="1" x14ac:dyDescent="0.3">
      <c r="A57" s="11"/>
      <c r="B57" s="35" t="s">
        <v>23</v>
      </c>
      <c r="C57" s="33"/>
      <c r="D57" s="34"/>
      <c r="E57" s="33"/>
    </row>
    <row r="58" spans="1:7" ht="14.25" customHeight="1" x14ac:dyDescent="0.25">
      <c r="A58" s="36"/>
      <c r="B58" s="37"/>
      <c r="D58" s="38"/>
      <c r="F58" s="39"/>
      <c r="G58" s="39"/>
    </row>
    <row r="59" spans="1:7" ht="15" customHeight="1" x14ac:dyDescent="0.3">
      <c r="B59" s="271" t="s">
        <v>24</v>
      </c>
      <c r="C59" s="271"/>
      <c r="E59" s="40" t="s">
        <v>25</v>
      </c>
      <c r="F59" s="41"/>
      <c r="G59" s="40" t="s">
        <v>26</v>
      </c>
    </row>
    <row r="60" spans="1:7" ht="28.5" customHeight="1" x14ac:dyDescent="0.3">
      <c r="A60" s="42" t="s">
        <v>27</v>
      </c>
      <c r="B60" s="43"/>
      <c r="C60" s="43"/>
      <c r="E60" s="43"/>
      <c r="F60" s="2"/>
      <c r="G60" s="44"/>
    </row>
    <row r="61" spans="1:7" ht="36" customHeight="1" x14ac:dyDescent="0.3">
      <c r="A61" s="42" t="s">
        <v>28</v>
      </c>
      <c r="B61" s="45"/>
      <c r="C61" s="45"/>
      <c r="E61" s="45"/>
      <c r="F61" s="2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G25" sqref="G2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5" t="s">
        <v>29</v>
      </c>
      <c r="B11" s="276"/>
      <c r="C11" s="276"/>
      <c r="D11" s="276"/>
      <c r="E11" s="276"/>
      <c r="F11" s="277"/>
      <c r="G11" s="86"/>
    </row>
    <row r="12" spans="1:7" ht="16.5" customHeight="1" x14ac:dyDescent="0.3">
      <c r="A12" s="274" t="s">
        <v>30</v>
      </c>
      <c r="B12" s="274"/>
      <c r="C12" s="274"/>
      <c r="D12" s="274"/>
      <c r="E12" s="274"/>
      <c r="F12" s="274"/>
      <c r="G12" s="85"/>
    </row>
    <row r="14" spans="1:7" ht="16.5" customHeight="1" x14ac:dyDescent="0.3">
      <c r="A14" s="279" t="s">
        <v>31</v>
      </c>
      <c r="B14" s="279"/>
      <c r="C14" s="55" t="s">
        <v>5</v>
      </c>
    </row>
    <row r="15" spans="1:7" ht="16.5" customHeight="1" x14ac:dyDescent="0.3">
      <c r="A15" s="279" t="s">
        <v>32</v>
      </c>
      <c r="B15" s="279"/>
      <c r="C15" s="55" t="s">
        <v>7</v>
      </c>
    </row>
    <row r="16" spans="1:7" ht="16.5" customHeight="1" x14ac:dyDescent="0.3">
      <c r="A16" s="279" t="s">
        <v>33</v>
      </c>
      <c r="B16" s="279"/>
      <c r="C16" s="55" t="s">
        <v>9</v>
      </c>
    </row>
    <row r="17" spans="1:5" ht="16.5" customHeight="1" x14ac:dyDescent="0.3">
      <c r="A17" s="279" t="s">
        <v>34</v>
      </c>
      <c r="B17" s="279"/>
      <c r="C17" s="55" t="s">
        <v>11</v>
      </c>
    </row>
    <row r="18" spans="1:5" ht="16.5" customHeight="1" x14ac:dyDescent="0.3">
      <c r="A18" s="279" t="s">
        <v>35</v>
      </c>
      <c r="B18" s="279"/>
      <c r="C18" s="92" t="str">
        <f>'Abacavir 729'!B22</f>
        <v>12th Feb 2016</v>
      </c>
    </row>
    <row r="19" spans="1:5" ht="16.5" customHeight="1" x14ac:dyDescent="0.3">
      <c r="A19" s="279" t="s">
        <v>36</v>
      </c>
      <c r="B19" s="279"/>
      <c r="C19" s="92" t="str">
        <f>'Abacavir 729'!B23</f>
        <v>19th Feb 2016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274" t="s">
        <v>1</v>
      </c>
      <c r="B21" s="274"/>
      <c r="C21" s="54" t="s">
        <v>37</v>
      </c>
      <c r="D21" s="61"/>
    </row>
    <row r="22" spans="1:5" ht="15.75" customHeight="1" x14ac:dyDescent="0.3">
      <c r="A22" s="278"/>
      <c r="B22" s="278"/>
      <c r="C22" s="52"/>
      <c r="D22" s="278"/>
      <c r="E22" s="278"/>
    </row>
    <row r="23" spans="1:5" ht="33.75" customHeight="1" x14ac:dyDescent="0.3">
      <c r="C23" s="81" t="s">
        <v>38</v>
      </c>
      <c r="D23" s="80" t="s">
        <v>39</v>
      </c>
      <c r="E23" s="47"/>
    </row>
    <row r="24" spans="1:5" ht="15.75" customHeight="1" x14ac:dyDescent="0.3">
      <c r="C24" s="90">
        <v>819.35</v>
      </c>
      <c r="D24" s="82">
        <f t="shared" ref="D24:D43" si="0">(C24-$C$46)/$C$46</f>
        <v>-9.7637418563369281E-6</v>
      </c>
      <c r="E24" s="48"/>
    </row>
    <row r="25" spans="1:5" ht="15.75" customHeight="1" x14ac:dyDescent="0.3">
      <c r="C25" s="90">
        <v>831.76</v>
      </c>
      <c r="D25" s="83">
        <f t="shared" si="0"/>
        <v>1.5136240812929202E-2</v>
      </c>
      <c r="E25" s="48"/>
    </row>
    <row r="26" spans="1:5" ht="15.75" customHeight="1" x14ac:dyDescent="0.3">
      <c r="C26" s="90">
        <v>807.25</v>
      </c>
      <c r="D26" s="83">
        <f t="shared" si="0"/>
        <v>-1.4777423299705316E-2</v>
      </c>
      <c r="E26" s="48"/>
    </row>
    <row r="27" spans="1:5" ht="15.75" customHeight="1" x14ac:dyDescent="0.3">
      <c r="C27" s="90">
        <v>816.21</v>
      </c>
      <c r="D27" s="83">
        <f t="shared" si="0"/>
        <v>-3.8420324205047257E-3</v>
      </c>
      <c r="E27" s="48"/>
    </row>
    <row r="28" spans="1:5" ht="15.75" customHeight="1" x14ac:dyDescent="0.3">
      <c r="C28" s="90">
        <v>818.2</v>
      </c>
      <c r="D28" s="83">
        <f t="shared" si="0"/>
        <v>-1.4133016337179863E-3</v>
      </c>
      <c r="E28" s="48"/>
    </row>
    <row r="29" spans="1:5" ht="15.75" customHeight="1" x14ac:dyDescent="0.3">
      <c r="C29" s="90">
        <v>829.42</v>
      </c>
      <c r="D29" s="83">
        <f t="shared" si="0"/>
        <v>1.2280346319923663E-2</v>
      </c>
      <c r="E29" s="48"/>
    </row>
    <row r="30" spans="1:5" ht="15.75" customHeight="1" x14ac:dyDescent="0.3">
      <c r="C30" s="90">
        <v>828.33</v>
      </c>
      <c r="D30" s="83">
        <f t="shared" si="0"/>
        <v>1.0950036491985303E-2</v>
      </c>
      <c r="E30" s="48"/>
    </row>
    <row r="31" spans="1:5" ht="15.75" customHeight="1" x14ac:dyDescent="0.3">
      <c r="C31" s="90">
        <v>827.4</v>
      </c>
      <c r="D31" s="83">
        <f t="shared" si="0"/>
        <v>9.815001501175348E-3</v>
      </c>
      <c r="E31" s="48"/>
    </row>
    <row r="32" spans="1:5" ht="15.75" customHeight="1" x14ac:dyDescent="0.3">
      <c r="C32" s="90">
        <v>800</v>
      </c>
      <c r="D32" s="83">
        <f t="shared" si="0"/>
        <v>-2.3625814357094151E-2</v>
      </c>
      <c r="E32" s="48"/>
    </row>
    <row r="33" spans="1:7" ht="15.75" customHeight="1" x14ac:dyDescent="0.3">
      <c r="C33" s="90">
        <v>818.31</v>
      </c>
      <c r="D33" s="83">
        <f t="shared" si="0"/>
        <v>-1.2790501831922089E-3</v>
      </c>
      <c r="E33" s="48"/>
    </row>
    <row r="34" spans="1:7" ht="15.75" customHeight="1" x14ac:dyDescent="0.3">
      <c r="C34" s="90">
        <v>808.15</v>
      </c>
      <c r="D34" s="83">
        <f t="shared" si="0"/>
        <v>-1.3679002340857074E-2</v>
      </c>
      <c r="E34" s="48"/>
    </row>
    <row r="35" spans="1:7" ht="15.75" customHeight="1" x14ac:dyDescent="0.3">
      <c r="C35" s="90">
        <v>821.23</v>
      </c>
      <c r="D35" s="83">
        <f t="shared" si="0"/>
        <v>2.2847155944044862E-3</v>
      </c>
      <c r="E35" s="48"/>
    </row>
    <row r="36" spans="1:7" ht="15.75" customHeight="1" x14ac:dyDescent="0.3">
      <c r="C36" s="90">
        <v>820.19</v>
      </c>
      <c r="D36" s="83">
        <f t="shared" si="0"/>
        <v>1.015429153068753E-3</v>
      </c>
      <c r="E36" s="48"/>
    </row>
    <row r="37" spans="1:7" ht="15.75" customHeight="1" x14ac:dyDescent="0.3">
      <c r="C37" s="90">
        <v>831.51</v>
      </c>
      <c r="D37" s="83">
        <f t="shared" si="0"/>
        <v>1.4831123879915793E-2</v>
      </c>
      <c r="E37" s="48"/>
    </row>
    <row r="38" spans="1:7" ht="15.75" customHeight="1" x14ac:dyDescent="0.3">
      <c r="C38" s="90">
        <v>806.97</v>
      </c>
      <c r="D38" s="83">
        <f t="shared" si="0"/>
        <v>-1.5119154264680299E-2</v>
      </c>
      <c r="E38" s="48"/>
    </row>
    <row r="39" spans="1:7" ht="15.75" customHeight="1" x14ac:dyDescent="0.3">
      <c r="C39" s="90">
        <v>818.77</v>
      </c>
      <c r="D39" s="83">
        <f t="shared" si="0"/>
        <v>-7.1763502644749361E-4</v>
      </c>
      <c r="E39" s="48"/>
    </row>
    <row r="40" spans="1:7" ht="15.75" customHeight="1" x14ac:dyDescent="0.3">
      <c r="C40" s="90">
        <v>816.29</v>
      </c>
      <c r="D40" s="83">
        <f t="shared" si="0"/>
        <v>-3.7443950019405239E-3</v>
      </c>
      <c r="E40" s="48"/>
    </row>
    <row r="41" spans="1:7" ht="15.75" customHeight="1" x14ac:dyDescent="0.3">
      <c r="C41" s="90">
        <v>813.75</v>
      </c>
      <c r="D41" s="83">
        <f t="shared" si="0"/>
        <v>-6.8443830413567053E-3</v>
      </c>
      <c r="E41" s="48"/>
    </row>
    <row r="42" spans="1:7" ht="15.75" customHeight="1" x14ac:dyDescent="0.3">
      <c r="C42" s="90">
        <v>820.63</v>
      </c>
      <c r="D42" s="83">
        <f t="shared" si="0"/>
        <v>1.5524349551722791E-3</v>
      </c>
      <c r="E42" s="48"/>
    </row>
    <row r="43" spans="1:7" ht="16.5" customHeight="1" x14ac:dyDescent="0.3">
      <c r="C43" s="91">
        <v>833.44</v>
      </c>
      <c r="D43" s="84">
        <f t="shared" si="0"/>
        <v>1.7186626602779382E-2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40</v>
      </c>
      <c r="C45" s="78">
        <f>SUM(C24:C44)</f>
        <v>16387.16</v>
      </c>
      <c r="D45" s="73"/>
      <c r="E45" s="49"/>
    </row>
    <row r="46" spans="1:7" ht="17.25" customHeight="1" x14ac:dyDescent="0.3">
      <c r="B46" s="77" t="s">
        <v>41</v>
      </c>
      <c r="C46" s="79">
        <f>AVERAGE(C24:C44)</f>
        <v>819.35799999999995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41</v>
      </c>
      <c r="C48" s="80" t="s">
        <v>42</v>
      </c>
      <c r="D48" s="75"/>
      <c r="G48" s="53"/>
    </row>
    <row r="49" spans="1:6" ht="17.25" customHeight="1" x14ac:dyDescent="0.3">
      <c r="B49" s="272">
        <f>C46</f>
        <v>819.35799999999995</v>
      </c>
      <c r="C49" s="88">
        <f>-IF(C46&lt;=80,10%,IF(C46&lt;250,7.5%,5%))</f>
        <v>-0.05</v>
      </c>
      <c r="D49" s="76">
        <f>IF(C46&lt;=80,C46*0.9,IF(C46&lt;250,C46*0.925,C46*0.95))</f>
        <v>778.39009999999996</v>
      </c>
    </row>
    <row r="50" spans="1:6" ht="17.25" customHeight="1" x14ac:dyDescent="0.3">
      <c r="B50" s="273"/>
      <c r="C50" s="89">
        <f>IF(C46&lt;=80, 10%, IF(C46&lt;250, 7.5%, 5%))</f>
        <v>0.05</v>
      </c>
      <c r="D50" s="76">
        <f>IF(C46&lt;=80, C46*1.1, IF(C46&lt;250, C46*1.075, C46*1.05))</f>
        <v>860.32589999999993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24</v>
      </c>
      <c r="C52" s="62"/>
      <c r="D52" s="63" t="s">
        <v>25</v>
      </c>
      <c r="E52" s="64"/>
      <c r="F52" s="63" t="s">
        <v>26</v>
      </c>
    </row>
    <row r="53" spans="1:6" ht="34.5" customHeight="1" x14ac:dyDescent="0.3">
      <c r="A53" s="65" t="s">
        <v>27</v>
      </c>
      <c r="B53" s="66"/>
      <c r="C53" s="67"/>
      <c r="D53" s="66"/>
      <c r="E53" s="56"/>
      <c r="F53" s="68"/>
    </row>
    <row r="54" spans="1:6" ht="34.5" customHeight="1" x14ac:dyDescent="0.3">
      <c r="A54" s="65" t="s">
        <v>28</v>
      </c>
      <c r="B54" s="69"/>
      <c r="C54" s="70"/>
      <c r="D54" s="69"/>
      <c r="E54" s="56"/>
      <c r="F54" s="7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8" zoomScale="60" zoomScaleNormal="60" zoomScalePageLayoutView="50" workbookViewId="0">
      <selection activeCell="H73" sqref="H73"/>
    </sheetView>
  </sheetViews>
  <sheetFormatPr defaultColWidth="9.140625"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30" style="98" customWidth="1"/>
    <col min="9" max="9" width="30.28515625" style="98" hidden="1" customWidth="1"/>
    <col min="10" max="10" width="30.42578125" style="98" customWidth="1"/>
    <col min="11" max="11" width="21.28515625" style="98" customWidth="1"/>
    <col min="12" max="12" width="9.140625" style="98"/>
    <col min="13" max="16384" width="9.140625" style="97"/>
  </cols>
  <sheetData>
    <row r="1" spans="1:9" ht="18.75" customHeight="1" x14ac:dyDescent="0.25">
      <c r="A1" s="310" t="s">
        <v>43</v>
      </c>
      <c r="B1" s="310"/>
      <c r="C1" s="310"/>
      <c r="D1" s="310"/>
      <c r="E1" s="310"/>
      <c r="F1" s="310"/>
      <c r="G1" s="310"/>
      <c r="H1" s="310"/>
      <c r="I1" s="310"/>
    </row>
    <row r="2" spans="1:9" ht="18.75" customHeight="1" x14ac:dyDescent="0.25">
      <c r="A2" s="310"/>
      <c r="B2" s="310"/>
      <c r="C2" s="310"/>
      <c r="D2" s="310"/>
      <c r="E2" s="310"/>
      <c r="F2" s="310"/>
      <c r="G2" s="310"/>
      <c r="H2" s="310"/>
      <c r="I2" s="310"/>
    </row>
    <row r="3" spans="1:9" ht="18.75" customHeight="1" x14ac:dyDescent="0.25">
      <c r="A3" s="310"/>
      <c r="B3" s="310"/>
      <c r="C3" s="310"/>
      <c r="D3" s="310"/>
      <c r="E3" s="310"/>
      <c r="F3" s="310"/>
      <c r="G3" s="310"/>
      <c r="H3" s="310"/>
      <c r="I3" s="310"/>
    </row>
    <row r="4" spans="1:9" ht="18.75" customHeight="1" x14ac:dyDescent="0.25">
      <c r="A4" s="310"/>
      <c r="B4" s="310"/>
      <c r="C4" s="310"/>
      <c r="D4" s="310"/>
      <c r="E4" s="310"/>
      <c r="F4" s="310"/>
      <c r="G4" s="310"/>
      <c r="H4" s="310"/>
      <c r="I4" s="310"/>
    </row>
    <row r="5" spans="1:9" ht="18.75" customHeight="1" x14ac:dyDescent="0.25">
      <c r="A5" s="310"/>
      <c r="B5" s="310"/>
      <c r="C5" s="310"/>
      <c r="D5" s="310"/>
      <c r="E5" s="310"/>
      <c r="F5" s="310"/>
      <c r="G5" s="310"/>
      <c r="H5" s="310"/>
      <c r="I5" s="310"/>
    </row>
    <row r="6" spans="1:9" ht="18.75" customHeight="1" x14ac:dyDescent="0.25">
      <c r="A6" s="310"/>
      <c r="B6" s="310"/>
      <c r="C6" s="310"/>
      <c r="D6" s="310"/>
      <c r="E6" s="310"/>
      <c r="F6" s="310"/>
      <c r="G6" s="310"/>
      <c r="H6" s="310"/>
      <c r="I6" s="310"/>
    </row>
    <row r="7" spans="1:9" ht="18.75" customHeight="1" x14ac:dyDescent="0.25">
      <c r="A7" s="310"/>
      <c r="B7" s="310"/>
      <c r="C7" s="310"/>
      <c r="D7" s="310"/>
      <c r="E7" s="310"/>
      <c r="F7" s="310"/>
      <c r="G7" s="310"/>
      <c r="H7" s="310"/>
      <c r="I7" s="310"/>
    </row>
    <row r="8" spans="1:9" x14ac:dyDescent="0.25">
      <c r="A8" s="311" t="s">
        <v>44</v>
      </c>
      <c r="B8" s="311"/>
      <c r="C8" s="311"/>
      <c r="D8" s="311"/>
      <c r="E8" s="311"/>
      <c r="F8" s="311"/>
      <c r="G8" s="311"/>
      <c r="H8" s="311"/>
      <c r="I8" s="311"/>
    </row>
    <row r="9" spans="1:9" x14ac:dyDescent="0.25">
      <c r="A9" s="311"/>
      <c r="B9" s="311"/>
      <c r="C9" s="311"/>
      <c r="D9" s="311"/>
      <c r="E9" s="311"/>
      <c r="F9" s="311"/>
      <c r="G9" s="311"/>
      <c r="H9" s="311"/>
      <c r="I9" s="311"/>
    </row>
    <row r="10" spans="1:9" x14ac:dyDescent="0.25">
      <c r="A10" s="311"/>
      <c r="B10" s="311"/>
      <c r="C10" s="311"/>
      <c r="D10" s="311"/>
      <c r="E10" s="311"/>
      <c r="F10" s="311"/>
      <c r="G10" s="311"/>
      <c r="H10" s="311"/>
      <c r="I10" s="311"/>
    </row>
    <row r="11" spans="1:9" x14ac:dyDescent="0.25">
      <c r="A11" s="311"/>
      <c r="B11" s="311"/>
      <c r="C11" s="311"/>
      <c r="D11" s="311"/>
      <c r="E11" s="311"/>
      <c r="F11" s="311"/>
      <c r="G11" s="311"/>
      <c r="H11" s="311"/>
      <c r="I11" s="311"/>
    </row>
    <row r="12" spans="1:9" x14ac:dyDescent="0.25">
      <c r="A12" s="311"/>
      <c r="B12" s="311"/>
      <c r="C12" s="311"/>
      <c r="D12" s="311"/>
      <c r="E12" s="311"/>
      <c r="F12" s="311"/>
      <c r="G12" s="311"/>
      <c r="H12" s="311"/>
      <c r="I12" s="311"/>
    </row>
    <row r="13" spans="1:9" x14ac:dyDescent="0.25">
      <c r="A13" s="311"/>
      <c r="B13" s="311"/>
      <c r="C13" s="311"/>
      <c r="D13" s="311"/>
      <c r="E13" s="311"/>
      <c r="F13" s="311"/>
      <c r="G13" s="311"/>
      <c r="H13" s="311"/>
      <c r="I13" s="311"/>
    </row>
    <row r="14" spans="1:9" x14ac:dyDescent="0.25">
      <c r="A14" s="311"/>
      <c r="B14" s="311"/>
      <c r="C14" s="311"/>
      <c r="D14" s="311"/>
      <c r="E14" s="311"/>
      <c r="F14" s="311"/>
      <c r="G14" s="311"/>
      <c r="H14" s="311"/>
      <c r="I14" s="311"/>
    </row>
    <row r="15" spans="1:9" ht="19.5" customHeight="1" thickBot="1" x14ac:dyDescent="0.35">
      <c r="A15" s="99"/>
    </row>
    <row r="16" spans="1:9" ht="19.5" customHeight="1" thickBot="1" x14ac:dyDescent="0.35">
      <c r="A16" s="312" t="s">
        <v>29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45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258" t="s">
        <v>31</v>
      </c>
      <c r="B18" s="316" t="s">
        <v>5</v>
      </c>
      <c r="C18" s="316"/>
      <c r="D18" s="94"/>
      <c r="E18" s="93"/>
      <c r="F18" s="96"/>
      <c r="G18" s="96"/>
      <c r="H18" s="96"/>
    </row>
    <row r="19" spans="1:14" ht="26.25" customHeight="1" x14ac:dyDescent="0.4">
      <c r="A19" s="258" t="s">
        <v>32</v>
      </c>
      <c r="B19" s="95" t="s">
        <v>7</v>
      </c>
      <c r="C19" s="96">
        <v>29</v>
      </c>
      <c r="D19" s="96"/>
      <c r="E19" s="96"/>
      <c r="F19" s="96"/>
      <c r="G19" s="96"/>
      <c r="H19" s="96"/>
    </row>
    <row r="20" spans="1:14" ht="26.25" customHeight="1" x14ac:dyDescent="0.4">
      <c r="A20" s="258" t="s">
        <v>33</v>
      </c>
      <c r="B20" s="317" t="s">
        <v>9</v>
      </c>
      <c r="C20" s="317"/>
      <c r="D20" s="96"/>
      <c r="E20" s="96"/>
      <c r="F20" s="96"/>
      <c r="G20" s="96"/>
      <c r="H20" s="96"/>
    </row>
    <row r="21" spans="1:14" ht="26.25" customHeight="1" x14ac:dyDescent="0.4">
      <c r="A21" s="258" t="s">
        <v>34</v>
      </c>
      <c r="B21" s="317" t="s">
        <v>11</v>
      </c>
      <c r="C21" s="317"/>
      <c r="D21" s="317"/>
      <c r="E21" s="317"/>
      <c r="F21" s="317"/>
      <c r="G21" s="317"/>
      <c r="H21" s="317"/>
      <c r="I21" s="261"/>
    </row>
    <row r="22" spans="1:14" ht="26.25" customHeight="1" x14ac:dyDescent="0.4">
      <c r="A22" s="258" t="s">
        <v>35</v>
      </c>
      <c r="B22" s="260" t="s">
        <v>132</v>
      </c>
      <c r="C22" s="259"/>
      <c r="D22" s="259"/>
      <c r="E22" s="259"/>
      <c r="F22" s="259"/>
      <c r="G22" s="259"/>
      <c r="H22" s="259"/>
    </row>
    <row r="23" spans="1:14" ht="26.25" customHeight="1" x14ac:dyDescent="0.4">
      <c r="A23" s="258" t="s">
        <v>36</v>
      </c>
      <c r="B23" s="260" t="s">
        <v>131</v>
      </c>
      <c r="C23" s="259"/>
      <c r="D23" s="259"/>
      <c r="E23" s="259"/>
      <c r="F23" s="259"/>
      <c r="G23" s="259"/>
      <c r="H23" s="259"/>
    </row>
    <row r="24" spans="1:14" ht="18.75" x14ac:dyDescent="0.3">
      <c r="A24" s="258"/>
      <c r="B24" s="257"/>
    </row>
    <row r="25" spans="1:14" ht="18.75" x14ac:dyDescent="0.3">
      <c r="A25" s="195" t="s">
        <v>1</v>
      </c>
      <c r="B25" s="257"/>
    </row>
    <row r="26" spans="1:14" ht="26.25" customHeight="1" x14ac:dyDescent="0.4">
      <c r="A26" s="104" t="s">
        <v>4</v>
      </c>
      <c r="B26" s="318" t="s">
        <v>127</v>
      </c>
      <c r="C26" s="318"/>
    </row>
    <row r="27" spans="1:14" ht="26.25" customHeight="1" x14ac:dyDescent="0.4">
      <c r="A27" s="111" t="s">
        <v>46</v>
      </c>
      <c r="B27" s="286" t="s">
        <v>126</v>
      </c>
      <c r="C27" s="319"/>
    </row>
    <row r="28" spans="1:14" ht="27" customHeight="1" thickBot="1" x14ac:dyDescent="0.45">
      <c r="A28" s="111" t="s">
        <v>6</v>
      </c>
      <c r="B28" s="167">
        <v>99.4</v>
      </c>
    </row>
    <row r="29" spans="1:14" s="196" customFormat="1" ht="27" customHeight="1" thickBot="1" x14ac:dyDescent="0.45">
      <c r="A29" s="111" t="s">
        <v>47</v>
      </c>
      <c r="B29" s="204">
        <v>0</v>
      </c>
      <c r="C29" s="287" t="s">
        <v>48</v>
      </c>
      <c r="D29" s="288"/>
      <c r="E29" s="288"/>
      <c r="F29" s="288"/>
      <c r="G29" s="289"/>
      <c r="I29" s="197"/>
      <c r="J29" s="197"/>
      <c r="K29" s="197"/>
      <c r="L29" s="197"/>
    </row>
    <row r="30" spans="1:14" s="196" customFormat="1" ht="19.5" customHeight="1" thickBot="1" x14ac:dyDescent="0.35">
      <c r="A30" s="111" t="s">
        <v>49</v>
      </c>
      <c r="B30" s="203">
        <f>B28-B29</f>
        <v>99.4</v>
      </c>
      <c r="C30" s="202"/>
      <c r="D30" s="202"/>
      <c r="E30" s="202"/>
      <c r="F30" s="202"/>
      <c r="G30" s="201"/>
      <c r="I30" s="197"/>
      <c r="J30" s="197"/>
      <c r="K30" s="197"/>
      <c r="L30" s="197"/>
    </row>
    <row r="31" spans="1:14" s="196" customFormat="1" ht="27" customHeight="1" thickBot="1" x14ac:dyDescent="0.45">
      <c r="A31" s="111" t="s">
        <v>50</v>
      </c>
      <c r="B31" s="200">
        <v>572.66</v>
      </c>
      <c r="C31" s="290" t="s">
        <v>51</v>
      </c>
      <c r="D31" s="291"/>
      <c r="E31" s="291"/>
      <c r="F31" s="291"/>
      <c r="G31" s="291"/>
      <c r="H31" s="292"/>
      <c r="I31" s="197"/>
      <c r="J31" s="197"/>
      <c r="K31" s="197"/>
      <c r="L31" s="197"/>
    </row>
    <row r="32" spans="1:14" s="196" customFormat="1" ht="27" customHeight="1" thickBot="1" x14ac:dyDescent="0.45">
      <c r="A32" s="111" t="s">
        <v>52</v>
      </c>
      <c r="B32" s="200">
        <v>670.76</v>
      </c>
      <c r="C32" s="290" t="s">
        <v>53</v>
      </c>
      <c r="D32" s="291"/>
      <c r="E32" s="291"/>
      <c r="F32" s="291"/>
      <c r="G32" s="291"/>
      <c r="H32" s="292"/>
      <c r="I32" s="197"/>
      <c r="J32" s="197"/>
      <c r="K32" s="197"/>
      <c r="L32" s="252"/>
      <c r="M32" s="252"/>
      <c r="N32" s="254"/>
    </row>
    <row r="33" spans="1:14" s="196" customFormat="1" ht="17.25" customHeight="1" x14ac:dyDescent="0.3">
      <c r="A33" s="111"/>
      <c r="B33" s="199"/>
      <c r="C33" s="112"/>
      <c r="D33" s="112"/>
      <c r="E33" s="112"/>
      <c r="F33" s="112"/>
      <c r="G33" s="112"/>
      <c r="H33" s="112"/>
      <c r="I33" s="197"/>
      <c r="J33" s="197"/>
      <c r="K33" s="197"/>
      <c r="L33" s="252"/>
      <c r="M33" s="252"/>
      <c r="N33" s="254"/>
    </row>
    <row r="34" spans="1:14" s="196" customFormat="1" ht="18.75" x14ac:dyDescent="0.3">
      <c r="A34" s="111" t="s">
        <v>54</v>
      </c>
      <c r="B34" s="198">
        <f>B31/B32</f>
        <v>0.85374798735762414</v>
      </c>
      <c r="C34" s="99" t="s">
        <v>55</v>
      </c>
      <c r="D34" s="99"/>
      <c r="E34" s="99"/>
      <c r="F34" s="99"/>
      <c r="G34" s="99"/>
      <c r="I34" s="197"/>
      <c r="J34" s="197"/>
      <c r="K34" s="197"/>
      <c r="L34" s="252"/>
      <c r="M34" s="252"/>
      <c r="N34" s="254"/>
    </row>
    <row r="35" spans="1:14" s="196" customFormat="1" ht="19.5" customHeight="1" thickBot="1" x14ac:dyDescent="0.35">
      <c r="A35" s="111"/>
      <c r="B35" s="203"/>
      <c r="G35" s="99"/>
      <c r="I35" s="197"/>
      <c r="J35" s="197"/>
      <c r="K35" s="197"/>
      <c r="L35" s="252"/>
      <c r="M35" s="252"/>
      <c r="N35" s="254"/>
    </row>
    <row r="36" spans="1:14" s="196" customFormat="1" ht="27" customHeight="1" thickBot="1" x14ac:dyDescent="0.45">
      <c r="A36" s="144" t="s">
        <v>56</v>
      </c>
      <c r="B36" s="143">
        <v>20</v>
      </c>
      <c r="C36" s="99"/>
      <c r="D36" s="302" t="s">
        <v>57</v>
      </c>
      <c r="E36" s="309"/>
      <c r="F36" s="302" t="s">
        <v>58</v>
      </c>
      <c r="G36" s="303"/>
      <c r="J36" s="197"/>
      <c r="K36" s="197"/>
      <c r="L36" s="252"/>
      <c r="M36" s="252"/>
      <c r="N36" s="254"/>
    </row>
    <row r="37" spans="1:14" s="196" customFormat="1" ht="27" customHeight="1" thickBot="1" x14ac:dyDescent="0.45">
      <c r="A37" s="123" t="s">
        <v>123</v>
      </c>
      <c r="B37" s="128">
        <v>3</v>
      </c>
      <c r="C37" s="229" t="s">
        <v>59</v>
      </c>
      <c r="D37" s="192" t="s">
        <v>60</v>
      </c>
      <c r="E37" s="193" t="s">
        <v>61</v>
      </c>
      <c r="F37" s="192" t="s">
        <v>60</v>
      </c>
      <c r="G37" s="256" t="s">
        <v>61</v>
      </c>
      <c r="I37" s="190" t="s">
        <v>62</v>
      </c>
      <c r="J37" s="197"/>
      <c r="K37" s="197"/>
      <c r="L37" s="252"/>
      <c r="M37" s="252"/>
      <c r="N37" s="254"/>
    </row>
    <row r="38" spans="1:14" s="196" customFormat="1" ht="26.25" customHeight="1" x14ac:dyDescent="0.4">
      <c r="A38" s="123" t="s">
        <v>122</v>
      </c>
      <c r="B38" s="128">
        <v>25</v>
      </c>
      <c r="C38" s="255">
        <v>1</v>
      </c>
      <c r="D38" s="188">
        <v>59349748</v>
      </c>
      <c r="E38" s="187">
        <f>IF(ISBLANK(D38),"-",$D$48/$D$45*D38)</f>
        <v>52113505.318793617</v>
      </c>
      <c r="F38" s="188">
        <v>55264388</v>
      </c>
      <c r="G38" s="185">
        <f>IF(ISBLANK(F38),"-",$D$48/$F$45*F38)</f>
        <v>53052736.117843777</v>
      </c>
      <c r="I38" s="184"/>
      <c r="J38" s="197"/>
      <c r="K38" s="197"/>
      <c r="L38" s="252"/>
      <c r="M38" s="252"/>
      <c r="N38" s="254"/>
    </row>
    <row r="39" spans="1:14" s="196" customFormat="1" ht="26.25" customHeight="1" x14ac:dyDescent="0.4">
      <c r="A39" s="123" t="s">
        <v>121</v>
      </c>
      <c r="B39" s="128">
        <v>1</v>
      </c>
      <c r="C39" s="122">
        <v>2</v>
      </c>
      <c r="D39" s="183">
        <v>59288458</v>
      </c>
      <c r="E39" s="182">
        <f>IF(ISBLANK(D39),"-",$D$48/$D$45*D39)</f>
        <v>52059688.12750598</v>
      </c>
      <c r="F39" s="183">
        <v>55305532</v>
      </c>
      <c r="G39" s="180">
        <f>IF(ISBLANK(F39),"-",$D$48/$F$45*F39)</f>
        <v>53092233.556498714</v>
      </c>
      <c r="I39" s="293">
        <f>ABS((F43/D43*D42)-F42)/D42</f>
        <v>1.6973554522776019E-2</v>
      </c>
      <c r="J39" s="197"/>
      <c r="K39" s="197"/>
      <c r="L39" s="252"/>
      <c r="M39" s="252"/>
      <c r="N39" s="254"/>
    </row>
    <row r="40" spans="1:14" ht="26.25" customHeight="1" x14ac:dyDescent="0.4">
      <c r="A40" s="123" t="s">
        <v>120</v>
      </c>
      <c r="B40" s="128">
        <v>1</v>
      </c>
      <c r="C40" s="122">
        <v>3</v>
      </c>
      <c r="D40" s="183">
        <v>59293882</v>
      </c>
      <c r="E40" s="182">
        <f>IF(ISBLANK(D40),"-",$D$48/$D$45*D40)</f>
        <v>52064450.804052636</v>
      </c>
      <c r="F40" s="183">
        <v>55201068</v>
      </c>
      <c r="G40" s="180">
        <f>IF(ISBLANK(F40),"-",$D$48/$F$45*F40)</f>
        <v>52991950.151101835</v>
      </c>
      <c r="I40" s="293"/>
      <c r="L40" s="252"/>
      <c r="M40" s="252"/>
      <c r="N40" s="99"/>
    </row>
    <row r="41" spans="1:14" ht="27" customHeight="1" thickBot="1" x14ac:dyDescent="0.45">
      <c r="A41" s="123" t="s">
        <v>119</v>
      </c>
      <c r="B41" s="128">
        <v>1</v>
      </c>
      <c r="C41" s="253">
        <v>4</v>
      </c>
      <c r="D41" s="178"/>
      <c r="E41" s="177" t="str">
        <f>IF(ISBLANK(D41),"-",$D$48/$D$45*D41)</f>
        <v>-</v>
      </c>
      <c r="F41" s="178"/>
      <c r="G41" s="175" t="str">
        <f>IF(ISBLANK(F41),"-",$D$48/$F$45*F41)</f>
        <v>-</v>
      </c>
      <c r="I41" s="174"/>
      <c r="L41" s="252"/>
      <c r="M41" s="252"/>
      <c r="N41" s="99"/>
    </row>
    <row r="42" spans="1:14" ht="27" customHeight="1" thickBot="1" x14ac:dyDescent="0.45">
      <c r="A42" s="123" t="s">
        <v>118</v>
      </c>
      <c r="B42" s="128">
        <v>1</v>
      </c>
      <c r="C42" s="251" t="s">
        <v>63</v>
      </c>
      <c r="D42" s="250">
        <f>AVERAGE(D38:D41)</f>
        <v>59310696</v>
      </c>
      <c r="E42" s="172">
        <f>AVERAGE(E38:E41)</f>
        <v>52079214.750117414</v>
      </c>
      <c r="F42" s="250">
        <f>AVERAGE(F38:F41)</f>
        <v>55256996</v>
      </c>
      <c r="G42" s="249">
        <f>AVERAGE(G38:G41)</f>
        <v>53045639.941814773</v>
      </c>
      <c r="H42" s="146"/>
    </row>
    <row r="43" spans="1:14" ht="26.25" customHeight="1" x14ac:dyDescent="0.4">
      <c r="A43" s="123" t="s">
        <v>117</v>
      </c>
      <c r="B43" s="128">
        <v>1</v>
      </c>
      <c r="C43" s="248" t="s">
        <v>64</v>
      </c>
      <c r="D43" s="168">
        <v>26.84</v>
      </c>
      <c r="E43" s="99"/>
      <c r="F43" s="168">
        <v>24.55</v>
      </c>
      <c r="H43" s="146"/>
    </row>
    <row r="44" spans="1:14" ht="26.25" customHeight="1" x14ac:dyDescent="0.4">
      <c r="A44" s="123" t="s">
        <v>116</v>
      </c>
      <c r="B44" s="128">
        <v>1</v>
      </c>
      <c r="C44" s="247" t="s">
        <v>65</v>
      </c>
      <c r="D44" s="166">
        <f>D43*$B$34</f>
        <v>22.91459598067863</v>
      </c>
      <c r="E44" s="100"/>
      <c r="F44" s="166">
        <f>F43*$B$34</f>
        <v>20.959513089629674</v>
      </c>
      <c r="H44" s="146"/>
    </row>
    <row r="45" spans="1:14" ht="19.5" customHeight="1" thickBot="1" x14ac:dyDescent="0.35">
      <c r="A45" s="123" t="s">
        <v>66</v>
      </c>
      <c r="B45" s="122">
        <f>(B44/B43)*(B42/B41)*(B40/B39)*(B38/B37)*B36</f>
        <v>166.66666666666669</v>
      </c>
      <c r="C45" s="247" t="s">
        <v>67</v>
      </c>
      <c r="D45" s="164">
        <f>D44*$B$30/100</f>
        <v>22.777108404794557</v>
      </c>
      <c r="E45" s="101"/>
      <c r="F45" s="164">
        <f>F44*$B$30/100</f>
        <v>20.833756011091896</v>
      </c>
      <c r="H45" s="146"/>
    </row>
    <row r="46" spans="1:14" ht="19.5" customHeight="1" thickBot="1" x14ac:dyDescent="0.35">
      <c r="A46" s="280" t="s">
        <v>68</v>
      </c>
      <c r="B46" s="281"/>
      <c r="C46" s="247" t="s">
        <v>69</v>
      </c>
      <c r="D46" s="246">
        <f>D45/$B$45</f>
        <v>0.13666265042876732</v>
      </c>
      <c r="E46" s="242"/>
      <c r="F46" s="162">
        <f>F45/$B$45</f>
        <v>0.12500253606655137</v>
      </c>
      <c r="H46" s="146"/>
    </row>
    <row r="47" spans="1:14" ht="27" customHeight="1" thickBot="1" x14ac:dyDescent="0.45">
      <c r="A47" s="282"/>
      <c r="B47" s="283"/>
      <c r="C47" s="245" t="s">
        <v>70</v>
      </c>
      <c r="D47" s="244">
        <v>0.12</v>
      </c>
      <c r="E47" s="243"/>
      <c r="F47" s="242"/>
      <c r="H47" s="146"/>
    </row>
    <row r="48" spans="1:14" ht="18.75" x14ac:dyDescent="0.3">
      <c r="C48" s="241" t="s">
        <v>71</v>
      </c>
      <c r="D48" s="164">
        <f>D47*$B$45</f>
        <v>20</v>
      </c>
      <c r="F48" s="158"/>
      <c r="H48" s="146"/>
    </row>
    <row r="49" spans="1:12" ht="19.5" customHeight="1" thickBot="1" x14ac:dyDescent="0.35">
      <c r="C49" s="240" t="s">
        <v>72</v>
      </c>
      <c r="D49" s="239">
        <f>D48/B34</f>
        <v>23.426116718471693</v>
      </c>
      <c r="F49" s="158"/>
      <c r="H49" s="146"/>
    </row>
    <row r="50" spans="1:12" ht="18.75" x14ac:dyDescent="0.3">
      <c r="C50" s="144" t="s">
        <v>73</v>
      </c>
      <c r="D50" s="238">
        <f>AVERAGE(E38:E41,G38:G41)</f>
        <v>52562427.345966093</v>
      </c>
      <c r="F50" s="147"/>
      <c r="H50" s="146"/>
    </row>
    <row r="51" spans="1:12" ht="18.75" x14ac:dyDescent="0.3">
      <c r="C51" s="123" t="s">
        <v>74</v>
      </c>
      <c r="D51" s="237">
        <f>STDEV(E38:E41,G38:G41)/D50</f>
        <v>1.0095250109852917E-2</v>
      </c>
      <c r="F51" s="147"/>
      <c r="H51" s="146"/>
    </row>
    <row r="52" spans="1:12" ht="19.5" customHeight="1" thickBot="1" x14ac:dyDescent="0.35">
      <c r="C52" s="217" t="s">
        <v>19</v>
      </c>
      <c r="D52" s="236">
        <f>COUNT(E38:E41,G38:G41)</f>
        <v>6</v>
      </c>
      <c r="F52" s="147"/>
    </row>
    <row r="54" spans="1:12" ht="18.75" x14ac:dyDescent="0.3">
      <c r="A54" s="145" t="s">
        <v>1</v>
      </c>
      <c r="B54" s="235" t="s">
        <v>75</v>
      </c>
    </row>
    <row r="55" spans="1:12" ht="18.75" x14ac:dyDescent="0.3">
      <c r="A55" s="99" t="s">
        <v>76</v>
      </c>
      <c r="B55" s="233" t="str">
        <f>B21</f>
        <v>Each tablets contains Abacavir sulfate 300mg</v>
      </c>
    </row>
    <row r="56" spans="1:12" ht="26.25" customHeight="1" x14ac:dyDescent="0.4">
      <c r="A56" s="233" t="s">
        <v>77</v>
      </c>
      <c r="B56" s="234">
        <v>300</v>
      </c>
      <c r="C56" s="99" t="str">
        <f>B20</f>
        <v>Abacavir sulfate 300mg</v>
      </c>
      <c r="H56" s="100"/>
    </row>
    <row r="57" spans="1:12" ht="18.75" x14ac:dyDescent="0.3">
      <c r="A57" s="233" t="s">
        <v>78</v>
      </c>
      <c r="B57" s="232">
        <v>819.35799999999995</v>
      </c>
      <c r="H57" s="100"/>
    </row>
    <row r="58" spans="1:12" ht="19.5" customHeight="1" thickBot="1" x14ac:dyDescent="0.35">
      <c r="H58" s="100"/>
    </row>
    <row r="59" spans="1:12" s="196" customFormat="1" ht="27" customHeight="1" thickBot="1" x14ac:dyDescent="0.45">
      <c r="A59" s="144" t="s">
        <v>79</v>
      </c>
      <c r="B59" s="143">
        <v>100</v>
      </c>
      <c r="C59" s="99"/>
      <c r="D59" s="231" t="s">
        <v>80</v>
      </c>
      <c r="E59" s="230" t="s">
        <v>59</v>
      </c>
      <c r="F59" s="230" t="s">
        <v>60</v>
      </c>
      <c r="G59" s="230" t="s">
        <v>81</v>
      </c>
      <c r="H59" s="229" t="s">
        <v>82</v>
      </c>
      <c r="L59" s="197"/>
    </row>
    <row r="60" spans="1:12" s="196" customFormat="1" ht="26.25" customHeight="1" x14ac:dyDescent="0.4">
      <c r="A60" s="123" t="s">
        <v>125</v>
      </c>
      <c r="B60" s="128">
        <v>2</v>
      </c>
      <c r="C60" s="296" t="s">
        <v>83</v>
      </c>
      <c r="D60" s="299">
        <v>321.12</v>
      </c>
      <c r="E60" s="220">
        <v>1</v>
      </c>
      <c r="F60" s="219">
        <v>50954850</v>
      </c>
      <c r="G60" s="228">
        <f>IF(ISBLANK(F60),"-",(F60/$D$50*$D$47*$B$68)*($B$57/$D$60))</f>
        <v>296.82310506781226</v>
      </c>
      <c r="H60" s="227">
        <f t="shared" ref="H60:H71" si="0">IF(ISBLANK(F60),"-",G60/$B$56)</f>
        <v>0.98941035022604085</v>
      </c>
      <c r="L60" s="197"/>
    </row>
    <row r="61" spans="1:12" s="196" customFormat="1" ht="26.25" customHeight="1" x14ac:dyDescent="0.4">
      <c r="A61" s="123" t="s">
        <v>114</v>
      </c>
      <c r="B61" s="128">
        <v>20</v>
      </c>
      <c r="C61" s="297"/>
      <c r="D61" s="300"/>
      <c r="E61" s="215">
        <v>2</v>
      </c>
      <c r="F61" s="183">
        <v>50740383</v>
      </c>
      <c r="G61" s="226">
        <f>IF(ISBLANK(F61),"-",(F61/$D$50*$D$47*$B$68)*($B$57/$D$60))</f>
        <v>295.57378805727092</v>
      </c>
      <c r="H61" s="213">
        <f t="shared" si="0"/>
        <v>0.98524596019090305</v>
      </c>
      <c r="L61" s="197"/>
    </row>
    <row r="62" spans="1:12" s="196" customFormat="1" ht="26.25" customHeight="1" x14ac:dyDescent="0.4">
      <c r="A62" s="123" t="s">
        <v>113</v>
      </c>
      <c r="B62" s="128">
        <v>1</v>
      </c>
      <c r="C62" s="297"/>
      <c r="D62" s="300"/>
      <c r="E62" s="215">
        <v>3</v>
      </c>
      <c r="F62" s="183">
        <v>50910773</v>
      </c>
      <c r="G62" s="226">
        <f>IF(ISBLANK(F62),"-",(F62/$D$50*$D$47*$B$68)*($B$57/$D$60))</f>
        <v>296.56634693778</v>
      </c>
      <c r="H62" s="213">
        <f t="shared" si="0"/>
        <v>0.98855448979259997</v>
      </c>
      <c r="L62" s="197"/>
    </row>
    <row r="63" spans="1:12" ht="27" customHeight="1" thickBot="1" x14ac:dyDescent="0.45">
      <c r="A63" s="123" t="s">
        <v>112</v>
      </c>
      <c r="B63" s="128">
        <v>1</v>
      </c>
      <c r="C63" s="298"/>
      <c r="D63" s="301"/>
      <c r="E63" s="212">
        <v>4</v>
      </c>
      <c r="F63" s="211"/>
      <c r="G63" s="226"/>
      <c r="H63" s="213" t="str">
        <f t="shared" si="0"/>
        <v>-</v>
      </c>
    </row>
    <row r="64" spans="1:12" ht="26.25" customHeight="1" x14ac:dyDescent="0.4">
      <c r="A64" s="123" t="s">
        <v>111</v>
      </c>
      <c r="B64" s="128">
        <v>1</v>
      </c>
      <c r="C64" s="296" t="s">
        <v>84</v>
      </c>
      <c r="D64" s="299">
        <v>319.26</v>
      </c>
      <c r="E64" s="220">
        <v>1</v>
      </c>
      <c r="F64" s="219">
        <v>48935482</v>
      </c>
      <c r="G64" s="218">
        <f>IF(ISBLANK(F64),"-",(F64/$D$50*$D$47*$B$68)*($B$57/$D$64))</f>
        <v>286.72059726119249</v>
      </c>
      <c r="H64" s="225">
        <f t="shared" si="0"/>
        <v>0.955735324203975</v>
      </c>
    </row>
    <row r="65" spans="1:8" ht="26.25" customHeight="1" x14ac:dyDescent="0.4">
      <c r="A65" s="123" t="s">
        <v>110</v>
      </c>
      <c r="B65" s="128">
        <v>1</v>
      </c>
      <c r="C65" s="297"/>
      <c r="D65" s="300"/>
      <c r="E65" s="215">
        <v>2</v>
      </c>
      <c r="F65" s="183">
        <v>48838927</v>
      </c>
      <c r="G65" s="214">
        <f>IF(ISBLANK(F65),"-",(F65/$D$50*$D$47*$B$68)*($B$57/$D$64))</f>
        <v>286.15486650434502</v>
      </c>
      <c r="H65" s="223">
        <f t="shared" si="0"/>
        <v>0.95384955501448343</v>
      </c>
    </row>
    <row r="66" spans="1:8" ht="26.25" customHeight="1" x14ac:dyDescent="0.4">
      <c r="A66" s="123" t="s">
        <v>109</v>
      </c>
      <c r="B66" s="128">
        <v>1</v>
      </c>
      <c r="C66" s="297"/>
      <c r="D66" s="300"/>
      <c r="E66" s="215">
        <v>3</v>
      </c>
      <c r="F66" s="224">
        <v>48562574</v>
      </c>
      <c r="G66" s="214">
        <f>IF(ISBLANK(F66),"-",(F66/$D$50*$D$47*$B$68)*($B$57/$D$64))</f>
        <v>284.5356713114802</v>
      </c>
      <c r="H66" s="223">
        <f t="shared" si="0"/>
        <v>0.94845223770493403</v>
      </c>
    </row>
    <row r="67" spans="1:8" ht="27" customHeight="1" thickBot="1" x14ac:dyDescent="0.45">
      <c r="A67" s="123" t="s">
        <v>108</v>
      </c>
      <c r="B67" s="128">
        <v>1</v>
      </c>
      <c r="C67" s="298"/>
      <c r="D67" s="301"/>
      <c r="E67" s="212">
        <v>4</v>
      </c>
      <c r="F67" s="211"/>
      <c r="G67" s="210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123" t="s">
        <v>85</v>
      </c>
      <c r="B68" s="221">
        <f>(B67/B66)*(B65/B64)*(B63/B62)*(B61/B60)*B59</f>
        <v>1000</v>
      </c>
      <c r="C68" s="296" t="s">
        <v>86</v>
      </c>
      <c r="D68" s="299">
        <v>315.87</v>
      </c>
      <c r="E68" s="220">
        <v>1</v>
      </c>
      <c r="F68" s="219"/>
      <c r="G68" s="218" t="str">
        <f>IF(ISBLANK(F68),"-",(F68/$D$50*$D$47*$B$68)*($B$57/$D$68))</f>
        <v>-</v>
      </c>
      <c r="H68" s="213" t="str">
        <f t="shared" si="0"/>
        <v>-</v>
      </c>
    </row>
    <row r="69" spans="1:8" ht="27" customHeight="1" thickBot="1" x14ac:dyDescent="0.45">
      <c r="A69" s="217" t="s">
        <v>87</v>
      </c>
      <c r="B69" s="216">
        <f>(D47*B68)/B56*B57</f>
        <v>327.7432</v>
      </c>
      <c r="C69" s="297"/>
      <c r="D69" s="300"/>
      <c r="E69" s="215">
        <v>2</v>
      </c>
      <c r="F69" s="183"/>
      <c r="G69" s="214" t="str">
        <f>IF(ISBLANK(F69),"-",(F69/$D$50*$D$47*$B$68)*($B$57/$D$68))</f>
        <v>-</v>
      </c>
      <c r="H69" s="213" t="str">
        <f t="shared" si="0"/>
        <v>-</v>
      </c>
    </row>
    <row r="70" spans="1:8" ht="26.25" customHeight="1" x14ac:dyDescent="0.4">
      <c r="A70" s="305" t="s">
        <v>68</v>
      </c>
      <c r="B70" s="306"/>
      <c r="C70" s="297"/>
      <c r="D70" s="300"/>
      <c r="E70" s="215">
        <v>3</v>
      </c>
      <c r="F70" s="183"/>
      <c r="G70" s="214" t="str">
        <f>IF(ISBLANK(F70),"-",(F70/$D$50*$D$47*$B$68)*($B$57/$D$68))</f>
        <v>-</v>
      </c>
      <c r="H70" s="213" t="str">
        <f t="shared" si="0"/>
        <v>-</v>
      </c>
    </row>
    <row r="71" spans="1:8" ht="27" customHeight="1" thickBot="1" x14ac:dyDescent="0.45">
      <c r="A71" s="307"/>
      <c r="B71" s="308"/>
      <c r="C71" s="304"/>
      <c r="D71" s="301"/>
      <c r="E71" s="212">
        <v>4</v>
      </c>
      <c r="F71" s="211"/>
      <c r="G71" s="210" t="str">
        <f>IF(ISBLANK(F71),"-",(F71/$D$50*$D$47*$B$68)*($B$57/$D$68))</f>
        <v>-</v>
      </c>
      <c r="H71" s="20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0"/>
      <c r="G72" s="208" t="s">
        <v>63</v>
      </c>
      <c r="H72" s="207">
        <f>AVERAGE(H60:H71)</f>
        <v>0.97020798618882276</v>
      </c>
    </row>
    <row r="73" spans="1:8" ht="26.25" customHeight="1" x14ac:dyDescent="0.4">
      <c r="C73" s="100"/>
      <c r="D73" s="100"/>
      <c r="E73" s="100"/>
      <c r="F73" s="100"/>
      <c r="G73" s="151" t="s">
        <v>74</v>
      </c>
      <c r="H73" s="206">
        <f>STDEV(H60:H71)/H72</f>
        <v>1.9995895566674401E-2</v>
      </c>
    </row>
    <row r="74" spans="1:8" ht="27" customHeight="1" thickBot="1" x14ac:dyDescent="0.45">
      <c r="A74" s="100"/>
      <c r="B74" s="100"/>
      <c r="C74" s="100"/>
      <c r="D74" s="100"/>
      <c r="E74" s="101"/>
      <c r="F74" s="100"/>
      <c r="G74" s="149" t="s">
        <v>19</v>
      </c>
      <c r="H74" s="205">
        <f>COUNT(H60:H71)</f>
        <v>6</v>
      </c>
    </row>
    <row r="76" spans="1:8" ht="26.25" customHeight="1" x14ac:dyDescent="0.4">
      <c r="A76" s="104" t="s">
        <v>88</v>
      </c>
      <c r="B76" s="111" t="s">
        <v>89</v>
      </c>
      <c r="C76" s="284" t="str">
        <f>B20</f>
        <v>Abacavir sulfate 300mg</v>
      </c>
      <c r="D76" s="284"/>
      <c r="E76" s="99" t="s">
        <v>90</v>
      </c>
      <c r="F76" s="99"/>
      <c r="G76" s="110">
        <f>H72</f>
        <v>0.97020798618882276</v>
      </c>
      <c r="H76" s="203"/>
    </row>
    <row r="77" spans="1:8" ht="18.75" x14ac:dyDescent="0.3">
      <c r="A77" s="195" t="s">
        <v>91</v>
      </c>
      <c r="B77" s="195" t="s">
        <v>92</v>
      </c>
    </row>
    <row r="78" spans="1:8" ht="18.75" x14ac:dyDescent="0.3">
      <c r="A78" s="195"/>
      <c r="B78" s="195"/>
    </row>
    <row r="79" spans="1:8" ht="26.25" customHeight="1" x14ac:dyDescent="0.4">
      <c r="A79" s="104" t="s">
        <v>4</v>
      </c>
      <c r="B79" s="286" t="s">
        <v>124</v>
      </c>
      <c r="C79" s="286"/>
    </row>
    <row r="80" spans="1:8" ht="26.25" customHeight="1" x14ac:dyDescent="0.4">
      <c r="A80" s="111" t="s">
        <v>46</v>
      </c>
      <c r="B80" s="286" t="str">
        <f>B27</f>
        <v xml:space="preserve">     PRS/A12-1</v>
      </c>
      <c r="C80" s="286"/>
    </row>
    <row r="81" spans="1:12" ht="27" customHeight="1" thickBot="1" x14ac:dyDescent="0.45">
      <c r="A81" s="111" t="s">
        <v>6</v>
      </c>
      <c r="B81" s="167">
        <v>99.4</v>
      </c>
    </row>
    <row r="82" spans="1:12" s="196" customFormat="1" ht="27" customHeight="1" thickBot="1" x14ac:dyDescent="0.45">
      <c r="A82" s="111" t="s">
        <v>47</v>
      </c>
      <c r="B82" s="204">
        <v>0</v>
      </c>
      <c r="C82" s="287" t="s">
        <v>48</v>
      </c>
      <c r="D82" s="288"/>
      <c r="E82" s="288"/>
      <c r="F82" s="288"/>
      <c r="G82" s="289"/>
      <c r="I82" s="197"/>
      <c r="J82" s="197"/>
      <c r="K82" s="197"/>
      <c r="L82" s="197"/>
    </row>
    <row r="83" spans="1:12" s="196" customFormat="1" ht="19.5" customHeight="1" thickBot="1" x14ac:dyDescent="0.35">
      <c r="A83" s="111" t="s">
        <v>49</v>
      </c>
      <c r="B83" s="203">
        <f>B81-B82</f>
        <v>99.4</v>
      </c>
      <c r="C83" s="202"/>
      <c r="D83" s="202"/>
      <c r="E83" s="202"/>
      <c r="F83" s="202"/>
      <c r="G83" s="201"/>
      <c r="I83" s="197"/>
      <c r="J83" s="197"/>
      <c r="K83" s="197"/>
      <c r="L83" s="197"/>
    </row>
    <row r="84" spans="1:12" s="196" customFormat="1" ht="27" customHeight="1" thickBot="1" x14ac:dyDescent="0.45">
      <c r="A84" s="111" t="s">
        <v>50</v>
      </c>
      <c r="B84" s="200">
        <v>572.66</v>
      </c>
      <c r="C84" s="290" t="s">
        <v>93</v>
      </c>
      <c r="D84" s="291"/>
      <c r="E84" s="291"/>
      <c r="F84" s="291"/>
      <c r="G84" s="291"/>
      <c r="H84" s="292"/>
      <c r="I84" s="197"/>
      <c r="J84" s="197"/>
      <c r="K84" s="197"/>
      <c r="L84" s="197"/>
    </row>
    <row r="85" spans="1:12" s="196" customFormat="1" ht="27" customHeight="1" thickBot="1" x14ac:dyDescent="0.45">
      <c r="A85" s="111" t="s">
        <v>52</v>
      </c>
      <c r="B85" s="200">
        <v>670.74</v>
      </c>
      <c r="C85" s="290" t="s">
        <v>94</v>
      </c>
      <c r="D85" s="291"/>
      <c r="E85" s="291"/>
      <c r="F85" s="291"/>
      <c r="G85" s="291"/>
      <c r="H85" s="292"/>
      <c r="I85" s="197"/>
      <c r="J85" s="197"/>
      <c r="K85" s="197"/>
      <c r="L85" s="197"/>
    </row>
    <row r="86" spans="1:12" s="196" customFormat="1" ht="18.75" x14ac:dyDescent="0.3">
      <c r="A86" s="111"/>
      <c r="B86" s="199"/>
      <c r="C86" s="112"/>
      <c r="D86" s="112"/>
      <c r="E86" s="112"/>
      <c r="F86" s="112"/>
      <c r="G86" s="112"/>
      <c r="H86" s="112"/>
      <c r="I86" s="197"/>
      <c r="J86" s="197"/>
      <c r="K86" s="197"/>
      <c r="L86" s="197"/>
    </row>
    <row r="87" spans="1:12" s="196" customFormat="1" ht="18.75" x14ac:dyDescent="0.3">
      <c r="A87" s="111" t="s">
        <v>54</v>
      </c>
      <c r="B87" s="198">
        <f>B84/B85</f>
        <v>0.8537734442555982</v>
      </c>
      <c r="C87" s="99" t="s">
        <v>55</v>
      </c>
      <c r="D87" s="99"/>
      <c r="E87" s="99"/>
      <c r="F87" s="99"/>
      <c r="G87" s="99"/>
      <c r="I87" s="197"/>
      <c r="J87" s="197"/>
      <c r="K87" s="197"/>
      <c r="L87" s="197"/>
    </row>
    <row r="88" spans="1:12" ht="19.5" customHeight="1" thickBot="1" x14ac:dyDescent="0.35">
      <c r="A88" s="195"/>
      <c r="B88" s="195"/>
    </row>
    <row r="89" spans="1:12" ht="27" customHeight="1" thickBot="1" x14ac:dyDescent="0.45">
      <c r="A89" s="144" t="s">
        <v>56</v>
      </c>
      <c r="B89" s="143">
        <v>20</v>
      </c>
      <c r="D89" s="142" t="s">
        <v>57</v>
      </c>
      <c r="E89" s="194"/>
      <c r="F89" s="302" t="s">
        <v>58</v>
      </c>
      <c r="G89" s="303"/>
    </row>
    <row r="90" spans="1:12" ht="27" customHeight="1" thickBot="1" x14ac:dyDescent="0.45">
      <c r="A90" s="123" t="s">
        <v>123</v>
      </c>
      <c r="B90" s="128">
        <v>2</v>
      </c>
      <c r="C90" s="107" t="s">
        <v>59</v>
      </c>
      <c r="D90" s="192" t="s">
        <v>60</v>
      </c>
      <c r="E90" s="193" t="s">
        <v>61</v>
      </c>
      <c r="F90" s="192" t="s">
        <v>60</v>
      </c>
      <c r="G90" s="191" t="s">
        <v>61</v>
      </c>
      <c r="I90" s="190" t="s">
        <v>62</v>
      </c>
    </row>
    <row r="91" spans="1:12" ht="26.25" customHeight="1" x14ac:dyDescent="0.4">
      <c r="A91" s="123" t="s">
        <v>122</v>
      </c>
      <c r="B91" s="128">
        <v>200</v>
      </c>
      <c r="C91" s="189">
        <v>1</v>
      </c>
      <c r="D91" s="188">
        <v>0.42620000000000002</v>
      </c>
      <c r="E91" s="187">
        <f>IF(ISBLANK(D91),"-",$D$101/$D$98*D91)</f>
        <v>0.37422422939098138</v>
      </c>
      <c r="F91" s="186">
        <v>0.38369999999999999</v>
      </c>
      <c r="G91" s="185">
        <f>IF(ISBLANK(F91),"-",$D$101/$F$98*F91)</f>
        <v>0.36833354392933493</v>
      </c>
      <c r="I91" s="184"/>
    </row>
    <row r="92" spans="1:12" ht="26.25" customHeight="1" x14ac:dyDescent="0.4">
      <c r="A92" s="123" t="s">
        <v>121</v>
      </c>
      <c r="B92" s="128">
        <v>1</v>
      </c>
      <c r="C92" s="100">
        <v>2</v>
      </c>
      <c r="D92" s="183">
        <v>0.42620000000000002</v>
      </c>
      <c r="E92" s="182">
        <f>IF(ISBLANK(D92),"-",$D$101/$D$98*D92)</f>
        <v>0.37422422939098138</v>
      </c>
      <c r="F92" s="181">
        <v>0.38300000000000001</v>
      </c>
      <c r="G92" s="180">
        <f>IF(ISBLANK(F92),"-",$D$101/$F$98*F92)</f>
        <v>0.36766157759951856</v>
      </c>
      <c r="I92" s="293">
        <f>ABS((F96/D96*D95)-F95)/D95</f>
        <v>1.5657290964227265E-2</v>
      </c>
    </row>
    <row r="93" spans="1:12" ht="26.25" customHeight="1" x14ac:dyDescent="0.4">
      <c r="A93" s="123" t="s">
        <v>120</v>
      </c>
      <c r="B93" s="128">
        <v>1</v>
      </c>
      <c r="C93" s="100">
        <v>3</v>
      </c>
      <c r="D93" s="183">
        <v>0.42609999999999998</v>
      </c>
      <c r="E93" s="182">
        <f>IF(ISBLANK(D93),"-",$D$101/$D$98*D93)</f>
        <v>0.37413642455067375</v>
      </c>
      <c r="F93" s="181">
        <v>0.38269999999999998</v>
      </c>
      <c r="G93" s="180">
        <f>IF(ISBLANK(F93),"-",$D$101/$F$98*F93)</f>
        <v>0.36737359202959724</v>
      </c>
      <c r="I93" s="293"/>
    </row>
    <row r="94" spans="1:12" ht="27" customHeight="1" thickBot="1" x14ac:dyDescent="0.45">
      <c r="A94" s="123" t="s">
        <v>119</v>
      </c>
      <c r="B94" s="128">
        <v>1</v>
      </c>
      <c r="C94" s="179">
        <v>4</v>
      </c>
      <c r="D94" s="178"/>
      <c r="E94" s="177" t="str">
        <f>IF(ISBLANK(D94),"-",$D$101/$D$98*D94)</f>
        <v>-</v>
      </c>
      <c r="F94" s="176"/>
      <c r="G94" s="175" t="str">
        <f>IF(ISBLANK(F94),"-",$D$101/$F$98*F94)</f>
        <v>-</v>
      </c>
      <c r="I94" s="174"/>
    </row>
    <row r="95" spans="1:12" ht="27" customHeight="1" thickBot="1" x14ac:dyDescent="0.45">
      <c r="A95" s="123" t="s">
        <v>118</v>
      </c>
      <c r="B95" s="128">
        <v>1</v>
      </c>
      <c r="C95" s="111" t="s">
        <v>63</v>
      </c>
      <c r="D95" s="173">
        <f>AVERAGE(D91:D94)</f>
        <v>0.42616666666666664</v>
      </c>
      <c r="E95" s="172">
        <f>AVERAGE(E91:E94)</f>
        <v>0.37419496111087885</v>
      </c>
      <c r="F95" s="171">
        <f>AVERAGE(F91:F94)</f>
        <v>0.38313333333333333</v>
      </c>
      <c r="G95" s="170">
        <f>AVERAGE(G91:G94)</f>
        <v>0.36778957118615024</v>
      </c>
    </row>
    <row r="96" spans="1:12" ht="26.25" customHeight="1" x14ac:dyDescent="0.4">
      <c r="A96" s="123" t="s">
        <v>117</v>
      </c>
      <c r="B96" s="167">
        <v>1</v>
      </c>
      <c r="C96" s="169" t="s">
        <v>95</v>
      </c>
      <c r="D96" s="168">
        <v>26.84</v>
      </c>
      <c r="E96" s="99"/>
      <c r="F96" s="168">
        <v>24.55</v>
      </c>
    </row>
    <row r="97" spans="1:10" ht="26.25" customHeight="1" x14ac:dyDescent="0.4">
      <c r="A97" s="123" t="s">
        <v>116</v>
      </c>
      <c r="B97" s="167">
        <v>1</v>
      </c>
      <c r="C97" s="160" t="s">
        <v>96</v>
      </c>
      <c r="D97" s="159">
        <f>D96*$B$87</f>
        <v>22.915279243820255</v>
      </c>
      <c r="E97" s="100"/>
      <c r="F97" s="166">
        <f>F96*$B$87</f>
        <v>20.960138056474936</v>
      </c>
    </row>
    <row r="98" spans="1:10" ht="19.5" customHeight="1" thickBot="1" x14ac:dyDescent="0.35">
      <c r="A98" s="123" t="s">
        <v>66</v>
      </c>
      <c r="B98" s="100">
        <f>(B97/B96)*(B95/B94)*(B93/B92)*(B91/B90)*B89</f>
        <v>2000</v>
      </c>
      <c r="C98" s="160" t="s">
        <v>97</v>
      </c>
      <c r="D98" s="165">
        <f>D97*$B$83/100</f>
        <v>22.777787568357336</v>
      </c>
      <c r="E98" s="101"/>
      <c r="F98" s="164">
        <f>F97*$B$83/100</f>
        <v>20.834377228136088</v>
      </c>
    </row>
    <row r="99" spans="1:10" ht="19.5" customHeight="1" thickBot="1" x14ac:dyDescent="0.35">
      <c r="A99" s="280" t="s">
        <v>68</v>
      </c>
      <c r="B99" s="294"/>
      <c r="C99" s="160" t="s">
        <v>98</v>
      </c>
      <c r="D99" s="163">
        <f>D98/$B$98</f>
        <v>1.1388893784178669E-2</v>
      </c>
      <c r="E99" s="101"/>
      <c r="F99" s="162">
        <f>F98/$B$98</f>
        <v>1.0417188614068044E-2</v>
      </c>
      <c r="H99" s="146"/>
    </row>
    <row r="100" spans="1:10" ht="19.5" customHeight="1" thickBot="1" x14ac:dyDescent="0.35">
      <c r="A100" s="282"/>
      <c r="B100" s="295"/>
      <c r="C100" s="160" t="s">
        <v>70</v>
      </c>
      <c r="D100" s="161">
        <f>$B$56/$B$116</f>
        <v>9.9999999999999985E-3</v>
      </c>
      <c r="F100" s="158"/>
      <c r="G100" s="152"/>
      <c r="H100" s="146"/>
    </row>
    <row r="101" spans="1:10" ht="18.75" x14ac:dyDescent="0.3">
      <c r="C101" s="160" t="s">
        <v>71</v>
      </c>
      <c r="D101" s="159">
        <f>D100*$B$98</f>
        <v>19.999999999999996</v>
      </c>
      <c r="F101" s="158"/>
      <c r="H101" s="146"/>
    </row>
    <row r="102" spans="1:10" ht="19.5" customHeight="1" thickBot="1" x14ac:dyDescent="0.35">
      <c r="C102" s="157" t="s">
        <v>72</v>
      </c>
      <c r="D102" s="156">
        <f>D101/B34</f>
        <v>23.42611671847169</v>
      </c>
      <c r="F102" s="147"/>
      <c r="H102" s="146"/>
      <c r="J102" s="155"/>
    </row>
    <row r="103" spans="1:10" ht="18.75" x14ac:dyDescent="0.3">
      <c r="C103" s="154" t="s">
        <v>99</v>
      </c>
      <c r="D103" s="153">
        <f>AVERAGE(E91:E94,G91:G94)</f>
        <v>0.37099226614851455</v>
      </c>
      <c r="F103" s="147"/>
      <c r="G103" s="152"/>
      <c r="H103" s="146"/>
      <c r="J103" s="114"/>
    </row>
    <row r="104" spans="1:10" ht="18.75" x14ac:dyDescent="0.3">
      <c r="C104" s="151" t="s">
        <v>74</v>
      </c>
      <c r="D104" s="150">
        <f>STDEV(E91:E94,G91:G94)/D103</f>
        <v>9.494345352982202E-3</v>
      </c>
      <c r="F104" s="147"/>
      <c r="H104" s="146"/>
      <c r="J104" s="114"/>
    </row>
    <row r="105" spans="1:10" ht="19.5" customHeight="1" thickBot="1" x14ac:dyDescent="0.35">
      <c r="C105" s="149" t="s">
        <v>19</v>
      </c>
      <c r="D105" s="148">
        <f>COUNT(E91:E94,G91:G94)</f>
        <v>6</v>
      </c>
      <c r="F105" s="147"/>
      <c r="H105" s="146"/>
      <c r="J105" s="114"/>
    </row>
    <row r="106" spans="1:10" ht="19.5" customHeight="1" thickBot="1" x14ac:dyDescent="0.35">
      <c r="A106" s="145"/>
      <c r="B106" s="145"/>
      <c r="C106" s="145"/>
      <c r="D106" s="145"/>
      <c r="E106" s="145"/>
    </row>
    <row r="107" spans="1:10" ht="26.25" customHeight="1" x14ac:dyDescent="0.4">
      <c r="A107" s="144" t="s">
        <v>100</v>
      </c>
      <c r="B107" s="143">
        <v>900</v>
      </c>
      <c r="C107" s="142" t="s">
        <v>101</v>
      </c>
      <c r="D107" s="141" t="s">
        <v>60</v>
      </c>
      <c r="E107" s="140" t="s">
        <v>102</v>
      </c>
      <c r="F107" s="139" t="s">
        <v>103</v>
      </c>
    </row>
    <row r="108" spans="1:10" ht="26.25" customHeight="1" x14ac:dyDescent="0.4">
      <c r="A108" s="123" t="s">
        <v>115</v>
      </c>
      <c r="B108" s="128">
        <v>3</v>
      </c>
      <c r="C108" s="127">
        <v>1</v>
      </c>
      <c r="D108" s="136">
        <v>0.3654</v>
      </c>
      <c r="E108" s="138">
        <f t="shared" ref="E108:E113" si="1">IF(ISBLANK(D108),"-",D108/$D$103*$D$100*$B$116)</f>
        <v>295.47785763306786</v>
      </c>
      <c r="F108" s="137">
        <f t="shared" ref="F108:F113" si="2">IF(ISBLANK(D108), "-", E108/$B$56)</f>
        <v>0.98492619211022614</v>
      </c>
    </row>
    <row r="109" spans="1:10" ht="26.25" customHeight="1" x14ac:dyDescent="0.4">
      <c r="A109" s="123" t="s">
        <v>114</v>
      </c>
      <c r="B109" s="128">
        <v>100</v>
      </c>
      <c r="C109" s="127">
        <v>2</v>
      </c>
      <c r="D109" s="136">
        <v>0.37590000000000001</v>
      </c>
      <c r="E109" s="135">
        <f t="shared" si="1"/>
        <v>303.96860066850081</v>
      </c>
      <c r="F109" s="134">
        <f t="shared" si="2"/>
        <v>1.0132286688950027</v>
      </c>
    </row>
    <row r="110" spans="1:10" ht="26.25" customHeight="1" x14ac:dyDescent="0.4">
      <c r="A110" s="123" t="s">
        <v>113</v>
      </c>
      <c r="B110" s="128">
        <v>1</v>
      </c>
      <c r="C110" s="127">
        <v>3</v>
      </c>
      <c r="D110" s="136">
        <v>0.37930000000000003</v>
      </c>
      <c r="E110" s="135">
        <f t="shared" si="1"/>
        <v>306.71798412759347</v>
      </c>
      <c r="F110" s="134">
        <f t="shared" si="2"/>
        <v>1.0223932804253115</v>
      </c>
    </row>
    <row r="111" spans="1:10" ht="26.25" customHeight="1" x14ac:dyDescent="0.4">
      <c r="A111" s="123" t="s">
        <v>112</v>
      </c>
      <c r="B111" s="128">
        <v>1</v>
      </c>
      <c r="C111" s="127">
        <v>4</v>
      </c>
      <c r="D111" s="136">
        <v>0.38340000000000002</v>
      </c>
      <c r="E111" s="135">
        <f t="shared" si="1"/>
        <v>310.03341712238154</v>
      </c>
      <c r="F111" s="134">
        <f t="shared" si="2"/>
        <v>1.0334447237412718</v>
      </c>
    </row>
    <row r="112" spans="1:10" ht="26.25" customHeight="1" x14ac:dyDescent="0.4">
      <c r="A112" s="123" t="s">
        <v>111</v>
      </c>
      <c r="B112" s="128">
        <v>1</v>
      </c>
      <c r="C112" s="127">
        <v>5</v>
      </c>
      <c r="D112" s="136">
        <v>0.39129999999999998</v>
      </c>
      <c r="E112" s="135">
        <f t="shared" si="1"/>
        <v>316.42169045380251</v>
      </c>
      <c r="F112" s="134">
        <f t="shared" si="2"/>
        <v>1.0547389681793418</v>
      </c>
    </row>
    <row r="113" spans="1:10" ht="26.25" customHeight="1" x14ac:dyDescent="0.4">
      <c r="A113" s="123" t="s">
        <v>110</v>
      </c>
      <c r="B113" s="128">
        <v>1</v>
      </c>
      <c r="C113" s="133">
        <v>6</v>
      </c>
      <c r="D113" s="132">
        <v>0.38600000000000001</v>
      </c>
      <c r="E113" s="131">
        <f t="shared" si="1"/>
        <v>312.13588682639352</v>
      </c>
      <c r="F113" s="130">
        <f t="shared" si="2"/>
        <v>1.0404529560879785</v>
      </c>
    </row>
    <row r="114" spans="1:10" ht="26.25" customHeight="1" x14ac:dyDescent="0.4">
      <c r="A114" s="123" t="s">
        <v>109</v>
      </c>
      <c r="B114" s="128">
        <v>1</v>
      </c>
      <c r="C114" s="127"/>
      <c r="D114" s="100"/>
      <c r="E114" s="99"/>
      <c r="F114" s="129"/>
    </row>
    <row r="115" spans="1:10" ht="26.25" customHeight="1" x14ac:dyDescent="0.4">
      <c r="A115" s="123" t="s">
        <v>108</v>
      </c>
      <c r="B115" s="128">
        <v>1</v>
      </c>
      <c r="C115" s="127"/>
      <c r="D115" s="126"/>
      <c r="E115" s="125" t="s">
        <v>63</v>
      </c>
      <c r="F115" s="124">
        <f>AVERAGE(F108:F113)</f>
        <v>1.0248641315731888</v>
      </c>
    </row>
    <row r="116" spans="1:10" ht="27" customHeight="1" thickBot="1" x14ac:dyDescent="0.45">
      <c r="A116" s="123" t="s">
        <v>85</v>
      </c>
      <c r="B116" s="122">
        <f>(B115/B114)*(B113/B112)*(B111/B110)*(B109/B108)*B107</f>
        <v>30000.000000000004</v>
      </c>
      <c r="C116" s="121"/>
      <c r="D116" s="120"/>
      <c r="E116" s="111" t="s">
        <v>74</v>
      </c>
      <c r="F116" s="119">
        <f>STDEV(F108:F113)/F115</f>
        <v>2.3683227988148266E-2</v>
      </c>
      <c r="I116" s="99"/>
    </row>
    <row r="117" spans="1:10" ht="27" customHeight="1" thickBot="1" x14ac:dyDescent="0.45">
      <c r="A117" s="280" t="s">
        <v>68</v>
      </c>
      <c r="B117" s="281"/>
      <c r="C117" s="118"/>
      <c r="D117" s="117"/>
      <c r="E117" s="116" t="s">
        <v>19</v>
      </c>
      <c r="F117" s="115">
        <f>COUNT(F108:F113)</f>
        <v>6</v>
      </c>
      <c r="I117" s="99"/>
      <c r="J117" s="114"/>
    </row>
    <row r="118" spans="1:10" ht="19.5" customHeight="1" thickBot="1" x14ac:dyDescent="0.35">
      <c r="A118" s="282"/>
      <c r="B118" s="283"/>
      <c r="C118" s="99"/>
      <c r="D118" s="99"/>
      <c r="E118" s="99"/>
      <c r="F118" s="100"/>
      <c r="G118" s="99"/>
      <c r="H118" s="99"/>
      <c r="I118" s="99"/>
    </row>
    <row r="119" spans="1:10" ht="18.75" x14ac:dyDescent="0.3">
      <c r="A119" s="113"/>
      <c r="B119" s="112"/>
      <c r="C119" s="99"/>
      <c r="D119" s="99"/>
      <c r="E119" s="99"/>
      <c r="F119" s="100"/>
      <c r="G119" s="99"/>
      <c r="H119" s="99"/>
      <c r="I119" s="99"/>
    </row>
    <row r="120" spans="1:10" ht="26.25" customHeight="1" x14ac:dyDescent="0.4">
      <c r="A120" s="104" t="s">
        <v>88</v>
      </c>
      <c r="B120" s="111" t="s">
        <v>104</v>
      </c>
      <c r="C120" s="284" t="str">
        <f>B20</f>
        <v>Abacavir sulfate 300mg</v>
      </c>
      <c r="D120" s="284"/>
      <c r="E120" s="99" t="s">
        <v>105</v>
      </c>
      <c r="F120" s="99"/>
      <c r="G120" s="110">
        <f>F115</f>
        <v>1.0248641315731888</v>
      </c>
      <c r="H120" s="99"/>
      <c r="I120" s="99"/>
    </row>
    <row r="121" spans="1:10" ht="19.5" customHeight="1" thickBot="1" x14ac:dyDescent="0.35">
      <c r="A121" s="109"/>
      <c r="B121" s="109"/>
      <c r="C121" s="108"/>
      <c r="D121" s="108"/>
      <c r="E121" s="108"/>
      <c r="F121" s="108"/>
      <c r="G121" s="108"/>
      <c r="H121" s="108"/>
    </row>
    <row r="122" spans="1:10" ht="18.75" x14ac:dyDescent="0.3">
      <c r="B122" s="285" t="s">
        <v>24</v>
      </c>
      <c r="C122" s="285"/>
      <c r="E122" s="107" t="s">
        <v>25</v>
      </c>
      <c r="F122" s="106"/>
      <c r="G122" s="285" t="s">
        <v>26</v>
      </c>
      <c r="H122" s="285"/>
    </row>
    <row r="123" spans="1:10" ht="69.95" customHeight="1" x14ac:dyDescent="0.3">
      <c r="A123" s="104" t="s">
        <v>27</v>
      </c>
      <c r="B123" s="105"/>
      <c r="C123" s="105" t="s">
        <v>107</v>
      </c>
      <c r="E123" s="105" t="s">
        <v>106</v>
      </c>
      <c r="F123" s="99"/>
      <c r="G123" s="105"/>
      <c r="H123" s="105"/>
    </row>
    <row r="124" spans="1:10" ht="69.95" customHeight="1" x14ac:dyDescent="0.3">
      <c r="A124" s="104" t="s">
        <v>28</v>
      </c>
      <c r="B124" s="103"/>
      <c r="C124" s="103"/>
      <c r="E124" s="103"/>
      <c r="F124" s="99"/>
      <c r="G124" s="102"/>
      <c r="H124" s="102"/>
    </row>
    <row r="125" spans="1:10" ht="18.75" x14ac:dyDescent="0.3">
      <c r="A125" s="100"/>
      <c r="B125" s="100"/>
      <c r="C125" s="100"/>
      <c r="D125" s="100"/>
      <c r="E125" s="100"/>
      <c r="F125" s="101"/>
      <c r="G125" s="100"/>
      <c r="H125" s="100"/>
      <c r="I125" s="99"/>
    </row>
    <row r="126" spans="1:10" ht="18.75" x14ac:dyDescent="0.3">
      <c r="A126" s="100"/>
      <c r="B126" s="100"/>
      <c r="C126" s="100"/>
      <c r="D126" s="100"/>
      <c r="E126" s="100"/>
      <c r="F126" s="101"/>
      <c r="G126" s="100"/>
      <c r="H126" s="100"/>
      <c r="I126" s="99"/>
    </row>
    <row r="127" spans="1:10" ht="18.75" x14ac:dyDescent="0.3">
      <c r="A127" s="100"/>
      <c r="B127" s="100"/>
      <c r="C127" s="100"/>
      <c r="D127" s="100"/>
      <c r="E127" s="100"/>
      <c r="F127" s="101"/>
      <c r="G127" s="100"/>
      <c r="H127" s="100"/>
      <c r="I127" s="99"/>
    </row>
    <row r="128" spans="1:10" ht="18.75" x14ac:dyDescent="0.3">
      <c r="A128" s="100"/>
      <c r="B128" s="100"/>
      <c r="C128" s="100"/>
      <c r="D128" s="100"/>
      <c r="E128" s="100"/>
      <c r="F128" s="101"/>
      <c r="G128" s="100"/>
      <c r="H128" s="100"/>
      <c r="I128" s="99"/>
    </row>
    <row r="129" spans="1:9" ht="18.75" x14ac:dyDescent="0.3">
      <c r="A129" s="100"/>
      <c r="B129" s="100"/>
      <c r="C129" s="100"/>
      <c r="D129" s="100"/>
      <c r="E129" s="100"/>
      <c r="F129" s="101"/>
      <c r="G129" s="100"/>
      <c r="H129" s="100"/>
      <c r="I129" s="99"/>
    </row>
    <row r="130" spans="1:9" ht="18.75" x14ac:dyDescent="0.3">
      <c r="A130" s="100"/>
      <c r="B130" s="100"/>
      <c r="C130" s="100"/>
      <c r="D130" s="100"/>
      <c r="E130" s="100"/>
      <c r="F130" s="101"/>
      <c r="G130" s="100"/>
      <c r="H130" s="100"/>
      <c r="I130" s="99"/>
    </row>
    <row r="131" spans="1:9" ht="18.75" x14ac:dyDescent="0.3">
      <c r="A131" s="100"/>
      <c r="B131" s="100"/>
      <c r="C131" s="100"/>
      <c r="D131" s="100"/>
      <c r="E131" s="100"/>
      <c r="F131" s="101"/>
      <c r="G131" s="100"/>
      <c r="H131" s="100"/>
      <c r="I131" s="99"/>
    </row>
    <row r="132" spans="1:9" ht="18.75" x14ac:dyDescent="0.3">
      <c r="A132" s="100"/>
      <c r="B132" s="100"/>
      <c r="C132" s="100"/>
      <c r="D132" s="100"/>
      <c r="E132" s="100"/>
      <c r="F132" s="101"/>
      <c r="G132" s="100"/>
      <c r="H132" s="100"/>
      <c r="I132" s="99"/>
    </row>
    <row r="133" spans="1:9" ht="18.75" x14ac:dyDescent="0.3">
      <c r="A133" s="100"/>
      <c r="B133" s="100"/>
      <c r="C133" s="100"/>
      <c r="D133" s="100"/>
      <c r="E133" s="100"/>
      <c r="F133" s="101"/>
      <c r="G133" s="100"/>
      <c r="H133" s="100"/>
      <c r="I133" s="99"/>
    </row>
    <row r="250" spans="1:1" x14ac:dyDescent="0.25">
      <c r="A250" s="9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0:C20"/>
    <mergeCell ref="B21:H21"/>
    <mergeCell ref="B26:C26"/>
    <mergeCell ref="B27:C27"/>
    <mergeCell ref="A1:I7"/>
    <mergeCell ref="A8:I14"/>
    <mergeCell ref="A16:H16"/>
    <mergeCell ref="A17:H17"/>
    <mergeCell ref="B18:C18"/>
    <mergeCell ref="C29:G29"/>
    <mergeCell ref="C31:H31"/>
    <mergeCell ref="A70:B71"/>
    <mergeCell ref="C76:D76"/>
    <mergeCell ref="D36:E36"/>
    <mergeCell ref="F36:G36"/>
    <mergeCell ref="C32:H32"/>
    <mergeCell ref="I92:I93"/>
    <mergeCell ref="A99:B100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A117:B118"/>
    <mergeCell ref="C120:D120"/>
    <mergeCell ref="B122:C122"/>
    <mergeCell ref="G122:H122"/>
    <mergeCell ref="B80:C80"/>
    <mergeCell ref="C82:G82"/>
    <mergeCell ref="C84:H84"/>
    <mergeCell ref="C85:H85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Abacavir 729</vt:lpstr>
      <vt:lpstr>'Abacavir 729'!Print_Area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2016-02-19T08:22:46Z</cp:lastPrinted>
  <dcterms:created xsi:type="dcterms:W3CDTF">2005-07-05T10:19:27Z</dcterms:created>
  <dcterms:modified xsi:type="dcterms:W3CDTF">2016-02-29T12:39:57Z</dcterms:modified>
  <cp:category/>
</cp:coreProperties>
</file>