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4"/>
  </bookViews>
  <sheets>
    <sheet name="SST Sulphamethoxazole" sheetId="5" r:id="rId1"/>
    <sheet name="SST Trimethoprim" sheetId="6" r:id="rId2"/>
    <sheet name="Uniformity" sheetId="2" r:id="rId3"/>
    <sheet name="SULPHAMETHOXAZOLE" sheetId="3" r:id="rId4"/>
    <sheet name="TRIMETHOPRIM" sheetId="4" r:id="rId5"/>
  </sheets>
  <externalReferences>
    <externalReference r:id="rId6"/>
  </externalReferences>
  <definedNames>
    <definedName name="_xlnm.Print_Area" localSheetId="4">TRIMETHOPRIM!$A$1:$N$124</definedName>
    <definedName name="_xlnm.Print_Area" localSheetId="2">Uniformity!$A$1:$H$58</definedName>
  </definedNames>
  <calcPr calcId="145621"/>
</workbook>
</file>

<file path=xl/calcChain.xml><?xml version="1.0" encoding="utf-8"?>
<calcChain xmlns="http://schemas.openxmlformats.org/spreadsheetml/2006/main">
  <c r="B53" i="5" l="1"/>
  <c r="F51" i="5"/>
  <c r="E51" i="5"/>
  <c r="D51" i="5"/>
  <c r="C51" i="5"/>
  <c r="B51" i="5"/>
  <c r="B52" i="5" s="1"/>
  <c r="B32" i="5"/>
  <c r="F30" i="5"/>
  <c r="E30" i="5"/>
  <c r="D30" i="5"/>
  <c r="C30" i="5"/>
  <c r="B30" i="5"/>
  <c r="B31" i="5" s="1"/>
  <c r="B23" i="4" l="1"/>
  <c r="B22" i="4"/>
  <c r="B53" i="6"/>
  <c r="E51" i="6"/>
  <c r="D51" i="6"/>
  <c r="C51" i="6"/>
  <c r="B51" i="6"/>
  <c r="B52" i="6" s="1"/>
  <c r="B41" i="6"/>
  <c r="B40" i="6"/>
  <c r="B39" i="6"/>
  <c r="B32" i="6"/>
  <c r="E30" i="6"/>
  <c r="D30" i="6"/>
  <c r="C30" i="6"/>
  <c r="B30" i="6"/>
  <c r="B31" i="6" s="1"/>
  <c r="B21" i="6"/>
  <c r="B20" i="6"/>
  <c r="B19" i="6"/>
  <c r="B18" i="6"/>
  <c r="B42" i="5"/>
  <c r="B41" i="5"/>
  <c r="B40" i="5"/>
  <c r="B39" i="5"/>
  <c r="B21" i="5"/>
  <c r="B20" i="5"/>
  <c r="B19" i="5"/>
  <c r="B18" i="5"/>
  <c r="C120" i="4" l="1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D26" i="2" s="1"/>
  <c r="C45" i="2"/>
  <c r="D41" i="2"/>
  <c r="D37" i="2"/>
  <c r="D33" i="2"/>
  <c r="D29" i="2"/>
  <c r="D25" i="2"/>
  <c r="C19" i="2"/>
  <c r="F97" i="4" l="1"/>
  <c r="D101" i="4"/>
  <c r="E92" i="4" s="1"/>
  <c r="F98" i="4"/>
  <c r="F99" i="4" s="1"/>
  <c r="I92" i="4"/>
  <c r="D101" i="3"/>
  <c r="G91" i="3" s="1"/>
  <c r="I92" i="3"/>
  <c r="F98" i="3"/>
  <c r="F99" i="3" s="1"/>
  <c r="D97" i="3"/>
  <c r="D98" i="3" s="1"/>
  <c r="E94" i="3" s="1"/>
  <c r="I39" i="4"/>
  <c r="D49" i="4"/>
  <c r="D45" i="4"/>
  <c r="E39" i="4" s="1"/>
  <c r="I39" i="3"/>
  <c r="D102" i="3"/>
  <c r="F45" i="3"/>
  <c r="G41" i="3" s="1"/>
  <c r="D98" i="4"/>
  <c r="E94" i="4" s="1"/>
  <c r="C50" i="2"/>
  <c r="D30" i="2"/>
  <c r="D34" i="2"/>
  <c r="D38" i="2"/>
  <c r="D42" i="2"/>
  <c r="B49" i="2"/>
  <c r="D50" i="2"/>
  <c r="D44" i="3"/>
  <c r="D45" i="3" s="1"/>
  <c r="E40" i="3" s="1"/>
  <c r="D49" i="3"/>
  <c r="D27" i="2"/>
  <c r="D31" i="2"/>
  <c r="D35" i="2"/>
  <c r="D39" i="2"/>
  <c r="D43" i="2"/>
  <c r="C49" i="2"/>
  <c r="E39" i="3"/>
  <c r="F44" i="4"/>
  <c r="F45" i="4" s="1"/>
  <c r="D24" i="2"/>
  <c r="D28" i="2"/>
  <c r="D32" i="2"/>
  <c r="D36" i="2"/>
  <c r="D40" i="2"/>
  <c r="D49" i="2"/>
  <c r="B57" i="3"/>
  <c r="B69" i="3" s="1"/>
  <c r="G94" i="3"/>
  <c r="E41" i="4"/>
  <c r="B57" i="4"/>
  <c r="B69" i="4" s="1"/>
  <c r="G94" i="4"/>
  <c r="G92" i="4" l="1"/>
  <c r="G92" i="3"/>
  <c r="G93" i="3"/>
  <c r="E91" i="4"/>
  <c r="G91" i="4"/>
  <c r="D102" i="4"/>
  <c r="G93" i="4"/>
  <c r="G95" i="3"/>
  <c r="D46" i="4"/>
  <c r="E38" i="4"/>
  <c r="E40" i="4"/>
  <c r="G38" i="3"/>
  <c r="F46" i="3"/>
  <c r="G39" i="3"/>
  <c r="G42" i="3" s="1"/>
  <c r="G40" i="3"/>
  <c r="D99" i="4"/>
  <c r="E93" i="4"/>
  <c r="G41" i="4"/>
  <c r="F46" i="4"/>
  <c r="G39" i="4"/>
  <c r="E38" i="3"/>
  <c r="D46" i="3"/>
  <c r="D99" i="3"/>
  <c r="E93" i="3"/>
  <c r="G38" i="4"/>
  <c r="E91" i="3"/>
  <c r="G40" i="4"/>
  <c r="E92" i="3"/>
  <c r="E41" i="3"/>
  <c r="E95" i="4" l="1"/>
  <c r="G95" i="4"/>
  <c r="D105" i="4"/>
  <c r="D103" i="4"/>
  <c r="E113" i="4" s="1"/>
  <c r="F113" i="4" s="1"/>
  <c r="E42" i="4"/>
  <c r="G42" i="4"/>
  <c r="D52" i="4"/>
  <c r="D50" i="4"/>
  <c r="G60" i="4" s="1"/>
  <c r="E95" i="3"/>
  <c r="D105" i="3"/>
  <c r="D103" i="3"/>
  <c r="D50" i="3"/>
  <c r="E42" i="3"/>
  <c r="D52" i="3"/>
  <c r="D104" i="4" l="1"/>
  <c r="E112" i="4"/>
  <c r="F112" i="4" s="1"/>
  <c r="E108" i="4"/>
  <c r="E109" i="4"/>
  <c r="F109" i="4" s="1"/>
  <c r="E110" i="4"/>
  <c r="F110" i="4" s="1"/>
  <c r="E111" i="4"/>
  <c r="F111" i="4" s="1"/>
  <c r="G68" i="4"/>
  <c r="H68" i="4" s="1"/>
  <c r="D51" i="4"/>
  <c r="G63" i="4"/>
  <c r="H63" i="4" s="1"/>
  <c r="G67" i="4"/>
  <c r="H67" i="4" s="1"/>
  <c r="G64" i="4"/>
  <c r="H64" i="4" s="1"/>
  <c r="G66" i="4"/>
  <c r="H66" i="4" s="1"/>
  <c r="G69" i="4"/>
  <c r="H69" i="4" s="1"/>
  <c r="G65" i="4"/>
  <c r="H65" i="4" s="1"/>
  <c r="G62" i="4"/>
  <c r="H62" i="4" s="1"/>
  <c r="G71" i="4"/>
  <c r="H71" i="4" s="1"/>
  <c r="G61" i="4"/>
  <c r="H61" i="4" s="1"/>
  <c r="G70" i="4"/>
  <c r="H70" i="4" s="1"/>
  <c r="H60" i="4"/>
  <c r="E110" i="3"/>
  <c r="F110" i="3" s="1"/>
  <c r="E113" i="3"/>
  <c r="F113" i="3" s="1"/>
  <c r="E111" i="3"/>
  <c r="F111" i="3" s="1"/>
  <c r="E109" i="3"/>
  <c r="F109" i="3" s="1"/>
  <c r="D104" i="3"/>
  <c r="E112" i="3"/>
  <c r="F112" i="3" s="1"/>
  <c r="E108" i="3"/>
  <c r="G68" i="3"/>
  <c r="H68" i="3" s="1"/>
  <c r="G71" i="3"/>
  <c r="H71" i="3" s="1"/>
  <c r="G66" i="3"/>
  <c r="H66" i="3" s="1"/>
  <c r="G62" i="3"/>
  <c r="H62" i="3" s="1"/>
  <c r="G69" i="3"/>
  <c r="H69" i="3" s="1"/>
  <c r="G64" i="3"/>
  <c r="H64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E117" i="4" l="1"/>
  <c r="E115" i="4"/>
  <c r="E116" i="4" s="1"/>
  <c r="F108" i="4"/>
  <c r="F117" i="4" s="1"/>
  <c r="G72" i="4"/>
  <c r="G73" i="4" s="1"/>
  <c r="G74" i="4"/>
  <c r="E117" i="3"/>
  <c r="F108" i="3"/>
  <c r="E115" i="3"/>
  <c r="E116" i="3" s="1"/>
  <c r="H74" i="4"/>
  <c r="H72" i="4"/>
  <c r="G74" i="3"/>
  <c r="G72" i="3"/>
  <c r="G73" i="3" s="1"/>
  <c r="H60" i="3"/>
  <c r="F115" i="4" l="1"/>
  <c r="F116" i="4" s="1"/>
  <c r="G76" i="4"/>
  <c r="H73" i="4"/>
  <c r="F117" i="3"/>
  <c r="F115" i="3"/>
  <c r="H74" i="3"/>
  <c r="H72" i="3"/>
  <c r="G120" i="4" l="1"/>
  <c r="G76" i="3"/>
  <c r="H73" i="3"/>
  <c r="F116" i="3"/>
  <c r="G120" i="3"/>
  <c r="B42" i="6" l="1"/>
</calcChain>
</file>

<file path=xl/sharedStrings.xml><?xml version="1.0" encoding="utf-8"?>
<sst xmlns="http://schemas.openxmlformats.org/spreadsheetml/2006/main" count="441" uniqueCount="134">
  <si>
    <t>HPLC System Suitability Report</t>
  </si>
  <si>
    <t>Analysis Data</t>
  </si>
  <si>
    <t>Assay</t>
  </si>
  <si>
    <t>Sample(s)</t>
  </si>
  <si>
    <t>Reference Substance:</t>
  </si>
  <si>
    <t>SULFRAN-DS TABLETS</t>
  </si>
  <si>
    <t>% age Purity:</t>
  </si>
  <si>
    <t>NDQB201602752</t>
  </si>
  <si>
    <t>Weight (mg):</t>
  </si>
  <si>
    <t>Sulfamethoxazole BP &amp; Trimethoprim BP</t>
  </si>
  <si>
    <t>Standard Conc (mg/mL):</t>
  </si>
  <si>
    <t>Each tablet contains: Sulphamethoxazole B.P 800 mg and Trimethoprim B.P 160 mg.</t>
  </si>
  <si>
    <t>2016-02-18 12:41:17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</si>
  <si>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</si>
  <si>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</si>
  <si>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</si>
  <si>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</si>
  <si>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</si>
  <si>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</si>
  <si>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</si>
  <si>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</si>
  <si>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</si>
  <si>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</si>
  <si>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</si>
  <si>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</si>
  <si>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</si>
  <si>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</si>
  <si>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</si>
  <si>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</si>
  <si>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</si>
  <si>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</si>
  <si>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</si>
  <si>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</si>
  <si>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</si>
  <si>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</si>
  <si>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</si>
  <si>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</si>
  <si>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</si>
  <si>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</si>
  <si>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</si>
  <si>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</si>
  <si>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</si>
  <si>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</si>
  <si>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</si>
  <si>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</si>
  <si>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</si>
  <si>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</si>
  <si>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</si>
  <si>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</si>
  <si>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</si>
  <si>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</si>
  <si>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</si>
  <si>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</si>
  <si>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</si>
  <si>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</si>
  <si>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</si>
  <si>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</si>
  <si>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</si>
  <si>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</si>
  <si>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</si>
  <si>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</si>
  <si>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</si>
  <si>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</si>
  <si>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</si>
  <si>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</si>
  <si>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</si>
  <si>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</si>
  <si>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</si>
  <si>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</si>
  <si>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</si>
  <si>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</si>
  <si>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</si>
  <si>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</si>
  <si>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</si>
  <si>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</si>
  <si>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</si>
  <si>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</si>
  <si>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</si>
  <si>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</si>
  <si>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</si>
  <si>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</si>
  <si>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</si>
  <si>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</si>
  <si>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</si>
  <si>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</si>
  <si>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</si>
  <si>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</si>
  <si>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</si>
  <si>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</si>
  <si>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</si>
  <si>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</si>
  <si>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</si>
  <si>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</si>
  <si>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</si>
  <si>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</si>
  <si>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</si>
  <si>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</si>
  <si>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</si>
  <si>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</si>
  <si>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</si>
  <si>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</si>
  <si>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</si>
  <si>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</si>
  <si>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</si>
  <si>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</si>
  <si>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</si>
  <si>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</si>
  <si>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</si>
  <si>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</si>
  <si>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</si>
  <si>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</si>
  <si>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</si>
  <si>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</si>
  <si>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</si>
  <si>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</si>
  <si>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</si>
  <si>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</si>
  <si>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</si>
  <si>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</si>
  <si>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</si>
  <si>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</si>
  <si>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</si>
  <si>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</si>
  <si>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</si>
  <si>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</si>
  <si>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</si>
  <si>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NQCL/WRS/S12-2</t>
  </si>
  <si>
    <t xml:space="preserve">Trimethoprim </t>
  </si>
  <si>
    <t>NQCL/WRS/T7-2</t>
  </si>
  <si>
    <t xml:space="preserve">h </t>
  </si>
  <si>
    <t>11th March 2016</t>
  </si>
  <si>
    <t>22nd March 2016</t>
  </si>
  <si>
    <t>Resolution (USP)</t>
  </si>
  <si>
    <r>
      <t xml:space="preserve">Resolution is </t>
    </r>
    <r>
      <rPr>
        <b/>
        <sz val="12"/>
        <color rgb="FF000000"/>
        <rFont val="Book Antiqua"/>
        <family val="1"/>
      </rPr>
      <t>greater than 5.0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</si>
</sst>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6" fillId="3" borderId="3" xfId="1" applyFont="1" applyFill="1" applyBorder="1" applyAlignment="1" applyProtection="1">
      <alignment horizontal="center"/>
      <protection locked="0"/>
    </xf>
    <xf numFmtId="2" fontId="26" fillId="3" borderId="3" xfId="1" applyNumberFormat="1" applyFont="1" applyFill="1" applyBorder="1" applyAlignment="1" applyProtection="1">
      <alignment horizontal="center"/>
      <protection locked="0"/>
    </xf>
    <xf numFmtId="2" fontId="26" fillId="3" borderId="4" xfId="1" applyNumberFormat="1" applyFont="1" applyFill="1" applyBorder="1" applyAlignment="1" applyProtection="1">
      <alignment horizontal="center"/>
      <protection locked="0"/>
    </xf>
    <xf numFmtId="0" fontId="26" fillId="3" borderId="5" xfId="1" applyFont="1" applyFill="1" applyBorder="1" applyAlignment="1" applyProtection="1">
      <alignment horizontal="center"/>
      <protection locked="0"/>
    </xf>
    <xf numFmtId="0" fontId="27" fillId="2" borderId="7" xfId="1" applyFont="1" applyFill="1" applyBorder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27" fillId="2" borderId="0" xfId="0" applyFont="1" applyFill="1" applyAlignment="1" applyProtection="1">
      <alignment horizontal="left"/>
      <protection locked="0"/>
    </xf>
    <xf numFmtId="0" fontId="26" fillId="3" borderId="3" xfId="0" applyFont="1" applyFill="1" applyBorder="1" applyAlignment="1" applyProtection="1">
      <alignment horizontal="center"/>
      <protection locked="0"/>
    </xf>
    <xf numFmtId="2" fontId="26" fillId="3" borderId="3" xfId="0" applyNumberFormat="1" applyFont="1" applyFill="1" applyBorder="1" applyAlignment="1" applyProtection="1">
      <alignment horizontal="center"/>
      <protection locked="0"/>
    </xf>
    <xf numFmtId="2" fontId="26" fillId="3" borderId="4" xfId="0" applyNumberFormat="1" applyFont="1" applyFill="1" applyBorder="1" applyAlignment="1" applyProtection="1">
      <alignment horizontal="center"/>
      <protection locked="0"/>
    </xf>
    <xf numFmtId="0" fontId="26" fillId="3" borderId="5" xfId="0" applyFont="1" applyFill="1" applyBorder="1" applyAlignment="1" applyProtection="1">
      <alignment horizontal="center"/>
      <protection locked="0"/>
    </xf>
    <xf numFmtId="0" fontId="27" fillId="2" borderId="7" xfId="0" applyFont="1" applyFill="1" applyBorder="1"/>
    <xf numFmtId="10" fontId="2" fillId="2" borderId="9" xfId="0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6027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Sulphamethoxazole"/>
      <sheetName val="SST Trimethoprim"/>
      <sheetName val="Uniformity"/>
      <sheetName val="SULPHAMETHOXAZOLE"/>
      <sheetName val="TRIMETHOPRIM"/>
    </sheetNames>
    <sheetDataSet>
      <sheetData sheetId="0"/>
      <sheetData sheetId="1"/>
      <sheetData sheetId="2"/>
      <sheetData sheetId="3">
        <row r="26">
          <cell r="B26" t="str">
            <v>Sulphamethoxazole</v>
          </cell>
        </row>
        <row r="28">
          <cell r="B28">
            <v>99.58</v>
          </cell>
        </row>
        <row r="43">
          <cell r="D43">
            <v>19.18</v>
          </cell>
        </row>
        <row r="46">
          <cell r="D46">
            <v>0.19099443999999999</v>
          </cell>
        </row>
        <row r="96">
          <cell r="D96">
            <v>48.97</v>
          </cell>
        </row>
        <row r="99">
          <cell r="D99">
            <v>0.19505730400000001</v>
          </cell>
        </row>
      </sheetData>
      <sheetData sheetId="4">
        <row r="26">
          <cell r="B26" t="str">
            <v xml:space="preserve">Trimethoprim </v>
          </cell>
        </row>
        <row r="28">
          <cell r="B28">
            <v>99.66</v>
          </cell>
        </row>
        <row r="43">
          <cell r="D43">
            <v>17.559999999999999</v>
          </cell>
        </row>
        <row r="46">
          <cell r="D46">
            <v>3.5000591999999997E-2</v>
          </cell>
        </row>
        <row r="79">
          <cell r="B79" t="str">
            <v xml:space="preserve">Trimethoprim </v>
          </cell>
        </row>
        <row r="81">
          <cell r="B81">
            <v>99.66</v>
          </cell>
        </row>
        <row r="96">
          <cell r="D96">
            <v>22.49</v>
          </cell>
        </row>
        <row r="99">
          <cell r="D99">
            <v>3.5861654399999998E-2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A60" sqref="A60"/>
    </sheetView>
  </sheetViews>
  <sheetFormatPr defaultRowHeight="13.5" x14ac:dyDescent="0.25"/>
  <cols>
    <col min="1" max="1" width="27.5703125" style="416" customWidth="1"/>
    <col min="2" max="2" width="20.42578125" style="416" customWidth="1"/>
    <col min="3" max="3" width="31.85546875" style="416" customWidth="1"/>
    <col min="4" max="4" width="25.85546875" style="416" customWidth="1"/>
    <col min="5" max="5" width="25.7109375" style="416" customWidth="1"/>
    <col min="6" max="6" width="23.140625" style="416" customWidth="1"/>
    <col min="7" max="7" width="28.42578125" style="416" customWidth="1"/>
    <col min="8" max="8" width="21.5703125" style="416" customWidth="1"/>
    <col min="9" max="9" width="9.140625" style="416" customWidth="1"/>
    <col min="10" max="16384" width="9.140625" style="458"/>
  </cols>
  <sheetData>
    <row r="14" spans="1:6" ht="15" customHeight="1" x14ac:dyDescent="0.3">
      <c r="A14" s="415"/>
      <c r="C14" s="417"/>
      <c r="F14" s="417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418" t="s">
        <v>1</v>
      </c>
      <c r="B16" s="419" t="s">
        <v>2</v>
      </c>
    </row>
    <row r="17" spans="1:6" ht="16.5" customHeight="1" x14ac:dyDescent="0.3">
      <c r="A17" s="420" t="s">
        <v>3</v>
      </c>
      <c r="B17" s="420" t="s">
        <v>5</v>
      </c>
      <c r="D17" s="421"/>
      <c r="E17" s="422"/>
    </row>
    <row r="18" spans="1:6" ht="16.5" customHeight="1" x14ac:dyDescent="0.3">
      <c r="A18" s="423" t="s">
        <v>4</v>
      </c>
      <c r="B18" s="424" t="str">
        <f>[1]SULPHAMETHOXAZOLE!B26</f>
        <v>Sulphamethoxazole</v>
      </c>
      <c r="C18" s="422"/>
      <c r="D18" s="422"/>
      <c r="E18" s="422"/>
    </row>
    <row r="19" spans="1:6" ht="16.5" customHeight="1" x14ac:dyDescent="0.3">
      <c r="A19" s="423" t="s">
        <v>6</v>
      </c>
      <c r="B19" s="425">
        <f>[1]SULPHAMETHOXAZOLE!B28</f>
        <v>99.58</v>
      </c>
      <c r="C19" s="422"/>
      <c r="D19" s="422"/>
      <c r="E19" s="422"/>
    </row>
    <row r="20" spans="1:6" ht="16.5" customHeight="1" x14ac:dyDescent="0.3">
      <c r="A20" s="420" t="s">
        <v>8</v>
      </c>
      <c r="B20" s="425">
        <f>[1]SULPHAMETHOXAZOLE!D43</f>
        <v>19.18</v>
      </c>
      <c r="C20" s="422"/>
      <c r="D20" s="422"/>
      <c r="E20" s="422"/>
    </row>
    <row r="21" spans="1:6" ht="16.5" customHeight="1" x14ac:dyDescent="0.3">
      <c r="A21" s="420" t="s">
        <v>10</v>
      </c>
      <c r="B21" s="426">
        <f>[1]SULPHAMETHOXAZOLE!D46</f>
        <v>0.19099443999999999</v>
      </c>
      <c r="C21" s="422"/>
      <c r="D21" s="422"/>
      <c r="E21" s="422"/>
    </row>
    <row r="22" spans="1:6" ht="15.75" customHeight="1" x14ac:dyDescent="0.25">
      <c r="A22" s="422"/>
      <c r="B22" s="422"/>
      <c r="C22" s="422"/>
      <c r="D22" s="422"/>
      <c r="E22" s="422"/>
    </row>
    <row r="23" spans="1:6" ht="16.5" customHeight="1" x14ac:dyDescent="0.3">
      <c r="A23" s="427" t="s">
        <v>13</v>
      </c>
      <c r="B23" s="514" t="s">
        <v>14</v>
      </c>
      <c r="C23" s="3" t="s">
        <v>15</v>
      </c>
      <c r="D23" s="3" t="s">
        <v>16</v>
      </c>
      <c r="E23" s="3" t="s">
        <v>17</v>
      </c>
      <c r="F23" s="3" t="s">
        <v>132</v>
      </c>
    </row>
    <row r="24" spans="1:6" ht="16.5" customHeight="1" x14ac:dyDescent="0.3">
      <c r="A24" s="429">
        <v>1</v>
      </c>
      <c r="B24" s="515">
        <v>138573988</v>
      </c>
      <c r="C24" s="515">
        <v>6586.64</v>
      </c>
      <c r="D24" s="516">
        <v>0.94</v>
      </c>
      <c r="E24" s="517">
        <v>7.84</v>
      </c>
      <c r="F24" s="517">
        <v>12.83</v>
      </c>
    </row>
    <row r="25" spans="1:6" ht="16.5" customHeight="1" x14ac:dyDescent="0.3">
      <c r="A25" s="429">
        <v>2</v>
      </c>
      <c r="B25" s="515">
        <v>139402114</v>
      </c>
      <c r="C25" s="515">
        <v>6508.67</v>
      </c>
      <c r="D25" s="516">
        <v>0.94</v>
      </c>
      <c r="E25" s="516">
        <v>7.85</v>
      </c>
      <c r="F25" s="516">
        <v>12.8</v>
      </c>
    </row>
    <row r="26" spans="1:6" ht="16.5" customHeight="1" x14ac:dyDescent="0.3">
      <c r="A26" s="429">
        <v>3</v>
      </c>
      <c r="B26" s="515">
        <v>140311669</v>
      </c>
      <c r="C26" s="515">
        <v>6540.07</v>
      </c>
      <c r="D26" s="516">
        <v>0.92</v>
      </c>
      <c r="E26" s="516">
        <v>7.86</v>
      </c>
      <c r="F26" s="516">
        <v>12.87</v>
      </c>
    </row>
    <row r="27" spans="1:6" ht="16.5" customHeight="1" x14ac:dyDescent="0.3">
      <c r="A27" s="429">
        <v>4</v>
      </c>
      <c r="B27" s="515">
        <v>140558425</v>
      </c>
      <c r="C27" s="515">
        <v>6546.84</v>
      </c>
      <c r="D27" s="516">
        <v>0.92</v>
      </c>
      <c r="E27" s="516">
        <v>7.86</v>
      </c>
      <c r="F27" s="516">
        <v>12.88</v>
      </c>
    </row>
    <row r="28" spans="1:6" ht="16.5" customHeight="1" x14ac:dyDescent="0.3">
      <c r="A28" s="429">
        <v>5</v>
      </c>
      <c r="B28" s="515">
        <v>140990913</v>
      </c>
      <c r="C28" s="515">
        <v>6492.94</v>
      </c>
      <c r="D28" s="516">
        <v>0.93</v>
      </c>
      <c r="E28" s="516">
        <v>7.86</v>
      </c>
      <c r="F28" s="516">
        <v>12.85</v>
      </c>
    </row>
    <row r="29" spans="1:6" ht="16.5" customHeight="1" x14ac:dyDescent="0.3">
      <c r="A29" s="429">
        <v>6</v>
      </c>
      <c r="B29" s="518">
        <v>141437411</v>
      </c>
      <c r="C29" s="518">
        <v>6462.47</v>
      </c>
      <c r="D29" s="519">
        <v>0.94</v>
      </c>
      <c r="E29" s="519">
        <v>7.86</v>
      </c>
      <c r="F29" s="519">
        <v>12.83</v>
      </c>
    </row>
    <row r="30" spans="1:6" ht="16.5" customHeight="1" x14ac:dyDescent="0.3">
      <c r="A30" s="435" t="s">
        <v>18</v>
      </c>
      <c r="B30" s="520">
        <f>AVERAGE(B24:B29)</f>
        <v>140212420</v>
      </c>
      <c r="C30" s="521">
        <f>AVERAGE(C24:C29)</f>
        <v>6522.9383333333326</v>
      </c>
      <c r="D30" s="522">
        <f>AVERAGE(D24:D29)</f>
        <v>0.93166666666666664</v>
      </c>
      <c r="E30" s="522">
        <f>AVERAGE(E24:E29)</f>
        <v>7.8550000000000004</v>
      </c>
      <c r="F30" s="522">
        <f>AVERAGE(F24:F29)</f>
        <v>12.843333333333334</v>
      </c>
    </row>
    <row r="31" spans="1:6" ht="16.5" customHeight="1" x14ac:dyDescent="0.3">
      <c r="A31" s="439" t="s">
        <v>19</v>
      </c>
      <c r="B31" s="523">
        <f>(STDEV(B24:B29)/B30)</f>
        <v>7.5325099120415132E-3</v>
      </c>
      <c r="C31" s="524"/>
      <c r="D31" s="524"/>
      <c r="E31" s="525"/>
      <c r="F31" s="525"/>
    </row>
    <row r="32" spans="1:6" s="416" customFormat="1" ht="16.5" customHeight="1" x14ac:dyDescent="0.3">
      <c r="A32" s="443" t="s">
        <v>20</v>
      </c>
      <c r="B32" s="526">
        <f>COUNT(B24:B29)</f>
        <v>6</v>
      </c>
      <c r="C32" s="527"/>
      <c r="D32" s="25"/>
      <c r="E32" s="528"/>
      <c r="F32" s="528"/>
    </row>
    <row r="33" spans="1:6" s="416" customFormat="1" ht="15.75" customHeight="1" x14ac:dyDescent="0.25">
      <c r="A33" s="422"/>
      <c r="B33" s="24"/>
      <c r="C33" s="24"/>
      <c r="D33" s="24"/>
      <c r="E33" s="24"/>
      <c r="F33" s="361"/>
    </row>
    <row r="34" spans="1:6" s="416" customFormat="1" ht="16.5" customHeight="1" x14ac:dyDescent="0.3">
      <c r="A34" s="423" t="s">
        <v>21</v>
      </c>
      <c r="B34" s="529" t="s">
        <v>22</v>
      </c>
      <c r="C34" s="530"/>
      <c r="D34" s="530"/>
      <c r="E34" s="530"/>
      <c r="F34" s="361"/>
    </row>
    <row r="35" spans="1:6" ht="16.5" customHeight="1" x14ac:dyDescent="0.3">
      <c r="A35" s="423"/>
      <c r="B35" s="529" t="s">
        <v>23</v>
      </c>
      <c r="C35" s="530"/>
      <c r="D35" s="530"/>
      <c r="E35" s="530"/>
      <c r="F35" s="361"/>
    </row>
    <row r="36" spans="1:6" ht="16.5" customHeight="1" x14ac:dyDescent="0.3">
      <c r="A36" s="423"/>
      <c r="B36" s="529" t="s">
        <v>24</v>
      </c>
      <c r="C36" s="530"/>
      <c r="D36" s="530"/>
      <c r="E36" s="530"/>
      <c r="F36" s="361"/>
    </row>
    <row r="37" spans="1:6" ht="15.75" customHeight="1" x14ac:dyDescent="0.3">
      <c r="A37" s="422"/>
      <c r="B37" s="531" t="s">
        <v>133</v>
      </c>
      <c r="C37" s="24"/>
      <c r="D37" s="24"/>
      <c r="E37" s="24"/>
      <c r="F37" s="361"/>
    </row>
    <row r="38" spans="1:6" ht="16.5" customHeight="1" x14ac:dyDescent="0.3">
      <c r="A38" s="418" t="s">
        <v>1</v>
      </c>
      <c r="B38" s="419" t="s">
        <v>25</v>
      </c>
    </row>
    <row r="39" spans="1:6" ht="16.5" customHeight="1" x14ac:dyDescent="0.3">
      <c r="A39" s="423" t="s">
        <v>4</v>
      </c>
      <c r="B39" s="420" t="str">
        <f>[1]SULPHAMETHOXAZOLE!B26</f>
        <v>Sulphamethoxazole</v>
      </c>
      <c r="C39" s="422"/>
      <c r="D39" s="422"/>
      <c r="E39" s="422"/>
    </row>
    <row r="40" spans="1:6" ht="16.5" customHeight="1" x14ac:dyDescent="0.3">
      <c r="A40" s="423" t="s">
        <v>6</v>
      </c>
      <c r="B40" s="425">
        <f>[1]SULPHAMETHOXAZOLE!B28</f>
        <v>99.58</v>
      </c>
      <c r="C40" s="422"/>
      <c r="D40" s="422"/>
      <c r="E40" s="422"/>
    </row>
    <row r="41" spans="1:6" ht="16.5" customHeight="1" x14ac:dyDescent="0.3">
      <c r="A41" s="420" t="s">
        <v>8</v>
      </c>
      <c r="B41" s="425">
        <f>[1]SULPHAMETHOXAZOLE!D96</f>
        <v>48.97</v>
      </c>
      <c r="C41" s="422"/>
      <c r="D41" s="422"/>
      <c r="E41" s="422"/>
    </row>
    <row r="42" spans="1:6" ht="16.5" customHeight="1" x14ac:dyDescent="0.3">
      <c r="A42" s="420" t="s">
        <v>10</v>
      </c>
      <c r="B42" s="426">
        <f>[1]SULPHAMETHOXAZOLE!D99</f>
        <v>0.19505730400000001</v>
      </c>
      <c r="C42" s="422"/>
      <c r="D42" s="422"/>
      <c r="E42" s="422"/>
    </row>
    <row r="43" spans="1:6" ht="15.75" customHeight="1" x14ac:dyDescent="0.25">
      <c r="A43" s="422"/>
      <c r="B43" s="422"/>
      <c r="C43" s="422"/>
      <c r="D43" s="422"/>
      <c r="E43" s="422"/>
    </row>
    <row r="44" spans="1:6" ht="16.5" customHeight="1" x14ac:dyDescent="0.3">
      <c r="A44" s="427" t="s">
        <v>13</v>
      </c>
      <c r="B44" s="514" t="s">
        <v>14</v>
      </c>
      <c r="C44" s="3" t="s">
        <v>15</v>
      </c>
      <c r="D44" s="3" t="s">
        <v>16</v>
      </c>
      <c r="E44" s="3" t="s">
        <v>17</v>
      </c>
      <c r="F44" s="3" t="s">
        <v>132</v>
      </c>
    </row>
    <row r="45" spans="1:6" ht="16.5" customHeight="1" x14ac:dyDescent="0.3">
      <c r="A45" s="429">
        <v>1</v>
      </c>
      <c r="B45" s="532">
        <v>116534485</v>
      </c>
      <c r="C45" s="532">
        <v>11443.32</v>
      </c>
      <c r="D45" s="533">
        <v>0.86</v>
      </c>
      <c r="E45" s="534">
        <v>7.39</v>
      </c>
      <c r="F45" s="517">
        <v>12.44</v>
      </c>
    </row>
    <row r="46" spans="1:6" ht="16.5" customHeight="1" x14ac:dyDescent="0.3">
      <c r="A46" s="429">
        <v>2</v>
      </c>
      <c r="B46" s="532">
        <v>116757073</v>
      </c>
      <c r="C46" s="532">
        <v>11438.35</v>
      </c>
      <c r="D46" s="533">
        <v>0.88</v>
      </c>
      <c r="E46" s="533">
        <v>7.39</v>
      </c>
      <c r="F46" s="516">
        <v>12.39</v>
      </c>
    </row>
    <row r="47" spans="1:6" ht="16.5" customHeight="1" x14ac:dyDescent="0.3">
      <c r="A47" s="429">
        <v>3</v>
      </c>
      <c r="B47" s="532">
        <v>114572089</v>
      </c>
      <c r="C47" s="532">
        <v>11396.59</v>
      </c>
      <c r="D47" s="533">
        <v>0.88</v>
      </c>
      <c r="E47" s="533">
        <v>7.39</v>
      </c>
      <c r="F47" s="516">
        <v>12.39</v>
      </c>
    </row>
    <row r="48" spans="1:6" ht="16.5" customHeight="1" x14ac:dyDescent="0.3">
      <c r="A48" s="429">
        <v>4</v>
      </c>
      <c r="B48" s="532">
        <v>117766233</v>
      </c>
      <c r="C48" s="532">
        <v>11393.39</v>
      </c>
      <c r="D48" s="533">
        <v>0.88</v>
      </c>
      <c r="E48" s="533">
        <v>7.4</v>
      </c>
      <c r="F48" s="516">
        <v>12.4</v>
      </c>
    </row>
    <row r="49" spans="1:7" ht="16.5" customHeight="1" x14ac:dyDescent="0.3">
      <c r="A49" s="429">
        <v>5</v>
      </c>
      <c r="B49" s="535">
        <v>116393464</v>
      </c>
      <c r="C49" s="532">
        <v>11384.78</v>
      </c>
      <c r="D49" s="533">
        <v>0.88</v>
      </c>
      <c r="E49" s="533">
        <v>7.4</v>
      </c>
      <c r="F49" s="516">
        <v>12.42</v>
      </c>
    </row>
    <row r="50" spans="1:7" ht="16.5" customHeight="1" x14ac:dyDescent="0.3">
      <c r="A50" s="429">
        <v>6</v>
      </c>
      <c r="B50" s="518"/>
      <c r="C50" s="518"/>
      <c r="D50" s="519"/>
      <c r="E50" s="519"/>
      <c r="F50" s="519"/>
    </row>
    <row r="51" spans="1:7" ht="16.5" customHeight="1" x14ac:dyDescent="0.3">
      <c r="A51" s="435" t="s">
        <v>18</v>
      </c>
      <c r="B51" s="520">
        <f>AVERAGE(B45:B50)</f>
        <v>116404668.8</v>
      </c>
      <c r="C51" s="521">
        <f>AVERAGE(C45:C50)</f>
        <v>11411.285999999998</v>
      </c>
      <c r="D51" s="522">
        <f>AVERAGE(D45:D50)</f>
        <v>0.876</v>
      </c>
      <c r="E51" s="522">
        <f>AVERAGE(E45:E50)</f>
        <v>7.3940000000000001</v>
      </c>
      <c r="F51" s="522">
        <f>AVERAGE(F45:F50)</f>
        <v>12.407999999999999</v>
      </c>
    </row>
    <row r="52" spans="1:7" ht="16.5" customHeight="1" x14ac:dyDescent="0.3">
      <c r="A52" s="439" t="s">
        <v>19</v>
      </c>
      <c r="B52" s="523">
        <f>(STDEV(B45:B50)/B51)</f>
        <v>9.9383280675562312E-3</v>
      </c>
      <c r="C52" s="524"/>
      <c r="D52" s="524"/>
      <c r="E52" s="525"/>
      <c r="F52" s="525"/>
    </row>
    <row r="53" spans="1:7" s="416" customFormat="1" ht="16.5" customHeight="1" x14ac:dyDescent="0.3">
      <c r="A53" s="443" t="s">
        <v>20</v>
      </c>
      <c r="B53" s="526">
        <f>COUNT(B45:B50)</f>
        <v>5</v>
      </c>
      <c r="C53" s="527"/>
      <c r="D53" s="536"/>
      <c r="E53" s="528"/>
      <c r="F53" s="528"/>
    </row>
    <row r="54" spans="1:7" s="416" customFormat="1" ht="15.75" customHeight="1" x14ac:dyDescent="0.25">
      <c r="A54" s="422"/>
      <c r="B54" s="24"/>
      <c r="C54" s="24"/>
      <c r="D54" s="24"/>
      <c r="E54" s="24"/>
      <c r="F54" s="361"/>
    </row>
    <row r="55" spans="1:7" s="416" customFormat="1" ht="16.5" customHeight="1" x14ac:dyDescent="0.3">
      <c r="A55" s="423" t="s">
        <v>21</v>
      </c>
      <c r="B55" s="529" t="s">
        <v>22</v>
      </c>
      <c r="C55" s="530"/>
      <c r="D55" s="530"/>
      <c r="E55" s="530"/>
      <c r="F55" s="361"/>
    </row>
    <row r="56" spans="1:7" ht="16.5" customHeight="1" x14ac:dyDescent="0.3">
      <c r="A56" s="423"/>
      <c r="B56" s="529" t="s">
        <v>23</v>
      </c>
      <c r="C56" s="530"/>
      <c r="D56" s="530"/>
      <c r="E56" s="530"/>
      <c r="F56" s="361"/>
    </row>
    <row r="57" spans="1:7" ht="16.5" customHeight="1" x14ac:dyDescent="0.3">
      <c r="A57" s="423"/>
      <c r="B57" s="529" t="s">
        <v>24</v>
      </c>
      <c r="C57" s="530"/>
      <c r="D57" s="530"/>
      <c r="E57" s="530"/>
      <c r="F57" s="361"/>
    </row>
    <row r="58" spans="1:7" ht="19.5" customHeight="1" thickBot="1" x14ac:dyDescent="0.35">
      <c r="A58" s="455"/>
      <c r="B58" s="531" t="s">
        <v>133</v>
      </c>
      <c r="C58" s="361"/>
      <c r="D58" s="537"/>
      <c r="E58" s="361"/>
      <c r="F58"/>
      <c r="G58" s="458"/>
    </row>
    <row r="59" spans="1:7" ht="15" customHeight="1" x14ac:dyDescent="0.3">
      <c r="B59" s="466" t="s">
        <v>26</v>
      </c>
      <c r="C59" s="466"/>
      <c r="E59" s="459" t="s">
        <v>27</v>
      </c>
      <c r="F59" s="460"/>
      <c r="G59" s="459" t="s">
        <v>28</v>
      </c>
    </row>
    <row r="60" spans="1:7" ht="30.75" customHeight="1" x14ac:dyDescent="0.3">
      <c r="A60" s="461" t="s">
        <v>29</v>
      </c>
      <c r="B60" s="462"/>
      <c r="C60" s="462"/>
      <c r="E60" s="462"/>
      <c r="G60" s="462"/>
    </row>
    <row r="61" spans="1:7" ht="27" customHeight="1" x14ac:dyDescent="0.3">
      <c r="A61" s="461" t="s">
        <v>30</v>
      </c>
      <c r="B61" s="463"/>
      <c r="C61" s="463"/>
      <c r="E61" s="463"/>
      <c r="G61" s="46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8" workbookViewId="0">
      <selection activeCell="D72" sqref="D72"/>
    </sheetView>
  </sheetViews>
  <sheetFormatPr defaultRowHeight="13.5" x14ac:dyDescent="0.25"/>
  <cols>
    <col min="1" max="1" width="27.5703125" style="416" customWidth="1"/>
    <col min="2" max="2" width="20.42578125" style="416" customWidth="1"/>
    <col min="3" max="3" width="31.85546875" style="416" customWidth="1"/>
    <col min="4" max="4" width="25.85546875" style="416" customWidth="1"/>
    <col min="5" max="5" width="25.7109375" style="416" customWidth="1"/>
    <col min="6" max="6" width="23.140625" style="416" customWidth="1"/>
    <col min="7" max="7" width="28.42578125" style="416" customWidth="1"/>
    <col min="8" max="8" width="21.5703125" style="416" customWidth="1"/>
    <col min="9" max="9" width="9.140625" style="416" customWidth="1"/>
    <col min="10" max="16384" width="9.140625" style="458"/>
  </cols>
  <sheetData>
    <row r="14" spans="1:6" ht="15" customHeight="1" x14ac:dyDescent="0.3">
      <c r="A14" s="415"/>
      <c r="C14" s="417"/>
      <c r="F14" s="417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418" t="s">
        <v>1</v>
      </c>
      <c r="B16" s="419" t="s">
        <v>2</v>
      </c>
    </row>
    <row r="17" spans="1:5" ht="16.5" customHeight="1" x14ac:dyDescent="0.3">
      <c r="A17" s="420" t="s">
        <v>3</v>
      </c>
      <c r="B17" s="420" t="s">
        <v>5</v>
      </c>
      <c r="D17" s="421"/>
      <c r="E17" s="422"/>
    </row>
    <row r="18" spans="1:5" ht="16.5" customHeight="1" x14ac:dyDescent="0.3">
      <c r="A18" s="423" t="s">
        <v>4</v>
      </c>
      <c r="B18" s="424" t="str">
        <f>[1]TRIMETHOPRIM!B26</f>
        <v xml:space="preserve">Trimethoprim </v>
      </c>
      <c r="C18" s="422"/>
      <c r="D18" s="422"/>
      <c r="E18" s="422"/>
    </row>
    <row r="19" spans="1:5" ht="16.5" customHeight="1" x14ac:dyDescent="0.3">
      <c r="A19" s="423" t="s">
        <v>6</v>
      </c>
      <c r="B19" s="425">
        <f>[1]TRIMETHOPRIM!B28</f>
        <v>99.66</v>
      </c>
      <c r="C19" s="422"/>
      <c r="D19" s="422"/>
      <c r="E19" s="422"/>
    </row>
    <row r="20" spans="1:5" ht="16.5" customHeight="1" x14ac:dyDescent="0.3">
      <c r="A20" s="420" t="s">
        <v>8</v>
      </c>
      <c r="B20" s="425">
        <f>[1]TRIMETHOPRIM!D43</f>
        <v>17.559999999999999</v>
      </c>
      <c r="C20" s="422"/>
      <c r="D20" s="422"/>
      <c r="E20" s="422"/>
    </row>
    <row r="21" spans="1:5" ht="16.5" customHeight="1" x14ac:dyDescent="0.3">
      <c r="A21" s="420" t="s">
        <v>10</v>
      </c>
      <c r="B21" s="426">
        <f>[1]TRIMETHOPRIM!D46</f>
        <v>3.5000591999999997E-2</v>
      </c>
      <c r="C21" s="422"/>
      <c r="D21" s="422"/>
      <c r="E21" s="422"/>
    </row>
    <row r="22" spans="1:5" ht="15.75" customHeight="1" x14ac:dyDescent="0.25">
      <c r="A22" s="422"/>
      <c r="B22" s="422"/>
      <c r="C22" s="422"/>
      <c r="D22" s="422"/>
      <c r="E22" s="422"/>
    </row>
    <row r="23" spans="1:5" ht="16.5" customHeight="1" x14ac:dyDescent="0.3">
      <c r="A23" s="427" t="s">
        <v>13</v>
      </c>
      <c r="B23" s="428" t="s">
        <v>14</v>
      </c>
      <c r="C23" s="427" t="s">
        <v>15</v>
      </c>
      <c r="D23" s="427" t="s">
        <v>16</v>
      </c>
      <c r="E23" s="427" t="s">
        <v>17</v>
      </c>
    </row>
    <row r="24" spans="1:5" ht="16.5" customHeight="1" x14ac:dyDescent="0.3">
      <c r="A24" s="429">
        <v>1</v>
      </c>
      <c r="B24" s="430">
        <v>10406950</v>
      </c>
      <c r="C24" s="430">
        <v>5506.17</v>
      </c>
      <c r="D24" s="431">
        <v>1.29</v>
      </c>
      <c r="E24" s="432">
        <v>3.98</v>
      </c>
    </row>
    <row r="25" spans="1:5" ht="16.5" customHeight="1" x14ac:dyDescent="0.3">
      <c r="A25" s="429">
        <v>2</v>
      </c>
      <c r="B25" s="430">
        <v>10455288</v>
      </c>
      <c r="C25" s="430">
        <v>5504.57</v>
      </c>
      <c r="D25" s="431">
        <v>1.27</v>
      </c>
      <c r="E25" s="431">
        <v>3.98</v>
      </c>
    </row>
    <row r="26" spans="1:5" ht="16.5" customHeight="1" x14ac:dyDescent="0.3">
      <c r="A26" s="429">
        <v>3</v>
      </c>
      <c r="B26" s="430">
        <v>10516572</v>
      </c>
      <c r="C26" s="430">
        <v>5571.27</v>
      </c>
      <c r="D26" s="431">
        <v>1.29</v>
      </c>
      <c r="E26" s="431">
        <v>3.98</v>
      </c>
    </row>
    <row r="27" spans="1:5" ht="16.5" customHeight="1" x14ac:dyDescent="0.3">
      <c r="A27" s="429">
        <v>4</v>
      </c>
      <c r="B27" s="430">
        <v>10525627</v>
      </c>
      <c r="C27" s="430">
        <v>5593.13</v>
      </c>
      <c r="D27" s="431">
        <v>1.26</v>
      </c>
      <c r="E27" s="431">
        <v>3.98</v>
      </c>
    </row>
    <row r="28" spans="1:5" ht="16.5" customHeight="1" x14ac:dyDescent="0.3">
      <c r="A28" s="429">
        <v>5</v>
      </c>
      <c r="B28" s="430">
        <v>10558139</v>
      </c>
      <c r="C28" s="430">
        <v>5578.94</v>
      </c>
      <c r="D28" s="431">
        <v>1.26</v>
      </c>
      <c r="E28" s="431">
        <v>3.98</v>
      </c>
    </row>
    <row r="29" spans="1:5" ht="16.5" customHeight="1" x14ac:dyDescent="0.3">
      <c r="A29" s="429">
        <v>6</v>
      </c>
      <c r="B29" s="433">
        <v>10575534</v>
      </c>
      <c r="C29" s="433">
        <v>5552.26</v>
      </c>
      <c r="D29" s="434">
        <v>1.26</v>
      </c>
      <c r="E29" s="434">
        <v>3.98</v>
      </c>
    </row>
    <row r="30" spans="1:5" ht="16.5" customHeight="1" x14ac:dyDescent="0.3">
      <c r="A30" s="435" t="s">
        <v>18</v>
      </c>
      <c r="B30" s="436">
        <f>AVERAGE(B24:B29)</f>
        <v>10506351.666666666</v>
      </c>
      <c r="C30" s="437">
        <f>AVERAGE(C24:C29)</f>
        <v>5551.0566666666673</v>
      </c>
      <c r="D30" s="438">
        <f>AVERAGE(D24:D29)</f>
        <v>1.2716666666666667</v>
      </c>
      <c r="E30" s="438">
        <f>AVERAGE(E24:E29)</f>
        <v>3.98</v>
      </c>
    </row>
    <row r="31" spans="1:5" ht="16.5" customHeight="1" x14ac:dyDescent="0.3">
      <c r="A31" s="439" t="s">
        <v>19</v>
      </c>
      <c r="B31" s="440">
        <f>(STDEV(B24:B29)/B30)</f>
        <v>6.0844560562736049E-3</v>
      </c>
      <c r="C31" s="441"/>
      <c r="D31" s="441"/>
      <c r="E31" s="442"/>
    </row>
    <row r="32" spans="1:5" s="416" customFormat="1" ht="16.5" customHeight="1" x14ac:dyDescent="0.3">
      <c r="A32" s="443" t="s">
        <v>20</v>
      </c>
      <c r="B32" s="444">
        <f>COUNT(B24:B29)</f>
        <v>6</v>
      </c>
      <c r="C32" s="445"/>
      <c r="D32" s="446"/>
      <c r="E32" s="447"/>
    </row>
    <row r="33" spans="1:5" s="416" customFormat="1" ht="15.75" customHeight="1" x14ac:dyDescent="0.25">
      <c r="A33" s="422"/>
      <c r="B33" s="422"/>
      <c r="C33" s="422"/>
      <c r="D33" s="422"/>
      <c r="E33" s="422"/>
    </row>
    <row r="34" spans="1:5" s="416" customFormat="1" ht="16.5" customHeight="1" x14ac:dyDescent="0.3">
      <c r="A34" s="423" t="s">
        <v>21</v>
      </c>
      <c r="B34" s="448" t="s">
        <v>22</v>
      </c>
      <c r="C34" s="449"/>
      <c r="D34" s="449"/>
      <c r="E34" s="449"/>
    </row>
    <row r="35" spans="1:5" ht="16.5" customHeight="1" x14ac:dyDescent="0.3">
      <c r="A35" s="423"/>
      <c r="B35" s="448" t="s">
        <v>23</v>
      </c>
      <c r="C35" s="449"/>
      <c r="D35" s="449"/>
      <c r="E35" s="449"/>
    </row>
    <row r="36" spans="1:5" ht="16.5" customHeight="1" x14ac:dyDescent="0.3">
      <c r="A36" s="423"/>
      <c r="B36" s="448" t="s">
        <v>24</v>
      </c>
      <c r="C36" s="449"/>
      <c r="D36" s="449"/>
      <c r="E36" s="449"/>
    </row>
    <row r="37" spans="1:5" ht="15.75" customHeight="1" x14ac:dyDescent="0.25">
      <c r="A37" s="422"/>
      <c r="B37" s="422"/>
      <c r="C37" s="422"/>
      <c r="D37" s="422"/>
      <c r="E37" s="422"/>
    </row>
    <row r="38" spans="1:5" ht="16.5" customHeight="1" x14ac:dyDescent="0.3">
      <c r="A38" s="418" t="s">
        <v>1</v>
      </c>
      <c r="B38" s="419" t="s">
        <v>25</v>
      </c>
    </row>
    <row r="39" spans="1:5" ht="16.5" customHeight="1" x14ac:dyDescent="0.3">
      <c r="A39" s="423" t="s">
        <v>4</v>
      </c>
      <c r="B39" s="420" t="str">
        <f>[1]TRIMETHOPRIM!B79</f>
        <v xml:space="preserve">Trimethoprim </v>
      </c>
      <c r="C39" s="422"/>
      <c r="D39" s="422"/>
      <c r="E39" s="422"/>
    </row>
    <row r="40" spans="1:5" ht="16.5" customHeight="1" x14ac:dyDescent="0.3">
      <c r="A40" s="423" t="s">
        <v>6</v>
      </c>
      <c r="B40" s="425">
        <f>[1]TRIMETHOPRIM!B81</f>
        <v>99.66</v>
      </c>
      <c r="C40" s="422"/>
      <c r="D40" s="422"/>
      <c r="E40" s="422"/>
    </row>
    <row r="41" spans="1:5" ht="16.5" customHeight="1" x14ac:dyDescent="0.3">
      <c r="A41" s="420" t="s">
        <v>8</v>
      </c>
      <c r="B41" s="425">
        <f>[1]TRIMETHOPRIM!D96</f>
        <v>22.49</v>
      </c>
      <c r="C41" s="422"/>
      <c r="D41" s="422"/>
      <c r="E41" s="422"/>
    </row>
    <row r="42" spans="1:5" ht="16.5" customHeight="1" x14ac:dyDescent="0.3">
      <c r="A42" s="420" t="s">
        <v>10</v>
      </c>
      <c r="B42" s="426">
        <f>[1]TRIMETHOPRIM!D99</f>
        <v>3.5861654399999998E-2</v>
      </c>
      <c r="C42" s="422"/>
      <c r="D42" s="422"/>
      <c r="E42" s="422"/>
    </row>
    <row r="43" spans="1:5" ht="15.75" customHeight="1" x14ac:dyDescent="0.25">
      <c r="A43" s="422"/>
      <c r="B43" s="422"/>
      <c r="C43" s="422"/>
      <c r="D43" s="422"/>
      <c r="E43" s="422"/>
    </row>
    <row r="44" spans="1:5" ht="16.5" customHeight="1" x14ac:dyDescent="0.3">
      <c r="A44" s="427" t="s">
        <v>13</v>
      </c>
      <c r="B44" s="428" t="s">
        <v>14</v>
      </c>
      <c r="C44" s="427" t="s">
        <v>15</v>
      </c>
      <c r="D44" s="427" t="s">
        <v>16</v>
      </c>
      <c r="E44" s="427" t="s">
        <v>17</v>
      </c>
    </row>
    <row r="45" spans="1:5" ht="16.5" customHeight="1" x14ac:dyDescent="0.3">
      <c r="A45" s="429">
        <v>1</v>
      </c>
      <c r="B45" s="450">
        <v>7806060</v>
      </c>
      <c r="C45" s="451">
        <v>6816.43</v>
      </c>
      <c r="D45" s="451">
        <v>1.37</v>
      </c>
      <c r="E45" s="452">
        <v>4.3600000000000003</v>
      </c>
    </row>
    <row r="46" spans="1:5" ht="16.5" customHeight="1" x14ac:dyDescent="0.3">
      <c r="A46" s="429">
        <v>2</v>
      </c>
      <c r="B46" s="450">
        <v>7816493</v>
      </c>
      <c r="C46" s="451">
        <v>6746.02</v>
      </c>
      <c r="D46" s="451">
        <v>1.34</v>
      </c>
      <c r="E46" s="451">
        <v>4.3600000000000003</v>
      </c>
    </row>
    <row r="47" spans="1:5" ht="16.5" customHeight="1" x14ac:dyDescent="0.3">
      <c r="A47" s="429">
        <v>3</v>
      </c>
      <c r="B47" s="450">
        <v>7670809</v>
      </c>
      <c r="C47" s="451">
        <v>6784.5</v>
      </c>
      <c r="D47" s="451">
        <v>1.35</v>
      </c>
      <c r="E47" s="451">
        <v>4.3600000000000003</v>
      </c>
    </row>
    <row r="48" spans="1:5" ht="16.5" customHeight="1" x14ac:dyDescent="0.3">
      <c r="A48" s="429">
        <v>4</v>
      </c>
      <c r="B48" s="450">
        <v>7805743</v>
      </c>
      <c r="C48" s="451">
        <v>6782.79</v>
      </c>
      <c r="D48" s="451">
        <v>1.34</v>
      </c>
      <c r="E48" s="451">
        <v>4.3600000000000003</v>
      </c>
    </row>
    <row r="49" spans="1:7" ht="16.5" customHeight="1" x14ac:dyDescent="0.3">
      <c r="A49" s="429">
        <v>5</v>
      </c>
      <c r="B49" s="453">
        <v>7803248</v>
      </c>
      <c r="C49" s="451">
        <v>6830.18</v>
      </c>
      <c r="D49" s="451">
        <v>1.36</v>
      </c>
      <c r="E49" s="451">
        <v>4.3600000000000003</v>
      </c>
    </row>
    <row r="50" spans="1:7" ht="16.5" customHeight="1" x14ac:dyDescent="0.3">
      <c r="A50" s="429">
        <v>6</v>
      </c>
      <c r="B50" s="433"/>
      <c r="C50" s="433"/>
      <c r="D50" s="434"/>
      <c r="E50" s="434"/>
    </row>
    <row r="51" spans="1:7" ht="16.5" customHeight="1" x14ac:dyDescent="0.3">
      <c r="A51" s="435" t="s">
        <v>18</v>
      </c>
      <c r="B51" s="436">
        <f>AVERAGE(B45:B50)</f>
        <v>7780470.5999999996</v>
      </c>
      <c r="C51" s="437">
        <f>AVERAGE(C45:C50)</f>
        <v>6791.9839999999995</v>
      </c>
      <c r="D51" s="438">
        <f>AVERAGE(D45:D50)</f>
        <v>1.3520000000000001</v>
      </c>
      <c r="E51" s="438">
        <f>AVERAGE(E45:E50)</f>
        <v>4.3600000000000003</v>
      </c>
    </row>
    <row r="52" spans="1:7" ht="16.5" customHeight="1" x14ac:dyDescent="0.3">
      <c r="A52" s="439" t="s">
        <v>19</v>
      </c>
      <c r="B52" s="440">
        <f>(STDEV(B45:B50)/B51)</f>
        <v>7.9061305028902736E-3</v>
      </c>
      <c r="C52" s="441"/>
      <c r="D52" s="441"/>
      <c r="E52" s="442"/>
    </row>
    <row r="53" spans="1:7" s="416" customFormat="1" ht="16.5" customHeight="1" x14ac:dyDescent="0.3">
      <c r="A53" s="443" t="s">
        <v>20</v>
      </c>
      <c r="B53" s="444">
        <f>COUNT(B45:B50)</f>
        <v>5</v>
      </c>
      <c r="C53" s="445"/>
      <c r="D53" s="454" t="s">
        <v>129</v>
      </c>
      <c r="E53" s="447"/>
    </row>
    <row r="54" spans="1:7" s="416" customFormat="1" ht="15.75" customHeight="1" x14ac:dyDescent="0.25">
      <c r="A54" s="422"/>
      <c r="B54" s="422"/>
      <c r="C54" s="422"/>
      <c r="D54" s="422"/>
      <c r="E54" s="422"/>
    </row>
    <row r="55" spans="1:7" s="416" customFormat="1" ht="16.5" customHeight="1" x14ac:dyDescent="0.3">
      <c r="A55" s="423" t="s">
        <v>21</v>
      </c>
      <c r="B55" s="448" t="s">
        <v>22</v>
      </c>
      <c r="C55" s="449"/>
      <c r="D55" s="449"/>
      <c r="E55" s="449"/>
    </row>
    <row r="56" spans="1:7" ht="16.5" customHeight="1" x14ac:dyDescent="0.3">
      <c r="A56" s="423"/>
      <c r="B56" s="448" t="s">
        <v>23</v>
      </c>
      <c r="C56" s="449"/>
      <c r="D56" s="449"/>
      <c r="E56" s="449"/>
    </row>
    <row r="57" spans="1:7" ht="16.5" customHeight="1" x14ac:dyDescent="0.3">
      <c r="A57" s="423"/>
      <c r="B57" s="448" t="s">
        <v>24</v>
      </c>
      <c r="C57" s="449"/>
      <c r="D57" s="449"/>
      <c r="E57" s="449"/>
    </row>
    <row r="58" spans="1:7" ht="14.25" customHeight="1" thickBot="1" x14ac:dyDescent="0.3">
      <c r="A58" s="455"/>
      <c r="B58" s="456"/>
      <c r="D58" s="457"/>
      <c r="F58" s="458"/>
      <c r="G58" s="458"/>
    </row>
    <row r="59" spans="1:7" ht="15" customHeight="1" x14ac:dyDescent="0.3">
      <c r="B59" s="466" t="s">
        <v>26</v>
      </c>
      <c r="C59" s="466"/>
      <c r="E59" s="459" t="s">
        <v>27</v>
      </c>
      <c r="F59" s="460"/>
      <c r="G59" s="459" t="s">
        <v>28</v>
      </c>
    </row>
    <row r="60" spans="1:7" ht="29.25" customHeight="1" x14ac:dyDescent="0.3">
      <c r="A60" s="461" t="s">
        <v>29</v>
      </c>
      <c r="B60" s="462"/>
      <c r="C60" s="462"/>
      <c r="E60" s="462"/>
      <c r="G60" s="462"/>
    </row>
    <row r="61" spans="1:7" ht="32.25" customHeight="1" x14ac:dyDescent="0.3">
      <c r="A61" s="461" t="s">
        <v>30</v>
      </c>
      <c r="B61" s="463"/>
      <c r="C61" s="463"/>
      <c r="E61" s="463"/>
      <c r="G61" s="46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3" sqref="D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31</v>
      </c>
      <c r="B11" s="471"/>
      <c r="C11" s="471"/>
      <c r="D11" s="471"/>
      <c r="E11" s="471"/>
      <c r="F11" s="472"/>
      <c r="G11" s="43"/>
    </row>
    <row r="12" spans="1:7" ht="16.5" customHeight="1" x14ac:dyDescent="0.3">
      <c r="A12" s="469" t="s">
        <v>32</v>
      </c>
      <c r="B12" s="469"/>
      <c r="C12" s="469"/>
      <c r="D12" s="469"/>
      <c r="E12" s="469"/>
      <c r="F12" s="469"/>
      <c r="G12" s="42"/>
    </row>
    <row r="14" spans="1:7" ht="16.5" customHeight="1" x14ac:dyDescent="0.3">
      <c r="A14" s="474" t="s">
        <v>33</v>
      </c>
      <c r="B14" s="474"/>
      <c r="C14" s="12" t="s">
        <v>5</v>
      </c>
    </row>
    <row r="15" spans="1:7" ht="16.5" customHeight="1" x14ac:dyDescent="0.3">
      <c r="A15" s="474" t="s">
        <v>34</v>
      </c>
      <c r="B15" s="474"/>
      <c r="C15" s="12" t="s">
        <v>7</v>
      </c>
    </row>
    <row r="16" spans="1:7" ht="16.5" customHeight="1" x14ac:dyDescent="0.3">
      <c r="A16" s="474" t="s">
        <v>35</v>
      </c>
      <c r="B16" s="474"/>
      <c r="C16" s="12" t="s">
        <v>9</v>
      </c>
    </row>
    <row r="17" spans="1:5" ht="16.5" customHeight="1" x14ac:dyDescent="0.3">
      <c r="A17" s="474" t="s">
        <v>36</v>
      </c>
      <c r="B17" s="474"/>
      <c r="C17" s="12" t="s">
        <v>11</v>
      </c>
    </row>
    <row r="18" spans="1:5" ht="16.5" customHeight="1" x14ac:dyDescent="0.3">
      <c r="A18" s="474" t="s">
        <v>37</v>
      </c>
      <c r="B18" s="474"/>
      <c r="C18" s="49" t="s">
        <v>12</v>
      </c>
    </row>
    <row r="19" spans="1:5" ht="16.5" customHeight="1" x14ac:dyDescent="0.3">
      <c r="A19" s="474" t="s">
        <v>38</v>
      </c>
      <c r="B19" s="47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69" t="s">
        <v>1</v>
      </c>
      <c r="B21" s="469"/>
      <c r="C21" s="11" t="s">
        <v>39</v>
      </c>
      <c r="D21" s="18"/>
    </row>
    <row r="22" spans="1:5" ht="15.75" customHeight="1" x14ac:dyDescent="0.3">
      <c r="A22" s="473"/>
      <c r="B22" s="473"/>
      <c r="C22" s="9"/>
      <c r="D22" s="473"/>
      <c r="E22" s="47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1044.8900000000001</v>
      </c>
      <c r="D24" s="39">
        <f t="shared" ref="D24:D43" si="0">(C24-$C$46)/$C$46</f>
        <v>4.7009570183108983E-3</v>
      </c>
      <c r="E24" s="5"/>
    </row>
    <row r="25" spans="1:5" ht="15.75" customHeight="1" x14ac:dyDescent="0.3">
      <c r="C25" s="47">
        <v>1037.96</v>
      </c>
      <c r="D25" s="40">
        <f t="shared" si="0"/>
        <v>-1.962498112982308E-3</v>
      </c>
      <c r="E25" s="5"/>
    </row>
    <row r="26" spans="1:5" ht="15.75" customHeight="1" x14ac:dyDescent="0.3">
      <c r="C26" s="47">
        <v>1027.49</v>
      </c>
      <c r="D26" s="40">
        <f t="shared" si="0"/>
        <v>-1.2029796125195787E-2</v>
      </c>
      <c r="E26" s="5"/>
    </row>
    <row r="27" spans="1:5" ht="15.75" customHeight="1" x14ac:dyDescent="0.3">
      <c r="C27" s="47">
        <v>1039.32</v>
      </c>
      <c r="D27" s="40">
        <f t="shared" si="0"/>
        <v>-6.5480706268533661E-4</v>
      </c>
      <c r="E27" s="5"/>
    </row>
    <row r="28" spans="1:5" ht="15.75" customHeight="1" x14ac:dyDescent="0.3">
      <c r="C28" s="47">
        <v>1040.67</v>
      </c>
      <c r="D28" s="40">
        <f t="shared" si="0"/>
        <v>6.4326861224203052E-4</v>
      </c>
      <c r="E28" s="5"/>
    </row>
    <row r="29" spans="1:5" ht="15.75" customHeight="1" x14ac:dyDescent="0.3">
      <c r="C29" s="47">
        <v>1037.05</v>
      </c>
      <c r="D29" s="40">
        <f t="shared" si="0"/>
        <v>-2.8374972716370419E-3</v>
      </c>
      <c r="E29" s="5"/>
    </row>
    <row r="30" spans="1:5" ht="15.75" customHeight="1" x14ac:dyDescent="0.3">
      <c r="C30" s="47">
        <v>1030.08</v>
      </c>
      <c r="D30" s="40">
        <f t="shared" si="0"/>
        <v>-9.5394139044095386E-3</v>
      </c>
      <c r="E30" s="5"/>
    </row>
    <row r="31" spans="1:5" ht="15.75" customHeight="1" x14ac:dyDescent="0.3">
      <c r="C31" s="47">
        <v>1042.1300000000001</v>
      </c>
      <c r="D31" s="40">
        <f t="shared" si="0"/>
        <v>2.0471134162374466E-3</v>
      </c>
      <c r="E31" s="5"/>
    </row>
    <row r="32" spans="1:5" ht="15.75" customHeight="1" x14ac:dyDescent="0.3">
      <c r="C32" s="47">
        <v>1044.72</v>
      </c>
      <c r="D32" s="40">
        <f t="shared" si="0"/>
        <v>4.537495637023695E-3</v>
      </c>
      <c r="E32" s="5"/>
    </row>
    <row r="33" spans="1:7" ht="15.75" customHeight="1" x14ac:dyDescent="0.3">
      <c r="C33" s="47">
        <v>1039.1099999999999</v>
      </c>
      <c r="D33" s="40">
        <f t="shared" si="0"/>
        <v>-8.5672994545183052E-4</v>
      </c>
      <c r="E33" s="5"/>
    </row>
    <row r="34" spans="1:7" ht="15.75" customHeight="1" x14ac:dyDescent="0.3">
      <c r="C34" s="47">
        <v>1035.78</v>
      </c>
      <c r="D34" s="40">
        <f t="shared" si="0"/>
        <v>-4.0586499436056096E-3</v>
      </c>
      <c r="E34" s="5"/>
    </row>
    <row r="35" spans="1:7" ht="15.75" customHeight="1" x14ac:dyDescent="0.3">
      <c r="C35" s="47">
        <v>1043.57</v>
      </c>
      <c r="D35" s="40">
        <f t="shared" si="0"/>
        <v>3.4317274694929986E-3</v>
      </c>
      <c r="E35" s="5"/>
    </row>
    <row r="36" spans="1:7" ht="15.75" customHeight="1" x14ac:dyDescent="0.3">
      <c r="C36" s="47">
        <v>1036.1099999999999</v>
      </c>
      <c r="D36" s="40">
        <f t="shared" si="0"/>
        <v>-3.741342556401244E-3</v>
      </c>
      <c r="E36" s="5"/>
    </row>
    <row r="37" spans="1:7" ht="15.75" customHeight="1" x14ac:dyDescent="0.3">
      <c r="C37" s="47">
        <v>1063.05</v>
      </c>
      <c r="D37" s="40">
        <f t="shared" si="0"/>
        <v>2.216247868992454E-2</v>
      </c>
      <c r="E37" s="5"/>
    </row>
    <row r="38" spans="1:7" ht="15.75" customHeight="1" x14ac:dyDescent="0.3">
      <c r="C38" s="47">
        <v>1039.32</v>
      </c>
      <c r="D38" s="40">
        <f t="shared" si="0"/>
        <v>-6.5480706268533661E-4</v>
      </c>
      <c r="E38" s="5"/>
    </row>
    <row r="39" spans="1:7" ht="15.75" customHeight="1" x14ac:dyDescent="0.3">
      <c r="C39" s="47">
        <v>1053.94</v>
      </c>
      <c r="D39" s="40">
        <f t="shared" si="0"/>
        <v>1.3402871728008251E-2</v>
      </c>
      <c r="E39" s="5"/>
    </row>
    <row r="40" spans="1:7" ht="15.75" customHeight="1" x14ac:dyDescent="0.3">
      <c r="C40" s="47">
        <v>1036.8399999999999</v>
      </c>
      <c r="D40" s="40">
        <f t="shared" si="0"/>
        <v>-3.0394201544035357E-3</v>
      </c>
      <c r="E40" s="5"/>
    </row>
    <row r="41" spans="1:7" ht="15.75" customHeight="1" x14ac:dyDescent="0.3">
      <c r="C41" s="47">
        <v>1038.51</v>
      </c>
      <c r="D41" s="40">
        <f t="shared" si="0"/>
        <v>-1.4336524676416258E-3</v>
      </c>
      <c r="E41" s="5"/>
    </row>
    <row r="42" spans="1:7" ht="15.75" customHeight="1" x14ac:dyDescent="0.3">
      <c r="C42" s="47">
        <v>1033.48</v>
      </c>
      <c r="D42" s="40">
        <f t="shared" si="0"/>
        <v>-6.270186278666782E-3</v>
      </c>
      <c r="E42" s="5"/>
    </row>
    <row r="43" spans="1:7" ht="16.5" customHeight="1" x14ac:dyDescent="0.3">
      <c r="C43" s="48">
        <v>1036</v>
      </c>
      <c r="D43" s="41">
        <f t="shared" si="0"/>
        <v>-3.8471116854692927E-3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20800.019999999997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1040.0009999999997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67">
        <f>C46</f>
        <v>1040.0009999999997</v>
      </c>
      <c r="C49" s="45">
        <f>-IF(C46&lt;=80,10%,IF(C46&lt;250,7.5%,5%))</f>
        <v>-0.05</v>
      </c>
      <c r="D49" s="33">
        <f>IF(C46&lt;=80,C46*0.9,IF(C46&lt;250,C46*0.925,C46*0.95))</f>
        <v>988.00094999999976</v>
      </c>
    </row>
    <row r="50" spans="1:6" ht="17.25" customHeight="1" x14ac:dyDescent="0.3">
      <c r="B50" s="468"/>
      <c r="C50" s="46">
        <f>IF(C46&lt;=80, 10%, IF(C46&lt;250, 7.5%, 5%))</f>
        <v>0.05</v>
      </c>
      <c r="D50" s="33">
        <f>IF(C46&lt;=80, C46*1.1, IF(C46&lt;250, C46*1.075, C46*1.05))</f>
        <v>1092.0010499999999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opLeftCell="A58" zoomScale="60" zoomScaleNormal="60" zoomScalePageLayoutView="55" workbookViewId="0">
      <selection activeCell="D60" sqref="D60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3" t="s">
        <v>45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46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x14ac:dyDescent="0.3">
      <c r="A15" s="50"/>
    </row>
    <row r="16" spans="1:9" ht="19.5" customHeight="1" x14ac:dyDescent="0.3">
      <c r="A16" s="476" t="s">
        <v>31</v>
      </c>
      <c r="B16" s="477"/>
      <c r="C16" s="477"/>
      <c r="D16" s="477"/>
      <c r="E16" s="477"/>
      <c r="F16" s="477"/>
      <c r="G16" s="477"/>
      <c r="H16" s="478"/>
    </row>
    <row r="17" spans="1:14" ht="20.25" customHeight="1" x14ac:dyDescent="0.25">
      <c r="A17" s="479" t="s">
        <v>47</v>
      </c>
      <c r="B17" s="479"/>
      <c r="C17" s="479"/>
      <c r="D17" s="479"/>
      <c r="E17" s="479"/>
      <c r="F17" s="479"/>
      <c r="G17" s="479"/>
      <c r="H17" s="479"/>
    </row>
    <row r="18" spans="1:14" ht="26.25" customHeight="1" x14ac:dyDescent="0.4">
      <c r="A18" s="52" t="s">
        <v>33</v>
      </c>
      <c r="B18" s="475" t="s">
        <v>5</v>
      </c>
      <c r="C18" s="475"/>
      <c r="D18" s="21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80" t="s">
        <v>9</v>
      </c>
      <c r="C20" s="480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80" t="s">
        <v>11</v>
      </c>
      <c r="C21" s="480"/>
      <c r="D21" s="480"/>
      <c r="E21" s="480"/>
      <c r="F21" s="480"/>
      <c r="G21" s="480"/>
      <c r="H21" s="480"/>
      <c r="I21" s="56"/>
    </row>
    <row r="22" spans="1:14" ht="26.25" customHeight="1" x14ac:dyDescent="0.4">
      <c r="A22" s="52" t="s">
        <v>37</v>
      </c>
      <c r="B22" s="57" t="s">
        <v>130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 t="s">
        <v>131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75" t="s">
        <v>125</v>
      </c>
      <c r="C26" s="475"/>
    </row>
    <row r="27" spans="1:14" ht="26.25" customHeight="1" x14ac:dyDescent="0.4">
      <c r="A27" s="61" t="s">
        <v>48</v>
      </c>
      <c r="B27" s="481" t="s">
        <v>126</v>
      </c>
      <c r="C27" s="481"/>
    </row>
    <row r="28" spans="1:14" ht="27" customHeight="1" x14ac:dyDescent="0.4">
      <c r="A28" s="61" t="s">
        <v>6</v>
      </c>
      <c r="B28" s="62">
        <v>99.58</v>
      </c>
    </row>
    <row r="29" spans="1:14" s="3" customFormat="1" ht="27" customHeight="1" x14ac:dyDescent="0.4">
      <c r="A29" s="61" t="s">
        <v>49</v>
      </c>
      <c r="B29" s="63">
        <v>0</v>
      </c>
      <c r="C29" s="482" t="s">
        <v>50</v>
      </c>
      <c r="D29" s="483"/>
      <c r="E29" s="483"/>
      <c r="F29" s="483"/>
      <c r="G29" s="484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85" t="s">
        <v>53</v>
      </c>
      <c r="D31" s="486"/>
      <c r="E31" s="486"/>
      <c r="F31" s="486"/>
      <c r="G31" s="486"/>
      <c r="H31" s="487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85" t="s">
        <v>55</v>
      </c>
      <c r="D32" s="486"/>
      <c r="E32" s="486"/>
      <c r="F32" s="486"/>
      <c r="G32" s="486"/>
      <c r="H32" s="487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257">
        <v>50</v>
      </c>
      <c r="C36" s="51"/>
      <c r="D36" s="488" t="s">
        <v>59</v>
      </c>
      <c r="E36" s="489"/>
      <c r="F36" s="488" t="s">
        <v>60</v>
      </c>
      <c r="G36" s="490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259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259">
        <v>20</v>
      </c>
      <c r="C38" s="83">
        <v>1</v>
      </c>
      <c r="D38" s="266">
        <v>143613996</v>
      </c>
      <c r="E38" s="84">
        <f>IF(ISBLANK(D38),"-",$D$48/$D$45*D38)</f>
        <v>120308420.28699894</v>
      </c>
      <c r="F38" s="266">
        <v>148838748</v>
      </c>
      <c r="G38" s="85">
        <f>IF(ISBLANK(F38),"-",$D$48/$F$45*F38)</f>
        <v>124490583.92986095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7">
        <v>2</v>
      </c>
      <c r="D39" s="271">
        <v>143819663</v>
      </c>
      <c r="E39" s="89">
        <f>IF(ISBLANK(D39),"-",$D$48/$D$45*D39)</f>
        <v>120480711.7945423</v>
      </c>
      <c r="F39" s="271">
        <v>148408629</v>
      </c>
      <c r="G39" s="90">
        <f>IF(ISBLANK(F39),"-",$D$48/$F$45*F39)</f>
        <v>124130827.03732564</v>
      </c>
      <c r="I39" s="492">
        <f>ABS((F43/D43*D42)-F42)/D42</f>
        <v>3.5357247838297481E-2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7">
        <v>3</v>
      </c>
      <c r="D40" s="271">
        <v>143343393</v>
      </c>
      <c r="E40" s="89">
        <f>IF(ISBLANK(D40),"-",$D$48/$D$45*D40)</f>
        <v>120081730.54671122</v>
      </c>
      <c r="F40" s="271">
        <v>149434557</v>
      </c>
      <c r="G40" s="90">
        <f>IF(ISBLANK(F40),"-",$D$48/$F$45*F40)</f>
        <v>124988926.00353028</v>
      </c>
      <c r="I40" s="492"/>
      <c r="L40" s="69"/>
      <c r="M40" s="69"/>
      <c r="N40" s="91"/>
    </row>
    <row r="41" spans="1:14" ht="27" customHeight="1" x14ac:dyDescent="0.4">
      <c r="A41" s="76" t="s">
        <v>69</v>
      </c>
      <c r="B41" s="77">
        <v>1</v>
      </c>
      <c r="C41" s="92">
        <v>4</v>
      </c>
      <c r="D41" s="276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">
      <c r="A42" s="76" t="s">
        <v>70</v>
      </c>
      <c r="B42" s="77">
        <v>1</v>
      </c>
      <c r="C42" s="97" t="s">
        <v>71</v>
      </c>
      <c r="D42" s="98">
        <f>AVERAGE(D38:D41)</f>
        <v>143592350.66666666</v>
      </c>
      <c r="E42" s="99">
        <f>AVERAGE(E38:E41)</f>
        <v>120290287.54275082</v>
      </c>
      <c r="F42" s="98">
        <f>AVERAGE(F38:F41)</f>
        <v>148893978</v>
      </c>
      <c r="G42" s="100">
        <f>AVERAGE(G38:G41)</f>
        <v>124536778.99023895</v>
      </c>
      <c r="H42" s="101"/>
    </row>
    <row r="43" spans="1:14" ht="26.25" customHeight="1" x14ac:dyDescent="0.4">
      <c r="A43" s="76" t="s">
        <v>72</v>
      </c>
      <c r="B43" s="77">
        <v>1</v>
      </c>
      <c r="C43" s="102" t="s">
        <v>73</v>
      </c>
      <c r="D43" s="103">
        <v>19.18</v>
      </c>
      <c r="E43" s="91"/>
      <c r="F43" s="103">
        <v>19.21</v>
      </c>
      <c r="H43" s="101"/>
    </row>
    <row r="44" spans="1:14" ht="26.25" customHeight="1" x14ac:dyDescent="0.4">
      <c r="A44" s="76" t="s">
        <v>74</v>
      </c>
      <c r="B44" s="77">
        <v>1</v>
      </c>
      <c r="C44" s="104" t="s">
        <v>75</v>
      </c>
      <c r="D44" s="105">
        <f>D43*$B$34</f>
        <v>19.18</v>
      </c>
      <c r="E44" s="106"/>
      <c r="F44" s="105">
        <f>F43*$B$34</f>
        <v>19.21</v>
      </c>
      <c r="H44" s="101"/>
    </row>
    <row r="45" spans="1:14" ht="19.5" customHeight="1" x14ac:dyDescent="0.3">
      <c r="A45" s="76" t="s">
        <v>76</v>
      </c>
      <c r="B45" s="107">
        <f>(B44/B43)*(B42/B41)*(B40/B39)*(B38/B37)*B36</f>
        <v>100</v>
      </c>
      <c r="C45" s="104" t="s">
        <v>77</v>
      </c>
      <c r="D45" s="108">
        <f>D44*$B$30/100</f>
        <v>19.099443999999998</v>
      </c>
      <c r="E45" s="109"/>
      <c r="F45" s="108">
        <f>F44*$B$30/100</f>
        <v>19.129318000000001</v>
      </c>
      <c r="H45" s="101"/>
    </row>
    <row r="46" spans="1:14" ht="19.5" customHeight="1" x14ac:dyDescent="0.3">
      <c r="A46" s="493" t="s">
        <v>78</v>
      </c>
      <c r="B46" s="494"/>
      <c r="C46" s="104" t="s">
        <v>79</v>
      </c>
      <c r="D46" s="110">
        <f>D45/$B$45</f>
        <v>0.19099443999999999</v>
      </c>
      <c r="E46" s="111"/>
      <c r="F46" s="112">
        <f>F45/$B$45</f>
        <v>0.19129318000000001</v>
      </c>
      <c r="H46" s="101"/>
    </row>
    <row r="47" spans="1:14" ht="27" customHeight="1" x14ac:dyDescent="0.4">
      <c r="A47" s="495"/>
      <c r="B47" s="496"/>
      <c r="C47" s="113" t="s">
        <v>80</v>
      </c>
      <c r="D47" s="114">
        <v>0.16</v>
      </c>
      <c r="E47" s="115"/>
      <c r="F47" s="111"/>
      <c r="H47" s="101"/>
    </row>
    <row r="48" spans="1:14" ht="18.75" x14ac:dyDescent="0.3">
      <c r="C48" s="116" t="s">
        <v>81</v>
      </c>
      <c r="D48" s="108">
        <f>D47*$B$45</f>
        <v>16</v>
      </c>
      <c r="F48" s="117"/>
      <c r="H48" s="101"/>
    </row>
    <row r="49" spans="1:12" ht="19.5" customHeight="1" x14ac:dyDescent="0.3">
      <c r="C49" s="118" t="s">
        <v>82</v>
      </c>
      <c r="D49" s="119">
        <f>D48/B34</f>
        <v>16</v>
      </c>
      <c r="F49" s="117"/>
      <c r="H49" s="101"/>
    </row>
    <row r="50" spans="1:12" ht="18.75" x14ac:dyDescent="0.3">
      <c r="C50" s="74" t="s">
        <v>83</v>
      </c>
      <c r="D50" s="120">
        <f>AVERAGE(E38:E41,G38:G41)</f>
        <v>122413533.26649489</v>
      </c>
      <c r="F50" s="121"/>
      <c r="H50" s="101"/>
    </row>
    <row r="51" spans="1:12" ht="18.75" x14ac:dyDescent="0.3">
      <c r="C51" s="76" t="s">
        <v>84</v>
      </c>
      <c r="D51" s="122">
        <f>STDEV(E38:E41,G38:G41)/D50</f>
        <v>1.9158247034240222E-2</v>
      </c>
      <c r="F51" s="121"/>
      <c r="H51" s="101"/>
    </row>
    <row r="52" spans="1:12" ht="19.5" customHeight="1" x14ac:dyDescent="0.3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51" t="s">
        <v>86</v>
      </c>
      <c r="B55" s="127" t="str">
        <f>B21</f>
        <v>Each tablet contains: Sulphamethoxazole B.P 800 mg and Trimethoprim B.P 160 mg.</v>
      </c>
    </row>
    <row r="56" spans="1:12" ht="26.25" customHeight="1" x14ac:dyDescent="0.4">
      <c r="A56" s="128" t="s">
        <v>87</v>
      </c>
      <c r="B56" s="129">
        <v>800</v>
      </c>
      <c r="C56" s="51" t="str">
        <f>B20</f>
        <v>Sulfamethoxazole BP &amp; Trimethoprim BP</v>
      </c>
      <c r="H56" s="130"/>
    </row>
    <row r="57" spans="1:12" ht="18.75" x14ac:dyDescent="0.3">
      <c r="A57" s="127" t="s">
        <v>88</v>
      </c>
      <c r="B57" s="219">
        <f>Uniformity!C46</f>
        <v>1040.0009999999997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4" t="s">
        <v>89</v>
      </c>
      <c r="B59" s="257">
        <v>100</v>
      </c>
      <c r="C59" s="51"/>
      <c r="D59" s="131" t="s">
        <v>90</v>
      </c>
      <c r="E59" s="132" t="s">
        <v>62</v>
      </c>
      <c r="F59" s="132" t="s">
        <v>63</v>
      </c>
      <c r="G59" s="132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259">
        <v>5</v>
      </c>
      <c r="C60" s="497" t="s">
        <v>94</v>
      </c>
      <c r="D60" s="500">
        <v>208.25</v>
      </c>
      <c r="E60" s="133">
        <v>1</v>
      </c>
      <c r="F60" s="134">
        <v>118054945</v>
      </c>
      <c r="G60" s="220">
        <f>IF(ISBLANK(F60),"-",(F60/$D$50*$D$47*$B$68)*($B$57/$D$60))</f>
        <v>770.59019609115455</v>
      </c>
      <c r="H60" s="135">
        <f t="shared" ref="H60:H71" si="0">IF(ISBLANK(F60),"-",G60/$B$56)</f>
        <v>0.96323774511394322</v>
      </c>
      <c r="L60" s="64"/>
    </row>
    <row r="61" spans="1:12" s="3" customFormat="1" ht="26.25" customHeight="1" x14ac:dyDescent="0.4">
      <c r="A61" s="76" t="s">
        <v>95</v>
      </c>
      <c r="B61" s="259">
        <v>50</v>
      </c>
      <c r="C61" s="498"/>
      <c r="D61" s="501"/>
      <c r="E61" s="136">
        <v>2</v>
      </c>
      <c r="F61" s="88">
        <v>117701235</v>
      </c>
      <c r="G61" s="221">
        <f>IF(ISBLANK(F61),"-",(F61/$D$50*$D$47*$B$68)*($B$57/$D$60))</f>
        <v>768.28139438649578</v>
      </c>
      <c r="H61" s="137">
        <f t="shared" si="0"/>
        <v>0.96035174298311976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98"/>
      <c r="D62" s="501"/>
      <c r="E62" s="136">
        <v>3</v>
      </c>
      <c r="F62" s="138">
        <v>117951953</v>
      </c>
      <c r="G62" s="221">
        <f>IF(ISBLANK(F62),"-",(F62/$D$50*$D$47*$B$68)*($B$57/$D$60))</f>
        <v>769.91792755148572</v>
      </c>
      <c r="H62" s="137">
        <f t="shared" si="0"/>
        <v>0.96239740943935714</v>
      </c>
      <c r="L62" s="64"/>
    </row>
    <row r="63" spans="1:12" ht="27" customHeight="1" x14ac:dyDescent="0.4">
      <c r="A63" s="76" t="s">
        <v>97</v>
      </c>
      <c r="B63" s="77">
        <v>1</v>
      </c>
      <c r="C63" s="499"/>
      <c r="D63" s="502"/>
      <c r="E63" s="139">
        <v>4</v>
      </c>
      <c r="F63" s="140"/>
      <c r="G63" s="221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97" t="s">
        <v>99</v>
      </c>
      <c r="D64" s="500">
        <v>213.17</v>
      </c>
      <c r="E64" s="133">
        <v>1</v>
      </c>
      <c r="F64" s="134">
        <v>116940181</v>
      </c>
      <c r="G64" s="222">
        <f>IF(ISBLANK(F64),"-",(F64/$D$50*$D$47*$B$68)*($B$57/$D$64))</f>
        <v>745.69629059318618</v>
      </c>
      <c r="H64" s="141">
        <f t="shared" si="0"/>
        <v>0.93212036324148273</v>
      </c>
    </row>
    <row r="65" spans="1:8" ht="26.25" customHeight="1" x14ac:dyDescent="0.4">
      <c r="A65" s="76" t="s">
        <v>100</v>
      </c>
      <c r="B65" s="77">
        <v>1</v>
      </c>
      <c r="C65" s="498"/>
      <c r="D65" s="501"/>
      <c r="E65" s="136">
        <v>2</v>
      </c>
      <c r="F65" s="88">
        <v>116499266</v>
      </c>
      <c r="G65" s="223">
        <f>IF(ISBLANK(F65),"-",(F65/$D$50*$D$47*$B$68)*($B$57/$D$64))</f>
        <v>742.88469344022042</v>
      </c>
      <c r="H65" s="142">
        <f t="shared" si="0"/>
        <v>0.92860586680027557</v>
      </c>
    </row>
    <row r="66" spans="1:8" ht="26.25" customHeight="1" x14ac:dyDescent="0.4">
      <c r="A66" s="76" t="s">
        <v>101</v>
      </c>
      <c r="B66" s="77">
        <v>1</v>
      </c>
      <c r="C66" s="498"/>
      <c r="D66" s="501"/>
      <c r="E66" s="136">
        <v>3</v>
      </c>
      <c r="F66" s="88">
        <v>116634654</v>
      </c>
      <c r="G66" s="223">
        <f>IF(ISBLANK(F66),"-",(F66/$D$50*$D$47*$B$68)*($B$57/$D$64))</f>
        <v>743.74802654375696</v>
      </c>
      <c r="H66" s="142">
        <f t="shared" si="0"/>
        <v>0.9296850331796962</v>
      </c>
    </row>
    <row r="67" spans="1:8" ht="27" customHeight="1" x14ac:dyDescent="0.4">
      <c r="A67" s="76" t="s">
        <v>102</v>
      </c>
      <c r="B67" s="77">
        <v>1</v>
      </c>
      <c r="C67" s="499"/>
      <c r="D67" s="502"/>
      <c r="E67" s="139">
        <v>4</v>
      </c>
      <c r="F67" s="140"/>
      <c r="G67" s="224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6" t="s">
        <v>103</v>
      </c>
      <c r="B68" s="144">
        <f>(B67/B66)*(B65/B64)*(B63/B62)*(B61/B60)*B59</f>
        <v>1000</v>
      </c>
      <c r="C68" s="497" t="s">
        <v>104</v>
      </c>
      <c r="D68" s="500">
        <v>216.89</v>
      </c>
      <c r="E68" s="133">
        <v>1</v>
      </c>
      <c r="F68" s="134">
        <v>124239208</v>
      </c>
      <c r="G68" s="222">
        <f>IF(ISBLANK(F68),"-",(F68/$D$50*$D$47*$B$68)*($B$57/$D$68))</f>
        <v>778.65208646084511</v>
      </c>
      <c r="H68" s="137">
        <f t="shared" si="0"/>
        <v>0.97331510807605637</v>
      </c>
    </row>
    <row r="69" spans="1:8" ht="27" customHeight="1" x14ac:dyDescent="0.4">
      <c r="A69" s="123" t="s">
        <v>105</v>
      </c>
      <c r="B69" s="145">
        <f>(D47*B68)/B56*B57</f>
        <v>208.00019999999995</v>
      </c>
      <c r="C69" s="498"/>
      <c r="D69" s="501"/>
      <c r="E69" s="136">
        <v>2</v>
      </c>
      <c r="F69" s="88">
        <v>124008627</v>
      </c>
      <c r="G69" s="223">
        <f>IF(ISBLANK(F69),"-",(F69/$D$50*$D$47*$B$68)*($B$57/$D$68))</f>
        <v>777.20695187218746</v>
      </c>
      <c r="H69" s="137">
        <f t="shared" si="0"/>
        <v>0.97150868984023431</v>
      </c>
    </row>
    <row r="70" spans="1:8" ht="26.25" customHeight="1" x14ac:dyDescent="0.4">
      <c r="A70" s="510" t="s">
        <v>78</v>
      </c>
      <c r="B70" s="511"/>
      <c r="C70" s="498"/>
      <c r="D70" s="501"/>
      <c r="E70" s="136">
        <v>3</v>
      </c>
      <c r="F70" s="88">
        <v>123839095</v>
      </c>
      <c r="G70" s="223">
        <f>IF(ISBLANK(F70),"-",(F70/$D$50*$D$47*$B$68)*($B$57/$D$68))</f>
        <v>776.14443346397366</v>
      </c>
      <c r="H70" s="137">
        <f t="shared" si="0"/>
        <v>0.97018054182996705</v>
      </c>
    </row>
    <row r="71" spans="1:8" ht="27" customHeight="1" x14ac:dyDescent="0.4">
      <c r="A71" s="512"/>
      <c r="B71" s="513"/>
      <c r="C71" s="509"/>
      <c r="D71" s="502"/>
      <c r="E71" s="139">
        <v>4</v>
      </c>
      <c r="F71" s="140"/>
      <c r="G71" s="224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71</v>
      </c>
      <c r="G72" s="229">
        <f>AVERAGE(G60:G71)</f>
        <v>763.68022226703386</v>
      </c>
      <c r="H72" s="150">
        <f>AVERAGE(H60:H71)</f>
        <v>0.95460027783379231</v>
      </c>
    </row>
    <row r="73" spans="1:8" ht="26.25" customHeight="1" x14ac:dyDescent="0.4">
      <c r="C73" s="147"/>
      <c r="D73" s="147"/>
      <c r="E73" s="147"/>
      <c r="F73" s="151" t="s">
        <v>84</v>
      </c>
      <c r="G73" s="225">
        <f>STDEV(G60:G71)/G72</f>
        <v>1.9769429424138441E-2</v>
      </c>
      <c r="H73" s="225">
        <f>STDEV(H60:H71)/H72</f>
        <v>1.9769429424138427E-2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20</v>
      </c>
      <c r="G74" s="154">
        <f>COUNT(G60:G71)</f>
        <v>9</v>
      </c>
      <c r="H74" s="154">
        <f>COUNT(H60:H71)</f>
        <v>9</v>
      </c>
    </row>
    <row r="76" spans="1:8" ht="26.25" customHeight="1" x14ac:dyDescent="0.4">
      <c r="A76" s="60" t="s">
        <v>106</v>
      </c>
      <c r="B76" s="155" t="s">
        <v>107</v>
      </c>
      <c r="C76" s="505" t="str">
        <f>B20</f>
        <v>Sulfamethoxazole BP &amp; Trimethoprim BP</v>
      </c>
      <c r="D76" s="505"/>
      <c r="E76" s="156" t="s">
        <v>108</v>
      </c>
      <c r="F76" s="156"/>
      <c r="G76" s="157">
        <f>H72</f>
        <v>0.95460027783379231</v>
      </c>
      <c r="H76" s="158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1" t="str">
        <f>B26</f>
        <v>Sulphamethoxazole</v>
      </c>
      <c r="C79" s="491"/>
    </row>
    <row r="80" spans="1:8" ht="26.25" customHeight="1" x14ac:dyDescent="0.4">
      <c r="A80" s="61" t="s">
        <v>48</v>
      </c>
      <c r="B80" s="491" t="str">
        <f>B27</f>
        <v>NQCL/WRS/S12-2</v>
      </c>
      <c r="C80" s="491"/>
    </row>
    <row r="81" spans="1:12" ht="27" customHeight="1" x14ac:dyDescent="0.4">
      <c r="A81" s="61" t="s">
        <v>6</v>
      </c>
      <c r="B81" s="159">
        <f>B28</f>
        <v>99.58</v>
      </c>
    </row>
    <row r="82" spans="1:12" s="3" customFormat="1" ht="27" customHeight="1" x14ac:dyDescent="0.4">
      <c r="A82" s="61" t="s">
        <v>49</v>
      </c>
      <c r="B82" s="63">
        <v>0</v>
      </c>
      <c r="C82" s="482" t="s">
        <v>50</v>
      </c>
      <c r="D82" s="483"/>
      <c r="E82" s="483"/>
      <c r="F82" s="483"/>
      <c r="G82" s="484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85" t="s">
        <v>111</v>
      </c>
      <c r="D84" s="486"/>
      <c r="E84" s="486"/>
      <c r="F84" s="486"/>
      <c r="G84" s="486"/>
      <c r="H84" s="487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85" t="s">
        <v>112</v>
      </c>
      <c r="D85" s="486"/>
      <c r="E85" s="486"/>
      <c r="F85" s="486"/>
      <c r="G85" s="486"/>
      <c r="H85" s="487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0" t="s">
        <v>59</v>
      </c>
      <c r="E89" s="161"/>
      <c r="F89" s="488" t="s">
        <v>60</v>
      </c>
      <c r="G89" s="490"/>
    </row>
    <row r="90" spans="1:12" ht="27" customHeight="1" x14ac:dyDescent="0.4">
      <c r="A90" s="76" t="s">
        <v>61</v>
      </c>
      <c r="B90" s="77">
        <v>10</v>
      </c>
      <c r="C90" s="162" t="s">
        <v>62</v>
      </c>
      <c r="D90" s="79" t="s">
        <v>63</v>
      </c>
      <c r="E90" s="80" t="s">
        <v>64</v>
      </c>
      <c r="F90" s="79" t="s">
        <v>63</v>
      </c>
      <c r="G90" s="163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50</v>
      </c>
      <c r="C91" s="164">
        <v>1</v>
      </c>
      <c r="D91" s="266">
        <v>114211386</v>
      </c>
      <c r="E91" s="84">
        <f>IF(ISBLANK(D91),"-",$D$101/$D$98*D91)</f>
        <v>104093750.82924348</v>
      </c>
      <c r="F91" s="266">
        <v>87837048</v>
      </c>
      <c r="G91" s="85">
        <f>IF(ISBLANK(F91),"-",$D$101/$F$98*F91)</f>
        <v>104458678.48801897</v>
      </c>
      <c r="I91" s="86"/>
    </row>
    <row r="92" spans="1:12" ht="26.25" customHeight="1" x14ac:dyDescent="0.4">
      <c r="A92" s="76" t="s">
        <v>67</v>
      </c>
      <c r="B92" s="77">
        <v>1</v>
      </c>
      <c r="C92" s="148">
        <v>2</v>
      </c>
      <c r="D92" s="271">
        <v>116052689</v>
      </c>
      <c r="E92" s="89">
        <f>IF(ISBLANK(D92),"-",$D$101/$D$98*D92)</f>
        <v>105771938.46355814</v>
      </c>
      <c r="F92" s="271">
        <v>88443545</v>
      </c>
      <c r="G92" s="90">
        <f>IF(ISBLANK(F92),"-",$D$101/$F$98*F92)</f>
        <v>105179944.47508799</v>
      </c>
      <c r="I92" s="492">
        <f>ABS((F96/D96*D95)-F95)/D95</f>
        <v>7.8524935774761193E-3</v>
      </c>
    </row>
    <row r="93" spans="1:12" ht="26.25" customHeight="1" x14ac:dyDescent="0.4">
      <c r="A93" s="76" t="s">
        <v>68</v>
      </c>
      <c r="B93" s="77">
        <v>1</v>
      </c>
      <c r="C93" s="148">
        <v>3</v>
      </c>
      <c r="D93" s="271">
        <v>114323278</v>
      </c>
      <c r="E93" s="89">
        <f>IF(ISBLANK(D93),"-",$D$101/$D$98*D93)</f>
        <v>104195730.66133995</v>
      </c>
      <c r="F93" s="271">
        <v>90512746</v>
      </c>
      <c r="G93" s="90">
        <f>IF(ISBLANK(F93),"-",$D$101/$F$98*F93)</f>
        <v>107640705.70178685</v>
      </c>
      <c r="I93" s="492"/>
    </row>
    <row r="94" spans="1:12" ht="27" customHeight="1" x14ac:dyDescent="0.4">
      <c r="A94" s="76" t="s">
        <v>69</v>
      </c>
      <c r="B94" s="77">
        <v>1</v>
      </c>
      <c r="C94" s="165">
        <v>4</v>
      </c>
      <c r="D94" s="93"/>
      <c r="E94" s="94" t="str">
        <f>IF(ISBLANK(D94),"-",$D$101/$D$98*D94)</f>
        <v>-</v>
      </c>
      <c r="F94" s="166"/>
      <c r="G94" s="95" t="str">
        <f>IF(ISBLANK(F94),"-",$D$101/$F$98*F94)</f>
        <v>-</v>
      </c>
      <c r="I94" s="96"/>
    </row>
    <row r="95" spans="1:12" ht="27" customHeight="1" x14ac:dyDescent="0.4">
      <c r="A95" s="76" t="s">
        <v>70</v>
      </c>
      <c r="B95" s="77">
        <v>1</v>
      </c>
      <c r="C95" s="167" t="s">
        <v>71</v>
      </c>
      <c r="D95" s="168">
        <f>AVERAGE(D91:D94)</f>
        <v>114862451</v>
      </c>
      <c r="E95" s="99">
        <f>AVERAGE(E91:E94)</f>
        <v>104687139.98471385</v>
      </c>
      <c r="F95" s="169">
        <f>AVERAGE(F91:F94)</f>
        <v>88931113</v>
      </c>
      <c r="G95" s="170">
        <f>AVERAGE(G91:G94)</f>
        <v>105759776.22163127</v>
      </c>
    </row>
    <row r="96" spans="1:12" ht="26.25" customHeight="1" x14ac:dyDescent="0.4">
      <c r="A96" s="76" t="s">
        <v>72</v>
      </c>
      <c r="B96" s="62">
        <v>1</v>
      </c>
      <c r="C96" s="171" t="s">
        <v>113</v>
      </c>
      <c r="D96" s="172">
        <v>48.97</v>
      </c>
      <c r="E96" s="91"/>
      <c r="F96" s="103">
        <v>37.53</v>
      </c>
    </row>
    <row r="97" spans="1:10" ht="26.25" customHeight="1" x14ac:dyDescent="0.4">
      <c r="A97" s="76" t="s">
        <v>74</v>
      </c>
      <c r="B97" s="62">
        <v>1</v>
      </c>
      <c r="C97" s="173" t="s">
        <v>114</v>
      </c>
      <c r="D97" s="174">
        <f>D96*$B$87</f>
        <v>48.97</v>
      </c>
      <c r="E97" s="106"/>
      <c r="F97" s="105">
        <f>F96*$B$87</f>
        <v>37.53</v>
      </c>
    </row>
    <row r="98" spans="1:10" ht="19.5" customHeight="1" x14ac:dyDescent="0.3">
      <c r="A98" s="76" t="s">
        <v>76</v>
      </c>
      <c r="B98" s="175">
        <f>(B97/B96)*(B95/B94)*(B93/B92)*(B91/B90)*B89</f>
        <v>250</v>
      </c>
      <c r="C98" s="173" t="s">
        <v>115</v>
      </c>
      <c r="D98" s="176">
        <f>D97*$B$83/100</f>
        <v>48.764326000000004</v>
      </c>
      <c r="E98" s="109"/>
      <c r="F98" s="108">
        <f>F97*$B$83/100</f>
        <v>37.372374000000001</v>
      </c>
    </row>
    <row r="99" spans="1:10" ht="19.5" customHeight="1" x14ac:dyDescent="0.3">
      <c r="A99" s="493" t="s">
        <v>78</v>
      </c>
      <c r="B99" s="507"/>
      <c r="C99" s="173" t="s">
        <v>116</v>
      </c>
      <c r="D99" s="177">
        <f>D98/$B$98</f>
        <v>0.19505730400000001</v>
      </c>
      <c r="E99" s="109"/>
      <c r="F99" s="112">
        <f>F98/$B$98</f>
        <v>0.149489496</v>
      </c>
      <c r="G99" s="178"/>
      <c r="H99" s="101"/>
    </row>
    <row r="100" spans="1:10" ht="19.5" customHeight="1" x14ac:dyDescent="0.3">
      <c r="A100" s="495"/>
      <c r="B100" s="508"/>
      <c r="C100" s="173" t="s">
        <v>80</v>
      </c>
      <c r="D100" s="179">
        <f>$B$56/$B$116</f>
        <v>0.17777777777777778</v>
      </c>
      <c r="F100" s="117"/>
      <c r="G100" s="180"/>
      <c r="H100" s="101"/>
    </row>
    <row r="101" spans="1:10" ht="18.75" x14ac:dyDescent="0.3">
      <c r="C101" s="173" t="s">
        <v>81</v>
      </c>
      <c r="D101" s="174">
        <f>D100*$B$98</f>
        <v>44.444444444444443</v>
      </c>
      <c r="F101" s="117"/>
      <c r="G101" s="178"/>
      <c r="H101" s="101"/>
    </row>
    <row r="102" spans="1:10" ht="19.5" customHeight="1" x14ac:dyDescent="0.3">
      <c r="C102" s="181" t="s">
        <v>82</v>
      </c>
      <c r="D102" s="182">
        <f>D101/B34</f>
        <v>44.444444444444443</v>
      </c>
      <c r="F102" s="121"/>
      <c r="G102" s="178"/>
      <c r="H102" s="101"/>
      <c r="J102" s="183"/>
    </row>
    <row r="103" spans="1:10" ht="18.75" x14ac:dyDescent="0.3">
      <c r="C103" s="184" t="s">
        <v>117</v>
      </c>
      <c r="D103" s="185">
        <f>AVERAGE(E91:E94,G91:G94)</f>
        <v>105223458.10317256</v>
      </c>
      <c r="F103" s="121"/>
      <c r="G103" s="186"/>
      <c r="H103" s="101"/>
      <c r="J103" s="187"/>
    </row>
    <row r="104" spans="1:10" ht="18.75" x14ac:dyDescent="0.3">
      <c r="C104" s="151" t="s">
        <v>84</v>
      </c>
      <c r="D104" s="188">
        <f>STDEV(E91:E94,G91:G94)/D103</f>
        <v>1.2795057885743182E-2</v>
      </c>
      <c r="F104" s="121"/>
      <c r="G104" s="178"/>
      <c r="H104" s="101"/>
      <c r="J104" s="187"/>
    </row>
    <row r="105" spans="1:10" ht="19.5" customHeight="1" x14ac:dyDescent="0.3">
      <c r="C105" s="153" t="s">
        <v>20</v>
      </c>
      <c r="D105" s="189">
        <f>COUNT(E91:E94,G91:G94)</f>
        <v>6</v>
      </c>
      <c r="F105" s="121"/>
      <c r="G105" s="178"/>
      <c r="H105" s="101"/>
      <c r="J105" s="187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4" t="s">
        <v>118</v>
      </c>
      <c r="B107" s="75">
        <v>900</v>
      </c>
      <c r="C107" s="190" t="s">
        <v>119</v>
      </c>
      <c r="D107" s="191" t="s">
        <v>63</v>
      </c>
      <c r="E107" s="192" t="s">
        <v>120</v>
      </c>
      <c r="F107" s="193" t="s">
        <v>121</v>
      </c>
    </row>
    <row r="108" spans="1:10" ht="26.25" customHeight="1" x14ac:dyDescent="0.4">
      <c r="A108" s="76" t="s">
        <v>122</v>
      </c>
      <c r="B108" s="77">
        <v>10</v>
      </c>
      <c r="C108" s="194">
        <v>1</v>
      </c>
      <c r="D108" s="195">
        <v>111258109</v>
      </c>
      <c r="E108" s="226">
        <f t="shared" ref="E108:E113" si="1">IF(ISBLANK(D108),"-",D108/$D$103*$D$100*$B$116)</f>
        <v>845.88065061241696</v>
      </c>
      <c r="F108" s="196">
        <f t="shared" ref="F108:F113" si="2">IF(ISBLANK(D108), "-", E108/$B$56)</f>
        <v>1.0573508132655212</v>
      </c>
    </row>
    <row r="109" spans="1:10" ht="26.25" customHeight="1" x14ac:dyDescent="0.4">
      <c r="A109" s="76" t="s">
        <v>95</v>
      </c>
      <c r="B109" s="77">
        <v>50</v>
      </c>
      <c r="C109" s="194">
        <v>2</v>
      </c>
      <c r="D109" s="195">
        <v>105953827</v>
      </c>
      <c r="E109" s="227">
        <f t="shared" si="1"/>
        <v>805.5528978803286</v>
      </c>
      <c r="F109" s="197">
        <f t="shared" si="2"/>
        <v>1.0069411223504108</v>
      </c>
    </row>
    <row r="110" spans="1:10" ht="26.25" customHeight="1" x14ac:dyDescent="0.4">
      <c r="A110" s="76" t="s">
        <v>96</v>
      </c>
      <c r="B110" s="77">
        <v>1</v>
      </c>
      <c r="C110" s="194">
        <v>3</v>
      </c>
      <c r="D110" s="195">
        <v>105295762</v>
      </c>
      <c r="E110" s="227">
        <f t="shared" si="1"/>
        <v>800.54971694054427</v>
      </c>
      <c r="F110" s="197">
        <f t="shared" si="2"/>
        <v>1.0006871461756803</v>
      </c>
    </row>
    <row r="111" spans="1:10" ht="26.25" customHeight="1" x14ac:dyDescent="0.4">
      <c r="A111" s="76" t="s">
        <v>97</v>
      </c>
      <c r="B111" s="77">
        <v>1</v>
      </c>
      <c r="C111" s="194">
        <v>4</v>
      </c>
      <c r="D111" s="195">
        <v>106434616</v>
      </c>
      <c r="E111" s="227">
        <f t="shared" si="1"/>
        <v>809.20827289777833</v>
      </c>
      <c r="F111" s="197">
        <f t="shared" si="2"/>
        <v>1.0115103411222228</v>
      </c>
    </row>
    <row r="112" spans="1:10" ht="26.25" customHeight="1" x14ac:dyDescent="0.4">
      <c r="A112" s="76" t="s">
        <v>98</v>
      </c>
      <c r="B112" s="77">
        <v>1</v>
      </c>
      <c r="C112" s="194">
        <v>5</v>
      </c>
      <c r="D112" s="195">
        <v>106743109</v>
      </c>
      <c r="E112" s="227">
        <f t="shared" si="1"/>
        <v>811.55370427257719</v>
      </c>
      <c r="F112" s="197">
        <f t="shared" si="2"/>
        <v>1.0144421303407214</v>
      </c>
    </row>
    <row r="113" spans="1:10" ht="26.25" customHeight="1" x14ac:dyDescent="0.4">
      <c r="A113" s="76" t="s">
        <v>100</v>
      </c>
      <c r="B113" s="77">
        <v>1</v>
      </c>
      <c r="C113" s="198">
        <v>6</v>
      </c>
      <c r="D113" s="199">
        <v>106149647</v>
      </c>
      <c r="E113" s="228">
        <f t="shared" si="1"/>
        <v>807.04169137584756</v>
      </c>
      <c r="F113" s="200">
        <f t="shared" si="2"/>
        <v>1.0088021142198094</v>
      </c>
    </row>
    <row r="114" spans="1:10" ht="26.25" customHeight="1" x14ac:dyDescent="0.4">
      <c r="A114" s="76" t="s">
        <v>101</v>
      </c>
      <c r="B114" s="77">
        <v>1</v>
      </c>
      <c r="C114" s="194"/>
      <c r="D114" s="148"/>
      <c r="E114" s="50"/>
      <c r="F114" s="201"/>
    </row>
    <row r="115" spans="1:10" ht="26.25" customHeight="1" x14ac:dyDescent="0.4">
      <c r="A115" s="76" t="s">
        <v>102</v>
      </c>
      <c r="B115" s="77">
        <v>1</v>
      </c>
      <c r="C115" s="194"/>
      <c r="D115" s="202" t="s">
        <v>71</v>
      </c>
      <c r="E115" s="230">
        <f>AVERAGE(E108:E113)</f>
        <v>813.29782232991556</v>
      </c>
      <c r="F115" s="203">
        <f>AVERAGE(F108:F113)</f>
        <v>1.0166222779123943</v>
      </c>
    </row>
    <row r="116" spans="1:10" ht="27" customHeight="1" x14ac:dyDescent="0.4">
      <c r="A116" s="76" t="s">
        <v>103</v>
      </c>
      <c r="B116" s="107">
        <f>(B115/B114)*(B113/B112)*(B111/B110)*(B109/B108)*B107</f>
        <v>4500</v>
      </c>
      <c r="C116" s="204"/>
      <c r="D116" s="167" t="s">
        <v>84</v>
      </c>
      <c r="E116" s="205">
        <f>STDEV(E108:E113)/E115</f>
        <v>2.0151647346092753E-2</v>
      </c>
      <c r="F116" s="205">
        <f>STDEV(F108:F113)/F115</f>
        <v>2.0151647346092757E-2</v>
      </c>
      <c r="I116" s="50"/>
    </row>
    <row r="117" spans="1:10" ht="27" customHeight="1" x14ac:dyDescent="0.4">
      <c r="A117" s="493" t="s">
        <v>78</v>
      </c>
      <c r="B117" s="494"/>
      <c r="C117" s="206"/>
      <c r="D117" s="207" t="s">
        <v>20</v>
      </c>
      <c r="E117" s="208">
        <f>COUNT(E108:E113)</f>
        <v>6</v>
      </c>
      <c r="F117" s="208">
        <f>COUNT(F108:F113)</f>
        <v>6</v>
      </c>
      <c r="I117" s="50"/>
      <c r="J117" s="187"/>
    </row>
    <row r="118" spans="1:10" ht="19.5" customHeight="1" x14ac:dyDescent="0.3">
      <c r="A118" s="495"/>
      <c r="B118" s="496"/>
      <c r="C118" s="50"/>
      <c r="D118" s="50"/>
      <c r="E118" s="50"/>
      <c r="F118" s="148"/>
      <c r="G118" s="50"/>
      <c r="H118" s="50"/>
      <c r="I118" s="50"/>
    </row>
    <row r="119" spans="1:10" ht="18.75" x14ac:dyDescent="0.3">
      <c r="A119" s="217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">
      <c r="A120" s="60" t="s">
        <v>106</v>
      </c>
      <c r="B120" s="155" t="s">
        <v>123</v>
      </c>
      <c r="C120" s="505" t="str">
        <f>B20</f>
        <v>Sulfamethoxazole BP &amp; Trimethoprim BP</v>
      </c>
      <c r="D120" s="505"/>
      <c r="E120" s="156" t="s">
        <v>124</v>
      </c>
      <c r="F120" s="156"/>
      <c r="G120" s="157">
        <f>F115</f>
        <v>1.0166222779123943</v>
      </c>
      <c r="H120" s="50"/>
      <c r="I120" s="50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506" t="s">
        <v>26</v>
      </c>
      <c r="C122" s="506"/>
      <c r="E122" s="162" t="s">
        <v>27</v>
      </c>
      <c r="F122" s="211"/>
      <c r="G122" s="506" t="s">
        <v>28</v>
      </c>
      <c r="H122" s="506"/>
    </row>
    <row r="123" spans="1:10" ht="69.95" customHeight="1" x14ac:dyDescent="0.3">
      <c r="A123" s="212" t="s">
        <v>29</v>
      </c>
      <c r="B123" s="213"/>
      <c r="C123" s="213"/>
      <c r="E123" s="213"/>
      <c r="F123" s="50"/>
      <c r="G123" s="214"/>
      <c r="H123" s="214"/>
    </row>
    <row r="124" spans="1:10" ht="69.95" customHeight="1" x14ac:dyDescent="0.3">
      <c r="A124" s="212" t="s">
        <v>30</v>
      </c>
      <c r="B124" s="215"/>
      <c r="C124" s="215"/>
      <c r="E124" s="215"/>
      <c r="F124" s="50"/>
      <c r="G124" s="216"/>
      <c r="H124" s="216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75" zoomScale="40" zoomScaleNormal="60" zoomScaleSheetLayoutView="40" zoomScalePageLayoutView="55" workbookViewId="0">
      <selection activeCell="D73" sqref="D7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3" t="s">
        <v>45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46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x14ac:dyDescent="0.3">
      <c r="A15" s="232"/>
    </row>
    <row r="16" spans="1:9" ht="19.5" customHeight="1" x14ac:dyDescent="0.3">
      <c r="A16" s="476" t="s">
        <v>31</v>
      </c>
      <c r="B16" s="477"/>
      <c r="C16" s="477"/>
      <c r="D16" s="477"/>
      <c r="E16" s="477"/>
      <c r="F16" s="477"/>
      <c r="G16" s="477"/>
      <c r="H16" s="478"/>
    </row>
    <row r="17" spans="1:14" ht="20.25" customHeight="1" x14ac:dyDescent="0.25">
      <c r="A17" s="479" t="s">
        <v>47</v>
      </c>
      <c r="B17" s="479"/>
      <c r="C17" s="479"/>
      <c r="D17" s="479"/>
      <c r="E17" s="479"/>
      <c r="F17" s="479"/>
      <c r="G17" s="479"/>
      <c r="H17" s="479"/>
    </row>
    <row r="18" spans="1:14" ht="26.25" customHeight="1" x14ac:dyDescent="0.4">
      <c r="A18" s="234" t="s">
        <v>33</v>
      </c>
      <c r="B18" s="475" t="s">
        <v>5</v>
      </c>
      <c r="C18" s="475"/>
      <c r="D18" s="401"/>
      <c r="E18" s="235"/>
      <c r="F18" s="236"/>
      <c r="G18" s="236"/>
      <c r="H18" s="236"/>
    </row>
    <row r="19" spans="1:14" ht="26.25" customHeight="1" x14ac:dyDescent="0.4">
      <c r="A19" s="234" t="s">
        <v>34</v>
      </c>
      <c r="B19" s="237" t="s">
        <v>7</v>
      </c>
      <c r="C19" s="414">
        <v>29</v>
      </c>
      <c r="D19" s="236"/>
      <c r="E19" s="236"/>
      <c r="F19" s="236"/>
      <c r="G19" s="236"/>
      <c r="H19" s="236"/>
    </row>
    <row r="20" spans="1:14" ht="26.25" customHeight="1" x14ac:dyDescent="0.4">
      <c r="A20" s="234" t="s">
        <v>35</v>
      </c>
      <c r="B20" s="480" t="s">
        <v>9</v>
      </c>
      <c r="C20" s="480"/>
      <c r="D20" s="236"/>
      <c r="E20" s="236"/>
      <c r="F20" s="236"/>
      <c r="G20" s="236"/>
      <c r="H20" s="236"/>
    </row>
    <row r="21" spans="1:14" ht="26.25" customHeight="1" x14ac:dyDescent="0.4">
      <c r="A21" s="234" t="s">
        <v>36</v>
      </c>
      <c r="B21" s="480" t="s">
        <v>11</v>
      </c>
      <c r="C21" s="480"/>
      <c r="D21" s="480"/>
      <c r="E21" s="480"/>
      <c r="F21" s="480"/>
      <c r="G21" s="480"/>
      <c r="H21" s="480"/>
      <c r="I21" s="238"/>
    </row>
    <row r="22" spans="1:14" ht="26.25" customHeight="1" x14ac:dyDescent="0.4">
      <c r="A22" s="234" t="s">
        <v>37</v>
      </c>
      <c r="B22" s="239" t="str">
        <f>SULPHAMETHOXAZOLE!B22</f>
        <v>11th March 2016</v>
      </c>
      <c r="C22" s="236"/>
      <c r="D22" s="236"/>
      <c r="E22" s="236"/>
      <c r="F22" s="236"/>
      <c r="G22" s="236"/>
      <c r="H22" s="236"/>
    </row>
    <row r="23" spans="1:14" ht="26.25" customHeight="1" x14ac:dyDescent="0.4">
      <c r="A23" s="234" t="s">
        <v>38</v>
      </c>
      <c r="B23" s="239" t="str">
        <f>SULPHAMETHOXAZOLE!B23</f>
        <v>22nd March 2016</v>
      </c>
      <c r="C23" s="236"/>
      <c r="D23" s="236"/>
      <c r="E23" s="236"/>
      <c r="F23" s="236"/>
      <c r="G23" s="236"/>
      <c r="H23" s="236"/>
    </row>
    <row r="24" spans="1:14" ht="18.75" x14ac:dyDescent="0.3">
      <c r="A24" s="234"/>
      <c r="B24" s="240"/>
    </row>
    <row r="25" spans="1:14" ht="18.75" x14ac:dyDescent="0.3">
      <c r="A25" s="241" t="s">
        <v>1</v>
      </c>
      <c r="B25" s="240"/>
    </row>
    <row r="26" spans="1:14" ht="26.25" customHeight="1" x14ac:dyDescent="0.4">
      <c r="A26" s="242" t="s">
        <v>4</v>
      </c>
      <c r="B26" s="475" t="s">
        <v>127</v>
      </c>
      <c r="C26" s="475"/>
    </row>
    <row r="27" spans="1:14" ht="26.25" customHeight="1" x14ac:dyDescent="0.4">
      <c r="A27" s="243" t="s">
        <v>48</v>
      </c>
      <c r="B27" s="481" t="s">
        <v>128</v>
      </c>
      <c r="C27" s="481"/>
    </row>
    <row r="28" spans="1:14" ht="27" customHeight="1" x14ac:dyDescent="0.4">
      <c r="A28" s="243" t="s">
        <v>6</v>
      </c>
      <c r="B28" s="244">
        <v>99.66</v>
      </c>
    </row>
    <row r="29" spans="1:14" s="3" customFormat="1" ht="27" customHeight="1" x14ac:dyDescent="0.4">
      <c r="A29" s="243" t="s">
        <v>49</v>
      </c>
      <c r="B29" s="245">
        <v>0</v>
      </c>
      <c r="C29" s="482" t="s">
        <v>50</v>
      </c>
      <c r="D29" s="483"/>
      <c r="E29" s="483"/>
      <c r="F29" s="483"/>
      <c r="G29" s="484"/>
      <c r="I29" s="246"/>
      <c r="J29" s="246"/>
      <c r="K29" s="246"/>
      <c r="L29" s="246"/>
    </row>
    <row r="30" spans="1:14" s="3" customFormat="1" ht="19.5" customHeight="1" x14ac:dyDescent="0.3">
      <c r="A30" s="243" t="s">
        <v>51</v>
      </c>
      <c r="B30" s="247">
        <f>B28-B29</f>
        <v>99.66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3" customFormat="1" ht="27" customHeight="1" x14ac:dyDescent="0.4">
      <c r="A31" s="243" t="s">
        <v>52</v>
      </c>
      <c r="B31" s="250">
        <v>1</v>
      </c>
      <c r="C31" s="485" t="s">
        <v>53</v>
      </c>
      <c r="D31" s="486"/>
      <c r="E31" s="486"/>
      <c r="F31" s="486"/>
      <c r="G31" s="486"/>
      <c r="H31" s="487"/>
      <c r="I31" s="246"/>
      <c r="J31" s="246"/>
      <c r="K31" s="246"/>
      <c r="L31" s="246"/>
    </row>
    <row r="32" spans="1:14" s="3" customFormat="1" ht="27" customHeight="1" x14ac:dyDescent="0.4">
      <c r="A32" s="243" t="s">
        <v>54</v>
      </c>
      <c r="B32" s="250">
        <v>1</v>
      </c>
      <c r="C32" s="485" t="s">
        <v>55</v>
      </c>
      <c r="D32" s="486"/>
      <c r="E32" s="486"/>
      <c r="F32" s="486"/>
      <c r="G32" s="486"/>
      <c r="H32" s="487"/>
      <c r="I32" s="246"/>
      <c r="J32" s="246"/>
      <c r="K32" s="246"/>
      <c r="L32" s="251"/>
      <c r="M32" s="251"/>
      <c r="N32" s="252"/>
    </row>
    <row r="33" spans="1:14" s="3" customFormat="1" ht="17.25" customHeight="1" x14ac:dyDescent="0.3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3" customFormat="1" ht="18.75" x14ac:dyDescent="0.3">
      <c r="A34" s="243" t="s">
        <v>56</v>
      </c>
      <c r="B34" s="255">
        <f>B31/B32</f>
        <v>1</v>
      </c>
      <c r="C34" s="233" t="s">
        <v>57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3" customFormat="1" ht="19.5" customHeight="1" x14ac:dyDescent="0.3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3" customFormat="1" ht="27" customHeight="1" x14ac:dyDescent="0.4">
      <c r="A36" s="256" t="s">
        <v>58</v>
      </c>
      <c r="B36" s="257">
        <v>50</v>
      </c>
      <c r="C36" s="233"/>
      <c r="D36" s="488" t="s">
        <v>59</v>
      </c>
      <c r="E36" s="489"/>
      <c r="F36" s="488" t="s">
        <v>60</v>
      </c>
      <c r="G36" s="490"/>
      <c r="J36" s="246"/>
      <c r="K36" s="246"/>
      <c r="L36" s="251"/>
      <c r="M36" s="251"/>
      <c r="N36" s="252"/>
    </row>
    <row r="37" spans="1:14" s="3" customFormat="1" ht="27" customHeight="1" x14ac:dyDescent="0.4">
      <c r="A37" s="258" t="s">
        <v>61</v>
      </c>
      <c r="B37" s="259">
        <v>2</v>
      </c>
      <c r="C37" s="260" t="s">
        <v>62</v>
      </c>
      <c r="D37" s="261" t="s">
        <v>63</v>
      </c>
      <c r="E37" s="262" t="s">
        <v>64</v>
      </c>
      <c r="F37" s="261" t="s">
        <v>63</v>
      </c>
      <c r="G37" s="263" t="s">
        <v>64</v>
      </c>
      <c r="I37" s="264" t="s">
        <v>65</v>
      </c>
      <c r="J37" s="246"/>
      <c r="K37" s="246"/>
      <c r="L37" s="251"/>
      <c r="M37" s="251"/>
      <c r="N37" s="252"/>
    </row>
    <row r="38" spans="1:14" s="3" customFormat="1" ht="26.25" customHeight="1" x14ac:dyDescent="0.4">
      <c r="A38" s="258" t="s">
        <v>66</v>
      </c>
      <c r="B38" s="259">
        <v>20</v>
      </c>
      <c r="C38" s="265">
        <v>1</v>
      </c>
      <c r="D38" s="266">
        <v>10703733</v>
      </c>
      <c r="E38" s="267">
        <f>IF(ISBLANK(D38),"-",$D$48/$D$45*D38)</f>
        <v>9786104.6464585532</v>
      </c>
      <c r="F38" s="266">
        <v>11267145</v>
      </c>
      <c r="G38" s="268">
        <f>IF(ISBLANK(F38),"-",$D$48/$F$45*F38)</f>
        <v>9581003.3775854874</v>
      </c>
      <c r="I38" s="269"/>
      <c r="J38" s="246"/>
      <c r="K38" s="246"/>
      <c r="L38" s="251"/>
      <c r="M38" s="251"/>
      <c r="N38" s="252"/>
    </row>
    <row r="39" spans="1:14" s="3" customFormat="1" ht="26.25" customHeight="1" x14ac:dyDescent="0.4">
      <c r="A39" s="258" t="s">
        <v>67</v>
      </c>
      <c r="B39" s="259">
        <v>1</v>
      </c>
      <c r="C39" s="270">
        <v>2</v>
      </c>
      <c r="D39" s="271">
        <v>10711130</v>
      </c>
      <c r="E39" s="272">
        <f>IF(ISBLANK(D39),"-",$D$48/$D$45*D39)</f>
        <v>9792867.5034982283</v>
      </c>
      <c r="F39" s="271">
        <v>11228730</v>
      </c>
      <c r="G39" s="273">
        <f>IF(ISBLANK(F39),"-",$D$48/$F$45*F39)</f>
        <v>9548337.2279308978</v>
      </c>
      <c r="I39" s="492">
        <f>ABS((F43/D43*D42)-F42)/D42</f>
        <v>2.1789639346422043E-2</v>
      </c>
      <c r="J39" s="246"/>
      <c r="K39" s="246"/>
      <c r="L39" s="251"/>
      <c r="M39" s="251"/>
      <c r="N39" s="252"/>
    </row>
    <row r="40" spans="1:14" ht="26.25" customHeight="1" x14ac:dyDescent="0.4">
      <c r="A40" s="258" t="s">
        <v>68</v>
      </c>
      <c r="B40" s="259">
        <v>1</v>
      </c>
      <c r="C40" s="270">
        <v>3</v>
      </c>
      <c r="D40" s="271">
        <v>10672499</v>
      </c>
      <c r="E40" s="272">
        <f>IF(ISBLANK(D40),"-",$D$48/$D$45*D40)</f>
        <v>9757548.3294682577</v>
      </c>
      <c r="F40" s="271">
        <v>11304349</v>
      </c>
      <c r="G40" s="273">
        <f>IF(ISBLANK(F40),"-",$D$48/$F$45*F40)</f>
        <v>9612639.7548274323</v>
      </c>
      <c r="I40" s="492"/>
      <c r="L40" s="251"/>
      <c r="M40" s="251"/>
      <c r="N40" s="274"/>
    </row>
    <row r="41" spans="1:14" ht="27" customHeight="1" x14ac:dyDescent="0.4">
      <c r="A41" s="258" t="s">
        <v>69</v>
      </c>
      <c r="B41" s="259">
        <v>1</v>
      </c>
      <c r="C41" s="275">
        <v>4</v>
      </c>
      <c r="D41" s="276"/>
      <c r="E41" s="277" t="str">
        <f>IF(ISBLANK(D41),"-",$D$48/$D$45*D41)</f>
        <v>-</v>
      </c>
      <c r="F41" s="276"/>
      <c r="G41" s="278" t="str">
        <f>IF(ISBLANK(F41),"-",$D$48/$F$45*F41)</f>
        <v>-</v>
      </c>
      <c r="I41" s="279"/>
      <c r="L41" s="251"/>
      <c r="M41" s="251"/>
      <c r="N41" s="274"/>
    </row>
    <row r="42" spans="1:14" ht="27" customHeight="1" x14ac:dyDescent="0.4">
      <c r="A42" s="258" t="s">
        <v>70</v>
      </c>
      <c r="B42" s="259">
        <v>1</v>
      </c>
      <c r="C42" s="280" t="s">
        <v>71</v>
      </c>
      <c r="D42" s="281">
        <f>AVERAGE(D38:D41)</f>
        <v>10695787.333333334</v>
      </c>
      <c r="E42" s="282">
        <f>AVERAGE(E38:E41)</f>
        <v>9778840.159808347</v>
      </c>
      <c r="F42" s="281">
        <f>AVERAGE(F38:F41)</f>
        <v>11266741.333333334</v>
      </c>
      <c r="G42" s="283">
        <f>AVERAGE(G38:G41)</f>
        <v>9580660.1201146059</v>
      </c>
      <c r="H42" s="284"/>
    </row>
    <row r="43" spans="1:14" ht="26.25" customHeight="1" x14ac:dyDescent="0.4">
      <c r="A43" s="258" t="s">
        <v>72</v>
      </c>
      <c r="B43" s="259">
        <v>1</v>
      </c>
      <c r="C43" s="285" t="s">
        <v>73</v>
      </c>
      <c r="D43" s="286">
        <v>17.559999999999999</v>
      </c>
      <c r="E43" s="274"/>
      <c r="F43" s="286">
        <v>18.88</v>
      </c>
      <c r="H43" s="284"/>
    </row>
    <row r="44" spans="1:14" ht="26.25" customHeight="1" x14ac:dyDescent="0.4">
      <c r="A44" s="258" t="s">
        <v>74</v>
      </c>
      <c r="B44" s="259">
        <v>1</v>
      </c>
      <c r="C44" s="287" t="s">
        <v>75</v>
      </c>
      <c r="D44" s="288">
        <f>D43*$B$34</f>
        <v>17.559999999999999</v>
      </c>
      <c r="E44" s="289"/>
      <c r="F44" s="288">
        <f>F43*$B$34</f>
        <v>18.88</v>
      </c>
      <c r="H44" s="284"/>
    </row>
    <row r="45" spans="1:14" ht="19.5" customHeight="1" x14ac:dyDescent="0.3">
      <c r="A45" s="258" t="s">
        <v>76</v>
      </c>
      <c r="B45" s="290">
        <f>(B44/B43)*(B42/B41)*(B40/B39)*(B38/B37)*B36</f>
        <v>500</v>
      </c>
      <c r="C45" s="287" t="s">
        <v>77</v>
      </c>
      <c r="D45" s="291">
        <f>D44*$B$30/100</f>
        <v>17.500295999999999</v>
      </c>
      <c r="E45" s="292"/>
      <c r="F45" s="291">
        <f>F44*$B$30/100</f>
        <v>18.815807999999997</v>
      </c>
      <c r="H45" s="284"/>
    </row>
    <row r="46" spans="1:14" ht="19.5" customHeight="1" x14ac:dyDescent="0.3">
      <c r="A46" s="493" t="s">
        <v>78</v>
      </c>
      <c r="B46" s="494"/>
      <c r="C46" s="287" t="s">
        <v>79</v>
      </c>
      <c r="D46" s="293">
        <f>D45/$B$45</f>
        <v>3.5000591999999997E-2</v>
      </c>
      <c r="E46" s="294"/>
      <c r="F46" s="295">
        <f>F45/$B$45</f>
        <v>3.7631615999999993E-2</v>
      </c>
      <c r="H46" s="284"/>
    </row>
    <row r="47" spans="1:14" ht="27" customHeight="1" x14ac:dyDescent="0.4">
      <c r="A47" s="495"/>
      <c r="B47" s="496"/>
      <c r="C47" s="296" t="s">
        <v>80</v>
      </c>
      <c r="D47" s="297">
        <v>3.2000000000000001E-2</v>
      </c>
      <c r="E47" s="298"/>
      <c r="F47" s="294"/>
      <c r="H47" s="284"/>
    </row>
    <row r="48" spans="1:14" ht="18.75" x14ac:dyDescent="0.3">
      <c r="C48" s="299" t="s">
        <v>81</v>
      </c>
      <c r="D48" s="291">
        <f>D47*$B$45</f>
        <v>16</v>
      </c>
      <c r="F48" s="300"/>
      <c r="H48" s="284"/>
    </row>
    <row r="49" spans="1:12" ht="19.5" customHeight="1" x14ac:dyDescent="0.3">
      <c r="C49" s="301" t="s">
        <v>82</v>
      </c>
      <c r="D49" s="302">
        <f>D48/B34</f>
        <v>16</v>
      </c>
      <c r="F49" s="300"/>
      <c r="H49" s="284"/>
    </row>
    <row r="50" spans="1:12" ht="18.75" x14ac:dyDescent="0.3">
      <c r="C50" s="256" t="s">
        <v>83</v>
      </c>
      <c r="D50" s="303">
        <f>AVERAGE(E38:E41,G38:G41)</f>
        <v>9679750.1399614755</v>
      </c>
      <c r="F50" s="304"/>
      <c r="H50" s="284"/>
    </row>
    <row r="51" spans="1:12" ht="18.75" x14ac:dyDescent="0.3">
      <c r="C51" s="258" t="s">
        <v>84</v>
      </c>
      <c r="D51" s="305">
        <f>STDEV(E38:E41,G38:G41)/D50</f>
        <v>1.1474537919238409E-2</v>
      </c>
      <c r="F51" s="304"/>
      <c r="H51" s="284"/>
    </row>
    <row r="52" spans="1:12" ht="19.5" customHeight="1" x14ac:dyDescent="0.3">
      <c r="C52" s="306" t="s">
        <v>20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85</v>
      </c>
    </row>
    <row r="55" spans="1:12" ht="18.75" x14ac:dyDescent="0.3">
      <c r="A55" s="233" t="s">
        <v>86</v>
      </c>
      <c r="B55" s="310" t="str">
        <f>B21</f>
        <v>Each tablet contains: Sulphamethoxazole B.P 800 mg and Trimethoprim B.P 160 mg.</v>
      </c>
    </row>
    <row r="56" spans="1:12" ht="26.25" customHeight="1" x14ac:dyDescent="0.4">
      <c r="A56" s="311" t="s">
        <v>87</v>
      </c>
      <c r="B56" s="312">
        <v>160</v>
      </c>
      <c r="C56" s="233" t="str">
        <f>B20</f>
        <v>Sulfamethoxazole BP &amp; Trimethoprim BP</v>
      </c>
      <c r="H56" s="313"/>
    </row>
    <row r="57" spans="1:12" ht="18.75" x14ac:dyDescent="0.3">
      <c r="A57" s="310" t="s">
        <v>88</v>
      </c>
      <c r="B57" s="402">
        <f>Uniformity!C46</f>
        <v>1040.0009999999997</v>
      </c>
      <c r="H57" s="313"/>
    </row>
    <row r="58" spans="1:12" ht="19.5" customHeight="1" x14ac:dyDescent="0.3">
      <c r="H58" s="313"/>
    </row>
    <row r="59" spans="1:12" s="3" customFormat="1" ht="27" customHeight="1" x14ac:dyDescent="0.4">
      <c r="A59" s="256" t="s">
        <v>89</v>
      </c>
      <c r="B59" s="257">
        <v>100</v>
      </c>
      <c r="C59" s="233"/>
      <c r="D59" s="314" t="s">
        <v>90</v>
      </c>
      <c r="E59" s="315" t="s">
        <v>62</v>
      </c>
      <c r="F59" s="315" t="s">
        <v>63</v>
      </c>
      <c r="G59" s="315" t="s">
        <v>91</v>
      </c>
      <c r="H59" s="260" t="s">
        <v>92</v>
      </c>
      <c r="L59" s="246"/>
    </row>
    <row r="60" spans="1:12" s="3" customFormat="1" ht="26.25" customHeight="1" x14ac:dyDescent="0.4">
      <c r="A60" s="258" t="s">
        <v>93</v>
      </c>
      <c r="B60" s="259">
        <v>5</v>
      </c>
      <c r="C60" s="497" t="s">
        <v>94</v>
      </c>
      <c r="D60" s="500">
        <v>208.25</v>
      </c>
      <c r="E60" s="316">
        <v>1</v>
      </c>
      <c r="F60" s="317">
        <v>9474579</v>
      </c>
      <c r="G60" s="403">
        <f>IF(ISBLANK(F60),"-",(F60/$D$50*$D$47*$B$68)*($B$57/$D$60))</f>
        <v>156.42079876835214</v>
      </c>
      <c r="H60" s="318">
        <f t="shared" ref="H60:H71" si="0">IF(ISBLANK(F60),"-",G60/$B$56)</f>
        <v>0.97762999230220093</v>
      </c>
      <c r="L60" s="246"/>
    </row>
    <row r="61" spans="1:12" s="3" customFormat="1" ht="26.25" customHeight="1" x14ac:dyDescent="0.4">
      <c r="A61" s="258" t="s">
        <v>95</v>
      </c>
      <c r="B61" s="259">
        <v>50</v>
      </c>
      <c r="C61" s="498"/>
      <c r="D61" s="501"/>
      <c r="E61" s="319">
        <v>2</v>
      </c>
      <c r="F61" s="271">
        <v>9466819</v>
      </c>
      <c r="G61" s="404">
        <f>IF(ISBLANK(F61),"-",(F61/$D$50*$D$47*$B$68)*($B$57/$D$60))</f>
        <v>156.29268485443131</v>
      </c>
      <c r="H61" s="320">
        <f t="shared" si="0"/>
        <v>0.97682928034019567</v>
      </c>
      <c r="L61" s="246"/>
    </row>
    <row r="62" spans="1:12" s="3" customFormat="1" ht="26.25" customHeight="1" x14ac:dyDescent="0.4">
      <c r="A62" s="258" t="s">
        <v>96</v>
      </c>
      <c r="B62" s="259">
        <v>1</v>
      </c>
      <c r="C62" s="498"/>
      <c r="D62" s="501"/>
      <c r="E62" s="319">
        <v>3</v>
      </c>
      <c r="F62" s="321">
        <v>9493246</v>
      </c>
      <c r="G62" s="404">
        <f>IF(ISBLANK(F62),"-",(F62/$D$50*$D$47*$B$68)*($B$57/$D$60))</f>
        <v>156.72898207133679</v>
      </c>
      <c r="H62" s="320">
        <f t="shared" si="0"/>
        <v>0.97955613794585494</v>
      </c>
      <c r="L62" s="246"/>
    </row>
    <row r="63" spans="1:12" ht="27" customHeight="1" x14ac:dyDescent="0.4">
      <c r="A63" s="258" t="s">
        <v>97</v>
      </c>
      <c r="B63" s="259">
        <v>1</v>
      </c>
      <c r="C63" s="499"/>
      <c r="D63" s="502"/>
      <c r="E63" s="322">
        <v>4</v>
      </c>
      <c r="F63" s="323"/>
      <c r="G63" s="404" t="str">
        <f>IF(ISBLANK(F63),"-",(F63/$D$50*$D$47*$B$68)*($B$57/$D$60))</f>
        <v>-</v>
      </c>
      <c r="H63" s="320" t="str">
        <f t="shared" si="0"/>
        <v>-</v>
      </c>
    </row>
    <row r="64" spans="1:12" ht="26.25" customHeight="1" x14ac:dyDescent="0.4">
      <c r="A64" s="258" t="s">
        <v>98</v>
      </c>
      <c r="B64" s="259">
        <v>1</v>
      </c>
      <c r="C64" s="497" t="s">
        <v>99</v>
      </c>
      <c r="D64" s="500">
        <v>213.17</v>
      </c>
      <c r="E64" s="316">
        <v>1</v>
      </c>
      <c r="F64" s="317">
        <v>9262834</v>
      </c>
      <c r="G64" s="405">
        <f>IF(ISBLANK(F64),"-",(F64/$D$50*$D$47*$B$68)*($B$57/$D$64))</f>
        <v>149.39545453122977</v>
      </c>
      <c r="H64" s="324">
        <f t="shared" si="0"/>
        <v>0.93372159082018613</v>
      </c>
    </row>
    <row r="65" spans="1:8" ht="26.25" customHeight="1" x14ac:dyDescent="0.4">
      <c r="A65" s="258" t="s">
        <v>100</v>
      </c>
      <c r="B65" s="259">
        <v>1</v>
      </c>
      <c r="C65" s="498"/>
      <c r="D65" s="501"/>
      <c r="E65" s="319">
        <v>2</v>
      </c>
      <c r="F65" s="271"/>
      <c r="G65" s="406" t="str">
        <f>IF(ISBLANK(F65),"-",(F65/$D$50*$D$47*$B$68)*($B$57/$D$64))</f>
        <v>-</v>
      </c>
      <c r="H65" s="325" t="str">
        <f t="shared" si="0"/>
        <v>-</v>
      </c>
    </row>
    <row r="66" spans="1:8" ht="26.25" customHeight="1" x14ac:dyDescent="0.4">
      <c r="A66" s="258" t="s">
        <v>101</v>
      </c>
      <c r="B66" s="259">
        <v>1</v>
      </c>
      <c r="C66" s="498"/>
      <c r="D66" s="501"/>
      <c r="E66" s="319">
        <v>3</v>
      </c>
      <c r="F66" s="271"/>
      <c r="G66" s="406" t="str">
        <f>IF(ISBLANK(F66),"-",(F66/$D$50*$D$47*$B$68)*($B$57/$D$64))</f>
        <v>-</v>
      </c>
      <c r="H66" s="325" t="str">
        <f t="shared" si="0"/>
        <v>-</v>
      </c>
    </row>
    <row r="67" spans="1:8" ht="27" customHeight="1" x14ac:dyDescent="0.4">
      <c r="A67" s="258" t="s">
        <v>102</v>
      </c>
      <c r="B67" s="259">
        <v>1</v>
      </c>
      <c r="C67" s="499"/>
      <c r="D67" s="502"/>
      <c r="E67" s="322">
        <v>4</v>
      </c>
      <c r="F67" s="323"/>
      <c r="G67" s="407" t="str">
        <f>IF(ISBLANK(F67),"-",(F67/$D$50*$D$47*$B$68)*($B$57/$D$64))</f>
        <v>-</v>
      </c>
      <c r="H67" s="326" t="str">
        <f t="shared" si="0"/>
        <v>-</v>
      </c>
    </row>
    <row r="68" spans="1:8" ht="26.25" customHeight="1" x14ac:dyDescent="0.4">
      <c r="A68" s="258" t="s">
        <v>103</v>
      </c>
      <c r="B68" s="327">
        <f>(B67/B66)*(B65/B64)*(B63/B62)*(B61/B60)*B59</f>
        <v>1000</v>
      </c>
      <c r="C68" s="497" t="s">
        <v>104</v>
      </c>
      <c r="D68" s="500">
        <v>216.89</v>
      </c>
      <c r="E68" s="316">
        <v>1</v>
      </c>
      <c r="F68" s="317">
        <v>9938327</v>
      </c>
      <c r="G68" s="405">
        <f>IF(ISBLANK(F68),"-",(F68/$D$50*$D$47*$B$68)*($B$57/$D$68))</f>
        <v>157.54090700752442</v>
      </c>
      <c r="H68" s="320">
        <f t="shared" si="0"/>
        <v>0.98463066879702765</v>
      </c>
    </row>
    <row r="69" spans="1:8" ht="27" customHeight="1" x14ac:dyDescent="0.4">
      <c r="A69" s="306" t="s">
        <v>105</v>
      </c>
      <c r="B69" s="328">
        <f>(D47*B68)/B56*B57</f>
        <v>208.00019999999995</v>
      </c>
      <c r="C69" s="498"/>
      <c r="D69" s="501"/>
      <c r="E69" s="319">
        <v>2</v>
      </c>
      <c r="F69" s="271">
        <v>9937669</v>
      </c>
      <c r="G69" s="406">
        <f>IF(ISBLANK(F69),"-",(F69/$D$50*$D$47*$B$68)*($B$57/$D$68))</f>
        <v>157.53047648769839</v>
      </c>
      <c r="H69" s="320">
        <f t="shared" si="0"/>
        <v>0.98456547804811501</v>
      </c>
    </row>
    <row r="70" spans="1:8" ht="26.25" customHeight="1" x14ac:dyDescent="0.4">
      <c r="A70" s="510" t="s">
        <v>78</v>
      </c>
      <c r="B70" s="511"/>
      <c r="C70" s="498"/>
      <c r="D70" s="501"/>
      <c r="E70" s="319">
        <v>3</v>
      </c>
      <c r="F70" s="271">
        <v>9932078</v>
      </c>
      <c r="G70" s="406">
        <f>IF(ISBLANK(F70),"-",(F70/$D$50*$D$47*$B$68)*($B$57/$D$68))</f>
        <v>157.4418487728849</v>
      </c>
      <c r="H70" s="320">
        <f t="shared" si="0"/>
        <v>0.9840115548305306</v>
      </c>
    </row>
    <row r="71" spans="1:8" ht="27" customHeight="1" x14ac:dyDescent="0.4">
      <c r="A71" s="512"/>
      <c r="B71" s="513"/>
      <c r="C71" s="509"/>
      <c r="D71" s="502"/>
      <c r="E71" s="322">
        <v>4</v>
      </c>
      <c r="F71" s="323"/>
      <c r="G71" s="407" t="str">
        <f>IF(ISBLANK(F71),"-",(F71/$D$50*$D$47*$B$68)*($B$57/$D$68))</f>
        <v>-</v>
      </c>
      <c r="H71" s="329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412">
        <f>AVERAGE(G60:G71)</f>
        <v>155.90730749906538</v>
      </c>
      <c r="H72" s="333">
        <f>AVERAGE(H60:H71)</f>
        <v>0.97442067186915871</v>
      </c>
    </row>
    <row r="73" spans="1:8" ht="26.25" customHeight="1" x14ac:dyDescent="0.4">
      <c r="C73" s="330"/>
      <c r="D73" s="330"/>
      <c r="E73" s="330"/>
      <c r="F73" s="334" t="s">
        <v>84</v>
      </c>
      <c r="G73" s="408">
        <f>STDEV(G60:G71)/G72</f>
        <v>1.8727486259002973E-2</v>
      </c>
      <c r="H73" s="408">
        <f>STDEV(H60:H71)/H72</f>
        <v>1.8727486259002963E-2</v>
      </c>
    </row>
    <row r="74" spans="1:8" ht="27" customHeight="1" x14ac:dyDescent="0.4">
      <c r="A74" s="330"/>
      <c r="B74" s="330"/>
      <c r="C74" s="331"/>
      <c r="D74" s="331"/>
      <c r="E74" s="335"/>
      <c r="F74" s="336" t="s">
        <v>20</v>
      </c>
      <c r="G74" s="337">
        <f>COUNT(G60:G71)</f>
        <v>7</v>
      </c>
      <c r="H74" s="337">
        <f>COUNT(H60:H71)</f>
        <v>7</v>
      </c>
    </row>
    <row r="76" spans="1:8" ht="26.25" customHeight="1" x14ac:dyDescent="0.4">
      <c r="A76" s="242" t="s">
        <v>106</v>
      </c>
      <c r="B76" s="338" t="s">
        <v>107</v>
      </c>
      <c r="C76" s="505" t="str">
        <f>B20</f>
        <v>Sulfamethoxazole BP &amp; Trimethoprim BP</v>
      </c>
      <c r="D76" s="505"/>
      <c r="E76" s="339" t="s">
        <v>108</v>
      </c>
      <c r="F76" s="339"/>
      <c r="G76" s="340">
        <f>H72</f>
        <v>0.97442067186915871</v>
      </c>
      <c r="H76" s="341"/>
    </row>
    <row r="77" spans="1:8" ht="18.75" x14ac:dyDescent="0.3">
      <c r="A77" s="241" t="s">
        <v>109</v>
      </c>
      <c r="B77" s="241" t="s">
        <v>110</v>
      </c>
    </row>
    <row r="78" spans="1:8" ht="18.75" x14ac:dyDescent="0.3">
      <c r="A78" s="241"/>
      <c r="B78" s="241"/>
    </row>
    <row r="79" spans="1:8" ht="26.25" customHeight="1" x14ac:dyDescent="0.4">
      <c r="A79" s="242" t="s">
        <v>4</v>
      </c>
      <c r="B79" s="491" t="str">
        <f>B26</f>
        <v xml:space="preserve">Trimethoprim </v>
      </c>
      <c r="C79" s="491"/>
    </row>
    <row r="80" spans="1:8" ht="26.25" customHeight="1" x14ac:dyDescent="0.4">
      <c r="A80" s="243" t="s">
        <v>48</v>
      </c>
      <c r="B80" s="491" t="str">
        <f>B27</f>
        <v>NQCL/WRS/T7-2</v>
      </c>
      <c r="C80" s="491"/>
    </row>
    <row r="81" spans="1:12" ht="27" customHeight="1" x14ac:dyDescent="0.4">
      <c r="A81" s="243" t="s">
        <v>6</v>
      </c>
      <c r="B81" s="342">
        <f>B28</f>
        <v>99.66</v>
      </c>
    </row>
    <row r="82" spans="1:12" s="3" customFormat="1" ht="27" customHeight="1" x14ac:dyDescent="0.4">
      <c r="A82" s="243" t="s">
        <v>49</v>
      </c>
      <c r="B82" s="245">
        <v>0</v>
      </c>
      <c r="C82" s="482" t="s">
        <v>50</v>
      </c>
      <c r="D82" s="483"/>
      <c r="E82" s="483"/>
      <c r="F82" s="483"/>
      <c r="G82" s="484"/>
      <c r="I82" s="246"/>
      <c r="J82" s="246"/>
      <c r="K82" s="246"/>
      <c r="L82" s="246"/>
    </row>
    <row r="83" spans="1:12" s="3" customFormat="1" ht="19.5" customHeight="1" x14ac:dyDescent="0.3">
      <c r="A83" s="243" t="s">
        <v>51</v>
      </c>
      <c r="B83" s="247">
        <f>B81-B82</f>
        <v>99.66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3" customFormat="1" ht="27" customHeight="1" x14ac:dyDescent="0.4">
      <c r="A84" s="243" t="s">
        <v>52</v>
      </c>
      <c r="B84" s="250">
        <v>1</v>
      </c>
      <c r="C84" s="485" t="s">
        <v>111</v>
      </c>
      <c r="D84" s="486"/>
      <c r="E84" s="486"/>
      <c r="F84" s="486"/>
      <c r="G84" s="486"/>
      <c r="H84" s="487"/>
      <c r="I84" s="246"/>
      <c r="J84" s="246"/>
      <c r="K84" s="246"/>
      <c r="L84" s="246"/>
    </row>
    <row r="85" spans="1:12" s="3" customFormat="1" ht="27" customHeight="1" x14ac:dyDescent="0.4">
      <c r="A85" s="243" t="s">
        <v>54</v>
      </c>
      <c r="B85" s="250">
        <v>1</v>
      </c>
      <c r="C85" s="485" t="s">
        <v>112</v>
      </c>
      <c r="D85" s="486"/>
      <c r="E85" s="486"/>
      <c r="F85" s="486"/>
      <c r="G85" s="486"/>
      <c r="H85" s="487"/>
      <c r="I85" s="246"/>
      <c r="J85" s="246"/>
      <c r="K85" s="246"/>
      <c r="L85" s="246"/>
    </row>
    <row r="86" spans="1:12" s="3" customFormat="1" ht="18.75" x14ac:dyDescent="0.3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3" customFormat="1" ht="18.75" x14ac:dyDescent="0.3">
      <c r="A87" s="243" t="s">
        <v>56</v>
      </c>
      <c r="B87" s="255">
        <f>B84/B85</f>
        <v>1</v>
      </c>
      <c r="C87" s="233" t="s">
        <v>57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">
      <c r="A88" s="241"/>
      <c r="B88" s="241"/>
    </row>
    <row r="89" spans="1:12" ht="27" customHeight="1" x14ac:dyDescent="0.4">
      <c r="A89" s="256" t="s">
        <v>58</v>
      </c>
      <c r="B89" s="257">
        <v>50</v>
      </c>
      <c r="D89" s="343" t="s">
        <v>59</v>
      </c>
      <c r="E89" s="344"/>
      <c r="F89" s="488" t="s">
        <v>60</v>
      </c>
      <c r="G89" s="490"/>
    </row>
    <row r="90" spans="1:12" ht="27" customHeight="1" x14ac:dyDescent="0.4">
      <c r="A90" s="258" t="s">
        <v>61</v>
      </c>
      <c r="B90" s="259">
        <v>4</v>
      </c>
      <c r="C90" s="345" t="s">
        <v>62</v>
      </c>
      <c r="D90" s="261" t="s">
        <v>63</v>
      </c>
      <c r="E90" s="262" t="s">
        <v>64</v>
      </c>
      <c r="F90" s="261" t="s">
        <v>63</v>
      </c>
      <c r="G90" s="346" t="s">
        <v>64</v>
      </c>
      <c r="I90" s="264" t="s">
        <v>65</v>
      </c>
    </row>
    <row r="91" spans="1:12" ht="26.25" customHeight="1" x14ac:dyDescent="0.4">
      <c r="A91" s="258" t="s">
        <v>66</v>
      </c>
      <c r="B91" s="259">
        <v>50</v>
      </c>
      <c r="C91" s="347">
        <v>1</v>
      </c>
      <c r="D91" s="266">
        <v>7690758</v>
      </c>
      <c r="E91" s="267">
        <f>IF(ISBLANK(D91),"-",$D$101/$D$98*D91)</f>
        <v>7625113.1719492935</v>
      </c>
      <c r="F91" s="266">
        <v>8918359</v>
      </c>
      <c r="G91" s="268">
        <f>IF(ISBLANK(F91),"-",$D$101/$F$98*F91)</f>
        <v>7707825.03751342</v>
      </c>
      <c r="I91" s="269"/>
    </row>
    <row r="92" spans="1:12" ht="26.25" customHeight="1" x14ac:dyDescent="0.4">
      <c r="A92" s="258" t="s">
        <v>67</v>
      </c>
      <c r="B92" s="259">
        <v>1</v>
      </c>
      <c r="C92" s="331">
        <v>2</v>
      </c>
      <c r="D92" s="271">
        <v>7809143</v>
      </c>
      <c r="E92" s="272">
        <f>IF(ISBLANK(D92),"-",$D$101/$D$98*D92)</f>
        <v>7742487.6911918987</v>
      </c>
      <c r="F92" s="271">
        <v>8979951</v>
      </c>
      <c r="G92" s="273">
        <f>IF(ISBLANK(F92),"-",$D$101/$F$98*F92)</f>
        <v>7761056.843915307</v>
      </c>
      <c r="I92" s="492">
        <f>ABS((F96/D96*D95)-F95)/D95</f>
        <v>2.0391351350004461E-2</v>
      </c>
    </row>
    <row r="93" spans="1:12" ht="26.25" customHeight="1" x14ac:dyDescent="0.4">
      <c r="A93" s="258" t="s">
        <v>68</v>
      </c>
      <c r="B93" s="259">
        <v>1</v>
      </c>
      <c r="C93" s="331">
        <v>3</v>
      </c>
      <c r="D93" s="271">
        <v>7712842</v>
      </c>
      <c r="E93" s="272">
        <f>IF(ISBLANK(D93),"-",$D$101/$D$98*D93)</f>
        <v>7647008.6729245326</v>
      </c>
      <c r="F93" s="271">
        <v>9204143</v>
      </c>
      <c r="G93" s="273">
        <f>IF(ISBLANK(F93),"-",$D$101/$F$98*F93)</f>
        <v>7954818.1301351385</v>
      </c>
      <c r="I93" s="492"/>
    </row>
    <row r="94" spans="1:12" ht="27" customHeight="1" x14ac:dyDescent="0.4">
      <c r="A94" s="258" t="s">
        <v>69</v>
      </c>
      <c r="B94" s="259">
        <v>1</v>
      </c>
      <c r="C94" s="348">
        <v>4</v>
      </c>
      <c r="D94" s="276"/>
      <c r="E94" s="277" t="str">
        <f>IF(ISBLANK(D94),"-",$D$101/$D$98*D94)</f>
        <v>-</v>
      </c>
      <c r="F94" s="349"/>
      <c r="G94" s="278" t="str">
        <f>IF(ISBLANK(F94),"-",$D$101/$F$98*F94)</f>
        <v>-</v>
      </c>
      <c r="I94" s="279"/>
    </row>
    <row r="95" spans="1:12" ht="27" customHeight="1" x14ac:dyDescent="0.4">
      <c r="A95" s="258" t="s">
        <v>70</v>
      </c>
      <c r="B95" s="259">
        <v>1</v>
      </c>
      <c r="C95" s="350" t="s">
        <v>71</v>
      </c>
      <c r="D95" s="351">
        <f>AVERAGE(D91:D94)</f>
        <v>7737581</v>
      </c>
      <c r="E95" s="282">
        <f>AVERAGE(E91:E94)</f>
        <v>7671536.5120219076</v>
      </c>
      <c r="F95" s="352">
        <f>AVERAGE(F91:F94)</f>
        <v>9034151</v>
      </c>
      <c r="G95" s="353">
        <f>AVERAGE(G91:G94)</f>
        <v>7807900.0038546212</v>
      </c>
    </row>
    <row r="96" spans="1:12" ht="26.25" customHeight="1" x14ac:dyDescent="0.4">
      <c r="A96" s="258" t="s">
        <v>72</v>
      </c>
      <c r="B96" s="244">
        <v>1</v>
      </c>
      <c r="C96" s="354" t="s">
        <v>113</v>
      </c>
      <c r="D96" s="355">
        <v>22.49</v>
      </c>
      <c r="E96" s="274"/>
      <c r="F96" s="286">
        <v>25.8</v>
      </c>
    </row>
    <row r="97" spans="1:10" ht="26.25" customHeight="1" x14ac:dyDescent="0.4">
      <c r="A97" s="258" t="s">
        <v>74</v>
      </c>
      <c r="B97" s="244">
        <v>1</v>
      </c>
      <c r="C97" s="356" t="s">
        <v>114</v>
      </c>
      <c r="D97" s="357">
        <f>D96*$B$87</f>
        <v>22.49</v>
      </c>
      <c r="E97" s="289"/>
      <c r="F97" s="288">
        <f>F96*$B$87</f>
        <v>25.8</v>
      </c>
    </row>
    <row r="98" spans="1:10" ht="19.5" customHeight="1" x14ac:dyDescent="0.3">
      <c r="A98" s="258" t="s">
        <v>76</v>
      </c>
      <c r="B98" s="358">
        <f>(B97/B96)*(B95/B94)*(B93/B92)*(B91/B90)*B89</f>
        <v>625</v>
      </c>
      <c r="C98" s="356" t="s">
        <v>115</v>
      </c>
      <c r="D98" s="359">
        <f>D97*$B$83/100</f>
        <v>22.413533999999999</v>
      </c>
      <c r="E98" s="292"/>
      <c r="F98" s="291">
        <f>F97*$B$83/100</f>
        <v>25.71228</v>
      </c>
    </row>
    <row r="99" spans="1:10" ht="19.5" customHeight="1" x14ac:dyDescent="0.3">
      <c r="A99" s="493" t="s">
        <v>78</v>
      </c>
      <c r="B99" s="507"/>
      <c r="C99" s="356" t="s">
        <v>116</v>
      </c>
      <c r="D99" s="360">
        <f>D98/$B$98</f>
        <v>3.5861654399999998E-2</v>
      </c>
      <c r="E99" s="292"/>
      <c r="F99" s="295">
        <f>F98/$B$98</f>
        <v>4.1139648000000001E-2</v>
      </c>
      <c r="G99" s="361"/>
      <c r="H99" s="284"/>
    </row>
    <row r="100" spans="1:10" ht="19.5" customHeight="1" x14ac:dyDescent="0.3">
      <c r="A100" s="495"/>
      <c r="B100" s="508"/>
      <c r="C100" s="356" t="s">
        <v>80</v>
      </c>
      <c r="D100" s="362">
        <f>$B$56/$B$116</f>
        <v>3.5555555555555556E-2</v>
      </c>
      <c r="F100" s="300"/>
      <c r="G100" s="363"/>
      <c r="H100" s="284"/>
    </row>
    <row r="101" spans="1:10" ht="18.75" x14ac:dyDescent="0.3">
      <c r="C101" s="356" t="s">
        <v>81</v>
      </c>
      <c r="D101" s="357">
        <f>D100*$B$98</f>
        <v>22.222222222222221</v>
      </c>
      <c r="F101" s="300"/>
      <c r="G101" s="361"/>
      <c r="H101" s="284"/>
    </row>
    <row r="102" spans="1:10" ht="19.5" customHeight="1" x14ac:dyDescent="0.3">
      <c r="C102" s="364" t="s">
        <v>82</v>
      </c>
      <c r="D102" s="365">
        <f>D101/B34</f>
        <v>22.222222222222221</v>
      </c>
      <c r="F102" s="304"/>
      <c r="G102" s="361"/>
      <c r="H102" s="284"/>
      <c r="J102" s="366"/>
    </row>
    <row r="103" spans="1:10" ht="18.75" x14ac:dyDescent="0.3">
      <c r="C103" s="367" t="s">
        <v>117</v>
      </c>
      <c r="D103" s="368">
        <f>AVERAGE(E91:E94,G91:G94)</f>
        <v>7739718.2579382658</v>
      </c>
      <c r="F103" s="304"/>
      <c r="G103" s="369"/>
      <c r="H103" s="284"/>
      <c r="J103" s="370"/>
    </row>
    <row r="104" spans="1:10" ht="18.75" x14ac:dyDescent="0.3">
      <c r="C104" s="334" t="s">
        <v>84</v>
      </c>
      <c r="D104" s="371">
        <f>STDEV(E91:E94,G91:G94)/D103</f>
        <v>1.5230425361011065E-2</v>
      </c>
      <c r="F104" s="304"/>
      <c r="G104" s="361"/>
      <c r="H104" s="284"/>
      <c r="J104" s="370"/>
    </row>
    <row r="105" spans="1:10" ht="19.5" customHeight="1" x14ac:dyDescent="0.3">
      <c r="C105" s="336" t="s">
        <v>20</v>
      </c>
      <c r="D105" s="372">
        <f>COUNT(E91:E94,G91:G94)</f>
        <v>6</v>
      </c>
      <c r="F105" s="304"/>
      <c r="G105" s="361"/>
      <c r="H105" s="284"/>
      <c r="J105" s="370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6.25" customHeight="1" x14ac:dyDescent="0.4">
      <c r="A107" s="256" t="s">
        <v>118</v>
      </c>
      <c r="B107" s="257">
        <v>900</v>
      </c>
      <c r="C107" s="373" t="s">
        <v>119</v>
      </c>
      <c r="D107" s="374" t="s">
        <v>63</v>
      </c>
      <c r="E107" s="375" t="s">
        <v>120</v>
      </c>
      <c r="F107" s="376" t="s">
        <v>121</v>
      </c>
    </row>
    <row r="108" spans="1:10" ht="26.25" customHeight="1" x14ac:dyDescent="0.4">
      <c r="A108" s="258" t="s">
        <v>122</v>
      </c>
      <c r="B108" s="259">
        <v>10</v>
      </c>
      <c r="C108" s="377">
        <v>1</v>
      </c>
      <c r="D108" s="378">
        <v>8072509</v>
      </c>
      <c r="E108" s="409">
        <f t="shared" ref="E108:E113" si="1">IF(ISBLANK(D108),"-",D108/$D$103*$D$100*$B$116)</f>
        <v>166.8796456092268</v>
      </c>
      <c r="F108" s="379">
        <f t="shared" ref="F108:F113" si="2">IF(ISBLANK(D108), "-", E108/$B$56)</f>
        <v>1.0429977850576675</v>
      </c>
    </row>
    <row r="109" spans="1:10" ht="26.25" customHeight="1" x14ac:dyDescent="0.4">
      <c r="A109" s="258" t="s">
        <v>95</v>
      </c>
      <c r="B109" s="259">
        <v>50</v>
      </c>
      <c r="C109" s="377">
        <v>2</v>
      </c>
      <c r="D109" s="378">
        <v>7904570</v>
      </c>
      <c r="E109" s="410">
        <f t="shared" si="1"/>
        <v>163.40791200026234</v>
      </c>
      <c r="F109" s="380">
        <f t="shared" si="2"/>
        <v>1.0212994500016397</v>
      </c>
    </row>
    <row r="110" spans="1:10" ht="26.25" customHeight="1" x14ac:dyDescent="0.4">
      <c r="A110" s="258" t="s">
        <v>96</v>
      </c>
      <c r="B110" s="259">
        <v>1</v>
      </c>
      <c r="C110" s="377">
        <v>3</v>
      </c>
      <c r="D110" s="378">
        <v>7921874</v>
      </c>
      <c r="E110" s="410">
        <f t="shared" si="1"/>
        <v>163.76563044785058</v>
      </c>
      <c r="F110" s="380">
        <f t="shared" si="2"/>
        <v>1.0235351902990661</v>
      </c>
    </row>
    <row r="111" spans="1:10" ht="26.25" customHeight="1" x14ac:dyDescent="0.4">
      <c r="A111" s="258" t="s">
        <v>97</v>
      </c>
      <c r="B111" s="259">
        <v>1</v>
      </c>
      <c r="C111" s="377">
        <v>4</v>
      </c>
      <c r="D111" s="378">
        <v>7973164</v>
      </c>
      <c r="E111" s="410">
        <f t="shared" si="1"/>
        <v>164.82592744142437</v>
      </c>
      <c r="F111" s="380">
        <f t="shared" si="2"/>
        <v>1.0301620465089023</v>
      </c>
    </row>
    <row r="112" spans="1:10" ht="26.25" customHeight="1" x14ac:dyDescent="0.4">
      <c r="A112" s="258" t="s">
        <v>98</v>
      </c>
      <c r="B112" s="259">
        <v>1</v>
      </c>
      <c r="C112" s="377">
        <v>5</v>
      </c>
      <c r="D112" s="378">
        <v>7916638</v>
      </c>
      <c r="E112" s="410">
        <f t="shared" si="1"/>
        <v>163.65738878167096</v>
      </c>
      <c r="F112" s="380">
        <f t="shared" si="2"/>
        <v>1.0228586798854435</v>
      </c>
    </row>
    <row r="113" spans="1:10" ht="26.25" customHeight="1" x14ac:dyDescent="0.4">
      <c r="A113" s="258" t="s">
        <v>100</v>
      </c>
      <c r="B113" s="259">
        <v>1</v>
      </c>
      <c r="C113" s="381">
        <v>6</v>
      </c>
      <c r="D113" s="382">
        <v>7889787</v>
      </c>
      <c r="E113" s="411">
        <f t="shared" si="1"/>
        <v>163.10230914481289</v>
      </c>
      <c r="F113" s="383">
        <f t="shared" si="2"/>
        <v>1.0193894321550805</v>
      </c>
    </row>
    <row r="114" spans="1:10" ht="26.25" customHeight="1" x14ac:dyDescent="0.4">
      <c r="A114" s="258" t="s">
        <v>101</v>
      </c>
      <c r="B114" s="259">
        <v>1</v>
      </c>
      <c r="C114" s="377"/>
      <c r="D114" s="331"/>
      <c r="E114" s="232"/>
      <c r="F114" s="384"/>
    </row>
    <row r="115" spans="1:10" ht="26.25" customHeight="1" x14ac:dyDescent="0.4">
      <c r="A115" s="258" t="s">
        <v>102</v>
      </c>
      <c r="B115" s="259">
        <v>1</v>
      </c>
      <c r="C115" s="377"/>
      <c r="D115" s="385" t="s">
        <v>71</v>
      </c>
      <c r="E115" s="413">
        <f>AVERAGE(E108:E113)</f>
        <v>164.27313557087467</v>
      </c>
      <c r="F115" s="386">
        <f>AVERAGE(F108:F113)</f>
        <v>1.0267070973179664</v>
      </c>
    </row>
    <row r="116" spans="1:10" ht="27" customHeight="1" x14ac:dyDescent="0.4">
      <c r="A116" s="258" t="s">
        <v>103</v>
      </c>
      <c r="B116" s="290">
        <f>(B115/B114)*(B113/B112)*(B111/B110)*(B109/B108)*B107</f>
        <v>4500</v>
      </c>
      <c r="C116" s="387"/>
      <c r="D116" s="350" t="s">
        <v>84</v>
      </c>
      <c r="E116" s="388">
        <f>STDEV(E108:E113)/E115</f>
        <v>8.5465442136067986E-3</v>
      </c>
      <c r="F116" s="388">
        <f>STDEV(F108:F113)/F115</f>
        <v>8.546544213606809E-3</v>
      </c>
      <c r="I116" s="232"/>
    </row>
    <row r="117" spans="1:10" ht="27" customHeight="1" x14ac:dyDescent="0.4">
      <c r="A117" s="493" t="s">
        <v>78</v>
      </c>
      <c r="B117" s="494"/>
      <c r="C117" s="389"/>
      <c r="D117" s="390" t="s">
        <v>20</v>
      </c>
      <c r="E117" s="391">
        <f>COUNT(E108:E113)</f>
        <v>6</v>
      </c>
      <c r="F117" s="391">
        <f>COUNT(F108:F113)</f>
        <v>6</v>
      </c>
      <c r="I117" s="232"/>
      <c r="J117" s="370"/>
    </row>
    <row r="118" spans="1:10" ht="19.5" customHeight="1" x14ac:dyDescent="0.3">
      <c r="A118" s="495"/>
      <c r="B118" s="496"/>
      <c r="C118" s="232"/>
      <c r="D118" s="232"/>
      <c r="E118" s="232"/>
      <c r="F118" s="331"/>
      <c r="G118" s="232"/>
      <c r="H118" s="232"/>
      <c r="I118" s="232"/>
    </row>
    <row r="119" spans="1:10" ht="18.75" x14ac:dyDescent="0.3">
      <c r="A119" s="400"/>
      <c r="B119" s="254"/>
      <c r="C119" s="232"/>
      <c r="D119" s="232"/>
      <c r="E119" s="232"/>
      <c r="F119" s="331"/>
      <c r="G119" s="232"/>
      <c r="H119" s="232"/>
      <c r="I119" s="232"/>
    </row>
    <row r="120" spans="1:10" ht="26.25" customHeight="1" x14ac:dyDescent="0.4">
      <c r="A120" s="242" t="s">
        <v>106</v>
      </c>
      <c r="B120" s="338" t="s">
        <v>123</v>
      </c>
      <c r="C120" s="505" t="str">
        <f>B20</f>
        <v>Sulfamethoxazole BP &amp; Trimethoprim BP</v>
      </c>
      <c r="D120" s="505"/>
      <c r="E120" s="339" t="s">
        <v>124</v>
      </c>
      <c r="F120" s="339"/>
      <c r="G120" s="340">
        <f>F115</f>
        <v>1.0267070973179664</v>
      </c>
      <c r="H120" s="232"/>
      <c r="I120" s="232"/>
    </row>
    <row r="121" spans="1:10" ht="19.5" customHeight="1" x14ac:dyDescent="0.3">
      <c r="A121" s="392"/>
      <c r="B121" s="392"/>
      <c r="C121" s="393"/>
      <c r="D121" s="393"/>
      <c r="E121" s="393"/>
      <c r="F121" s="393"/>
      <c r="G121" s="393"/>
      <c r="H121" s="393"/>
    </row>
    <row r="122" spans="1:10" ht="18.75" x14ac:dyDescent="0.3">
      <c r="B122" s="506" t="s">
        <v>26</v>
      </c>
      <c r="C122" s="506"/>
      <c r="E122" s="345" t="s">
        <v>27</v>
      </c>
      <c r="F122" s="394"/>
      <c r="G122" s="506" t="s">
        <v>28</v>
      </c>
      <c r="H122" s="506"/>
    </row>
    <row r="123" spans="1:10" ht="69.95" customHeight="1" x14ac:dyDescent="0.3">
      <c r="A123" s="395" t="s">
        <v>29</v>
      </c>
      <c r="B123" s="396"/>
      <c r="C123" s="396"/>
      <c r="E123" s="396"/>
      <c r="F123" s="232"/>
      <c r="G123" s="397"/>
      <c r="H123" s="397"/>
    </row>
    <row r="124" spans="1:10" ht="69.95" customHeight="1" x14ac:dyDescent="0.3">
      <c r="A124" s="395" t="s">
        <v>30</v>
      </c>
      <c r="B124" s="398"/>
      <c r="C124" s="398"/>
      <c r="E124" s="398"/>
      <c r="F124" s="232"/>
      <c r="G124" s="399"/>
      <c r="H124" s="399"/>
    </row>
    <row r="125" spans="1:10" ht="18.75" x14ac:dyDescent="0.3">
      <c r="A125" s="330"/>
      <c r="B125" s="330"/>
      <c r="C125" s="331"/>
      <c r="D125" s="331"/>
      <c r="E125" s="331"/>
      <c r="F125" s="335"/>
      <c r="G125" s="331"/>
      <c r="H125" s="331"/>
      <c r="I125" s="232"/>
    </row>
    <row r="126" spans="1:10" ht="18.75" x14ac:dyDescent="0.3">
      <c r="A126" s="330"/>
      <c r="B126" s="330"/>
      <c r="C126" s="331"/>
      <c r="D126" s="331"/>
      <c r="E126" s="331"/>
      <c r="F126" s="335"/>
      <c r="G126" s="331"/>
      <c r="H126" s="331"/>
      <c r="I126" s="232"/>
    </row>
    <row r="127" spans="1:10" ht="18.75" x14ac:dyDescent="0.3">
      <c r="A127" s="330"/>
      <c r="B127" s="330"/>
      <c r="C127" s="331"/>
      <c r="D127" s="331"/>
      <c r="E127" s="331"/>
      <c r="F127" s="335"/>
      <c r="G127" s="331"/>
      <c r="H127" s="331"/>
      <c r="I127" s="232"/>
    </row>
    <row r="128" spans="1:10" ht="18.75" x14ac:dyDescent="0.3">
      <c r="A128" s="330"/>
      <c r="B128" s="330"/>
      <c r="C128" s="331"/>
      <c r="D128" s="331"/>
      <c r="E128" s="331"/>
      <c r="F128" s="335"/>
      <c r="G128" s="331"/>
      <c r="H128" s="331"/>
      <c r="I128" s="232"/>
    </row>
    <row r="129" spans="1:9" ht="18.75" x14ac:dyDescent="0.3">
      <c r="A129" s="330"/>
      <c r="B129" s="330"/>
      <c r="C129" s="331"/>
      <c r="D129" s="331"/>
      <c r="E129" s="331"/>
      <c r="F129" s="335"/>
      <c r="G129" s="331"/>
      <c r="H129" s="331"/>
      <c r="I129" s="232"/>
    </row>
    <row r="130" spans="1:9" ht="18.75" x14ac:dyDescent="0.3">
      <c r="A130" s="330"/>
      <c r="B130" s="330"/>
      <c r="C130" s="331"/>
      <c r="D130" s="331"/>
      <c r="E130" s="331"/>
      <c r="F130" s="335"/>
      <c r="G130" s="331"/>
      <c r="H130" s="331"/>
      <c r="I130" s="232"/>
    </row>
    <row r="131" spans="1:9" ht="18.75" x14ac:dyDescent="0.3">
      <c r="A131" s="330"/>
      <c r="B131" s="330"/>
      <c r="C131" s="331"/>
      <c r="D131" s="331"/>
      <c r="E131" s="331"/>
      <c r="F131" s="335"/>
      <c r="G131" s="331"/>
      <c r="H131" s="331"/>
      <c r="I131" s="232"/>
    </row>
    <row r="132" spans="1:9" ht="18.75" x14ac:dyDescent="0.3">
      <c r="A132" s="330"/>
      <c r="B132" s="330"/>
      <c r="C132" s="331"/>
      <c r="D132" s="331"/>
      <c r="E132" s="331"/>
      <c r="F132" s="335"/>
      <c r="G132" s="331"/>
      <c r="H132" s="331"/>
      <c r="I132" s="232"/>
    </row>
    <row r="133" spans="1:9" ht="18.75" x14ac:dyDescent="0.3">
      <c r="A133" s="330"/>
      <c r="B133" s="330"/>
      <c r="C133" s="331"/>
      <c r="D133" s="331"/>
      <c r="E133" s="331"/>
      <c r="F133" s="335"/>
      <c r="G133" s="331"/>
      <c r="H133" s="331"/>
      <c r="I133" s="232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Sulphamethoxazole</vt:lpstr>
      <vt:lpstr>SST Trimethoprim</vt:lpstr>
      <vt:lpstr>Uniformity</vt:lpstr>
      <vt:lpstr>SULPHAMETHOXAZOLE</vt:lpstr>
      <vt:lpstr>TRIMETHOPRIM</vt:lpstr>
      <vt:lpstr>TRIMETHOPRIM!Print_Area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2016-04-01T08:37:09Z</cp:lastPrinted>
  <dcterms:created xsi:type="dcterms:W3CDTF">2005-07-05T10:19:27Z</dcterms:created>
  <dcterms:modified xsi:type="dcterms:W3CDTF">2016-04-01T08:37:41Z</dcterms:modified>
  <cp:category/>
</cp:coreProperties>
</file>