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tabRatio="980" activeTab="3"/>
  </bookViews>
  <sheets>
    <sheet name="SST" sheetId="1" r:id="rId1"/>
    <sheet name="Relative Density" sheetId="6" r:id="rId2"/>
    <sheet name="Sulphamethoxazole" sheetId="10" r:id="rId3"/>
    <sheet name="Trimethoprim " sheetId="11" r:id="rId4"/>
  </sheets>
  <externalReferences>
    <externalReference r:id="rId5"/>
    <externalReference r:id="rId6"/>
  </externalReferences>
  <definedNames>
    <definedName name="_xlnm.Print_Area" localSheetId="2">Sulphamethoxazole!$A$1:$I$89</definedName>
    <definedName name="_xlnm.Print_Area" localSheetId="3">'Trimethoprim '!$A$1:$I$87</definedName>
  </definedNames>
  <calcPr calcId="145621"/>
</workbook>
</file>

<file path=xl/calcChain.xml><?xml version="1.0" encoding="utf-8"?>
<calcChain xmlns="http://schemas.openxmlformats.org/spreadsheetml/2006/main">
  <c r="B42" i="1" l="1"/>
  <c r="B21" i="1"/>
  <c r="B41" i="1" l="1"/>
  <c r="B40" i="1"/>
  <c r="B39" i="1"/>
  <c r="B20" i="1"/>
  <c r="B18" i="1"/>
  <c r="B19" i="1"/>
  <c r="B25" i="6"/>
  <c r="B24" i="6"/>
  <c r="B23" i="11"/>
  <c r="B22" i="11"/>
  <c r="B57" i="11" l="1"/>
  <c r="B57" i="10"/>
  <c r="D58" i="10" s="1"/>
  <c r="B23" i="6"/>
  <c r="B22" i="6"/>
  <c r="B21" i="6"/>
  <c r="B20" i="6"/>
  <c r="B21" i="11"/>
  <c r="B55" i="11" s="1"/>
  <c r="B20" i="11"/>
  <c r="E56" i="11" s="1"/>
  <c r="B19" i="11"/>
  <c r="B18" i="11"/>
  <c r="H72" i="11"/>
  <c r="G72" i="11"/>
  <c r="B69" i="11"/>
  <c r="H68" i="11"/>
  <c r="G68" i="11"/>
  <c r="H64" i="11"/>
  <c r="G64" i="11"/>
  <c r="D58" i="11"/>
  <c r="B58" i="11"/>
  <c r="B45" i="11"/>
  <c r="D48" i="11" s="1"/>
  <c r="D49" i="11" s="1"/>
  <c r="F42" i="11"/>
  <c r="D42" i="11"/>
  <c r="G41" i="11"/>
  <c r="E41" i="11"/>
  <c r="B34" i="11"/>
  <c r="F44" i="11" s="1"/>
  <c r="B30" i="11"/>
  <c r="C77" i="10"/>
  <c r="H72" i="10"/>
  <c r="G72" i="10"/>
  <c r="B69" i="10"/>
  <c r="H68" i="10"/>
  <c r="G68" i="10"/>
  <c r="H64" i="10"/>
  <c r="G64" i="10"/>
  <c r="B58" i="10"/>
  <c r="E56" i="10"/>
  <c r="B55" i="10"/>
  <c r="B45" i="10"/>
  <c r="D48" i="10" s="1"/>
  <c r="D49" i="10" s="1"/>
  <c r="D44" i="10"/>
  <c r="F42" i="10"/>
  <c r="D42" i="10"/>
  <c r="G41" i="10"/>
  <c r="E41" i="10"/>
  <c r="B34" i="10"/>
  <c r="F44" i="10" s="1"/>
  <c r="F45" i="10" s="1"/>
  <c r="B30" i="10"/>
  <c r="D33" i="6"/>
  <c r="C33" i="6"/>
  <c r="B33" i="6"/>
  <c r="B18" i="6"/>
  <c r="B53" i="1"/>
  <c r="E51" i="1"/>
  <c r="D51" i="1"/>
  <c r="C51" i="1"/>
  <c r="B51" i="1"/>
  <c r="B52" i="1" s="1"/>
  <c r="B32" i="1"/>
  <c r="E30" i="1"/>
  <c r="D30" i="1"/>
  <c r="C30" i="1"/>
  <c r="B30" i="1"/>
  <c r="B31" i="1" s="1"/>
  <c r="F46" i="10" l="1"/>
  <c r="G39" i="10"/>
  <c r="G40" i="10"/>
  <c r="G38" i="10"/>
  <c r="B70" i="10"/>
  <c r="B70" i="11"/>
  <c r="C37" i="6"/>
  <c r="C35" i="6"/>
  <c r="F45" i="11"/>
  <c r="C77" i="11"/>
  <c r="D45" i="10"/>
  <c r="D44" i="11"/>
  <c r="D45" i="11" s="1"/>
  <c r="G42" i="10" l="1"/>
  <c r="D46" i="11"/>
  <c r="E38" i="11"/>
  <c r="E39" i="11"/>
  <c r="E40" i="11"/>
  <c r="F46" i="11"/>
  <c r="G40" i="11"/>
  <c r="G38" i="11"/>
  <c r="G39" i="11"/>
  <c r="D46" i="10"/>
  <c r="E39" i="10"/>
  <c r="E40" i="10"/>
  <c r="E38" i="10"/>
  <c r="C39" i="6"/>
  <c r="E42" i="11" l="1"/>
  <c r="D50" i="11"/>
  <c r="G42" i="11"/>
  <c r="D52" i="11"/>
  <c r="D50" i="10"/>
  <c r="D52" i="10"/>
  <c r="E42" i="10"/>
  <c r="D51" i="11" l="1"/>
  <c r="G71" i="11"/>
  <c r="H71" i="11" s="1"/>
  <c r="G65" i="11"/>
  <c r="H65" i="11" s="1"/>
  <c r="G62" i="11"/>
  <c r="H62" i="11" s="1"/>
  <c r="G70" i="11"/>
  <c r="H70" i="11" s="1"/>
  <c r="G61" i="11"/>
  <c r="H61" i="11" s="1"/>
  <c r="G69" i="11"/>
  <c r="H69" i="11" s="1"/>
  <c r="G67" i="11"/>
  <c r="H67" i="11" s="1"/>
  <c r="G66" i="11"/>
  <c r="H66" i="11" s="1"/>
  <c r="G63" i="11"/>
  <c r="H63" i="11" s="1"/>
  <c r="D51" i="10"/>
  <c r="G69" i="10"/>
  <c r="H69" i="10" s="1"/>
  <c r="G67" i="10"/>
  <c r="H67" i="10" s="1"/>
  <c r="G66" i="10"/>
  <c r="H66" i="10" s="1"/>
  <c r="G63" i="10"/>
  <c r="H63" i="10" s="1"/>
  <c r="G71" i="10"/>
  <c r="H71" i="10" s="1"/>
  <c r="G65" i="10"/>
  <c r="H65" i="10" s="1"/>
  <c r="G62" i="10"/>
  <c r="H62" i="10" s="1"/>
  <c r="G70" i="10"/>
  <c r="H70" i="10" s="1"/>
  <c r="G61" i="10"/>
  <c r="H61" i="10" s="1"/>
  <c r="H73" i="11" l="1"/>
  <c r="G77" i="11" s="1"/>
  <c r="H75" i="11"/>
  <c r="H75" i="10"/>
  <c r="H73" i="10"/>
  <c r="G77" i="10" s="1"/>
  <c r="H74" i="11" l="1"/>
  <c r="H74" i="10"/>
</calcChain>
</file>

<file path=xl/sharedStrings.xml><?xml version="1.0" encoding="utf-8"?>
<sst xmlns="http://schemas.openxmlformats.org/spreadsheetml/2006/main" count="259" uniqueCount="120">
  <si>
    <t>HPLC System Suitability Report</t>
  </si>
  <si>
    <t>Analysis Data</t>
  </si>
  <si>
    <t>Assay</t>
  </si>
  <si>
    <t>Sample(s)</t>
  </si>
  <si>
    <t>Reference Substance:</t>
  </si>
  <si>
    <t>Cosatrim Suspension</t>
  </si>
  <si>
    <t>% age Purity:</t>
  </si>
  <si>
    <t>NDQB201602768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</si>
  <si>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</si>
  <si>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</si>
  <si>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</si>
  <si>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</si>
  <si>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</si>
  <si>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</si>
  <si>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</si>
  <si>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</si>
  <si>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</si>
  <si>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</si>
  <si>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</si>
  <si>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</si>
  <si>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</si>
  <si>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</si>
  <si>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</si>
  <si>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</si>
  <si>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</si>
  <si>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</si>
  <si>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</si>
  <si>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</si>
  <si>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</si>
  <si>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</si>
  <si>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</si>
  <si>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</si>
  <si>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</si>
  <si>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</si>
  <si>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</si>
  <si>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</si>
  <si>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</si>
  <si>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</si>
  <si>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</si>
  <si>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</si>
  <si>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</si>
  <si>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</si>
  <si>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</si>
  <si>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</si>
  <si>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</si>
  <si>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</si>
  <si>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</si>
  <si>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</si>
  <si>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</si>
  <si>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</si>
  <si>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</si>
  <si>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</si>
  <si>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</si>
  <si>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</si>
  <si>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</si>
  <si>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</si>
  <si>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</si>
  <si>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</si>
  <si>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</si>
  <si>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</si>
  <si>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</si>
  <si>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</si>
  <si>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</si>
  <si>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</si>
  <si>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</si>
  <si>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</si>
  <si>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</si>
  <si>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</si>
  <si>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</si>
  <si>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</si>
  <si>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</si>
  <si>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</si>
  <si>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</si>
  <si>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</si>
  <si>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</si>
  <si>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</si>
  <si>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</si>
  <si>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</si>
  <si>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</si>
  <si>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</si>
  <si>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</si>
  <si>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</si>
  <si>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</si>
  <si>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</si>
  <si>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</si>
  <si>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</si>
  <si>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</si>
  <si>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</si>
  <si>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</si>
  <si>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</si>
  <si>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</si>
  <si>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Initial Standard dilution (mL):</t>
  </si>
  <si>
    <t>Each</t>
  </si>
  <si>
    <t>contains</t>
  </si>
  <si>
    <t>Initial Sample dilution (mL):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</si>
  <si>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</si>
  <si>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</si>
  <si>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</si>
  <si>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</si>
  <si>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</si>
  <si>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</si>
  <si>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</si>
  <si>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Inj</t>
  </si>
  <si>
    <t xml:space="preserve">Each </t>
  </si>
  <si>
    <t>Relative Density of sample:</t>
  </si>
  <si>
    <t>is equivalent to</t>
  </si>
  <si>
    <t>Powder Weight (g)</t>
  </si>
  <si>
    <t>Desired Powder Weight (g):</t>
  </si>
  <si>
    <t>COSATRIM</t>
  </si>
  <si>
    <t>Sulphamethoxazole, Trimethoprim</t>
  </si>
  <si>
    <t>Each 5ml contains Sulphamethoxazole 200mg and Trimethoprim 40mg</t>
  </si>
  <si>
    <t>Sulphamethoxazole</t>
  </si>
  <si>
    <t>NQCL/WRS/S12-2</t>
  </si>
  <si>
    <t xml:space="preserve">Trimethoprim </t>
  </si>
  <si>
    <t>NQCL/WRS/T7-2</t>
  </si>
  <si>
    <t>22nd March 2016</t>
  </si>
  <si>
    <t>15th March 2016</t>
  </si>
  <si>
    <t>The resolution between Sulphamethoxazole and Trimethoprim should be NLT 5.0</t>
  </si>
  <si>
    <r>
      <t xml:space="preserve">The resolution between Sulphamethoxazole and Trimethoprim should be NLT </t>
    </r>
    <r>
      <rPr>
        <b/>
        <sz val="12"/>
        <color rgb="FF000000"/>
        <rFont val="Book Antiqua"/>
        <family val="1"/>
      </rPr>
      <t>5.0</t>
    </r>
  </si>
  <si>
    <t>TRIMETHOPRIM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</si>
</sst>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000"/>
    <numFmt numFmtId="170" formatCode="0.0\ &quot;mg&quot;"/>
    <numFmt numFmtId="171" formatCode="0.0\ &quot;mL&quot;"/>
    <numFmt numFmtId="172" formatCode="0.0000000"/>
    <numFmt numFmtId="173" formatCode="[$-409]d/mmm/yy;@"/>
    <numFmt numFmtId="174" formatCode="0.0000\ &quot;g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b/>
      <sz val="11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0" fillId="3" borderId="15" xfId="0" applyFont="1" applyFill="1" applyBorder="1" applyAlignment="1" applyProtection="1">
      <alignment horizontal="center"/>
      <protection locked="0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48" xfId="0" applyNumberFormat="1" applyFont="1" applyFill="1" applyBorder="1" applyAlignment="1">
      <alignment horizontal="center" wrapText="1"/>
    </xf>
    <xf numFmtId="2" fontId="5" fillId="2" borderId="3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3" borderId="36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64" fontId="6" fillId="3" borderId="37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72" fontId="5" fillId="5" borderId="19" xfId="0" applyNumberFormat="1" applyFont="1" applyFill="1" applyBorder="1" applyAlignment="1">
      <alignment horizontal="center"/>
    </xf>
    <xf numFmtId="172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172" fontId="6" fillId="2" borderId="19" xfId="0" applyNumberFormat="1" applyFont="1" applyFill="1" applyBorder="1" applyAlignment="1">
      <alignment horizontal="center"/>
    </xf>
    <xf numFmtId="172" fontId="2" fillId="2" borderId="0" xfId="0" applyNumberFormat="1" applyFont="1" applyFill="1" applyAlignment="1">
      <alignment horizontal="center"/>
    </xf>
    <xf numFmtId="172" fontId="6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9" xfId="0" applyNumberFormat="1" applyFont="1" applyFill="1" applyBorder="1" applyAlignment="1">
      <alignment horizontal="center" wrapText="1"/>
    </xf>
    <xf numFmtId="169" fontId="5" fillId="5" borderId="5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9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3" fontId="6" fillId="2" borderId="0" xfId="0" applyNumberFormat="1" applyFont="1" applyFill="1" applyProtection="1">
      <protection locked="0"/>
    </xf>
    <xf numFmtId="0" fontId="2" fillId="2" borderId="0" xfId="0" applyFont="1" applyFill="1"/>
    <xf numFmtId="0" fontId="0" fillId="2" borderId="0" xfId="0" applyFill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right"/>
    </xf>
    <xf numFmtId="0" fontId="8" fillId="2" borderId="15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8" fontId="9" fillId="6" borderId="33" xfId="0" applyNumberFormat="1" applyFont="1" applyFill="1" applyBorder="1" applyAlignment="1">
      <alignment horizontal="center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7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37" xfId="0" applyFont="1" applyFill="1" applyBorder="1" applyAlignment="1">
      <alignment horizontal="right"/>
    </xf>
    <xf numFmtId="0" fontId="8" fillId="2" borderId="41" xfId="0" applyFont="1" applyFill="1" applyBorder="1" applyAlignment="1">
      <alignment horizontal="right"/>
    </xf>
    <xf numFmtId="10" fontId="8" fillId="6" borderId="36" xfId="0" applyNumberFormat="1" applyFont="1" applyFill="1" applyBorder="1" applyAlignment="1">
      <alignment horizontal="center"/>
    </xf>
    <xf numFmtId="0" fontId="8" fillId="7" borderId="37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3" xfId="0" applyFont="1" applyFill="1" applyBorder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32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17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168" fontId="8" fillId="2" borderId="25" xfId="0" applyNumberFormat="1" applyFont="1" applyFill="1" applyBorder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3" xfId="0" applyFont="1" applyFill="1" applyBorder="1"/>
    <xf numFmtId="0" fontId="9" fillId="2" borderId="51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24" xfId="0" applyNumberFormat="1" applyFont="1" applyFill="1" applyBorder="1" applyAlignment="1">
      <alignment horizontal="center"/>
    </xf>
    <xf numFmtId="168" fontId="8" fillId="2" borderId="28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71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0" xfId="0" applyNumberFormat="1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>
      <alignment horizontal="center"/>
    </xf>
    <xf numFmtId="2" fontId="8" fillId="2" borderId="39" xfId="0" applyNumberFormat="1" applyFont="1" applyFill="1" applyBorder="1" applyAlignment="1">
      <alignment horizontal="center"/>
    </xf>
    <xf numFmtId="2" fontId="8" fillId="2" borderId="30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46" xfId="0" applyNumberFormat="1" applyFont="1" applyFill="1" applyBorder="1" applyAlignment="1">
      <alignment horizontal="center"/>
    </xf>
    <xf numFmtId="0" fontId="8" fillId="2" borderId="44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0" fontId="8" fillId="2" borderId="46" xfId="0" applyFont="1" applyFill="1" applyBorder="1" applyAlignment="1">
      <alignment horizontal="right"/>
    </xf>
    <xf numFmtId="2" fontId="8" fillId="6" borderId="22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168" fontId="9" fillId="7" borderId="35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4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166" fontId="11" fillId="3" borderId="0" xfId="0" applyNumberFormat="1" applyFont="1" applyFill="1" applyAlignment="1" applyProtection="1">
      <alignment horizontal="left"/>
      <protection locked="0"/>
    </xf>
    <xf numFmtId="0" fontId="10" fillId="3" borderId="13" xfId="0" applyFont="1" applyFill="1" applyBorder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0" fontId="10" fillId="3" borderId="21" xfId="0" applyFont="1" applyFill="1" applyBorder="1" applyAlignment="1" applyProtection="1">
      <alignment horizontal="center"/>
      <protection locked="0"/>
    </xf>
    <xf numFmtId="0" fontId="10" fillId="3" borderId="14" xfId="0" applyFont="1" applyFill="1" applyBorder="1" applyAlignment="1" applyProtection="1">
      <alignment horizontal="center"/>
      <protection locked="0"/>
    </xf>
    <xf numFmtId="0" fontId="10" fillId="3" borderId="27" xfId="0" applyFont="1" applyFill="1" applyBorder="1" applyAlignment="1" applyProtection="1">
      <alignment horizontal="center"/>
      <protection locked="0"/>
    </xf>
    <xf numFmtId="0" fontId="10" fillId="3" borderId="35" xfId="0" applyFont="1" applyFill="1" applyBorder="1" applyAlignment="1" applyProtection="1">
      <alignment horizontal="center"/>
      <protection locked="0"/>
    </xf>
    <xf numFmtId="0" fontId="10" fillId="3" borderId="45" xfId="0" applyFont="1" applyFill="1" applyBorder="1" applyAlignment="1" applyProtection="1">
      <alignment horizontal="center"/>
      <protection locked="0"/>
    </xf>
    <xf numFmtId="0" fontId="10" fillId="3" borderId="18" xfId="0" applyFont="1" applyFill="1" applyBorder="1" applyAlignment="1" applyProtection="1">
      <alignment horizontal="center"/>
      <protection locked="0"/>
    </xf>
    <xf numFmtId="171" fontId="10" fillId="3" borderId="0" xfId="0" applyNumberFormat="1" applyFont="1" applyFill="1" applyAlignment="1" applyProtection="1">
      <alignment horizontal="center"/>
      <protection locked="0"/>
    </xf>
    <xf numFmtId="170" fontId="10" fillId="3" borderId="0" xfId="0" applyNumberFormat="1" applyFont="1" applyFill="1" applyAlignment="1" applyProtection="1">
      <alignment horizontal="center"/>
      <protection locked="0"/>
    </xf>
    <xf numFmtId="0" fontId="10" fillId="3" borderId="12" xfId="0" applyFont="1" applyFill="1" applyBorder="1" applyAlignment="1" applyProtection="1">
      <alignment horizontal="center"/>
      <protection locked="0"/>
    </xf>
    <xf numFmtId="0" fontId="10" fillId="3" borderId="38" xfId="0" applyFont="1" applyFill="1" applyBorder="1" applyAlignment="1" applyProtection="1">
      <alignment horizontal="center"/>
      <protection locked="0"/>
    </xf>
    <xf numFmtId="2" fontId="11" fillId="2" borderId="40" xfId="0" applyNumberFormat="1" applyFont="1" applyFill="1" applyBorder="1" applyAlignment="1">
      <alignment horizontal="center"/>
    </xf>
    <xf numFmtId="10" fontId="10" fillId="7" borderId="26" xfId="0" applyNumberFormat="1" applyFont="1" applyFill="1" applyBorder="1" applyAlignment="1">
      <alignment horizontal="center"/>
    </xf>
    <xf numFmtId="10" fontId="10" fillId="6" borderId="47" xfId="0" applyNumberFormat="1" applyFont="1" applyFill="1" applyBorder="1" applyAlignment="1">
      <alignment horizontal="center"/>
    </xf>
    <xf numFmtId="0" fontId="10" fillId="7" borderId="42" xfId="0" applyFont="1" applyFill="1" applyBorder="1" applyAlignment="1">
      <alignment horizontal="center"/>
    </xf>
    <xf numFmtId="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0" fillId="2" borderId="0" xfId="0" applyNumberFormat="1" applyFont="1" applyFill="1" applyAlignment="1">
      <alignment horizontal="center"/>
    </xf>
    <xf numFmtId="169" fontId="9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right"/>
    </xf>
    <xf numFmtId="0" fontId="8" fillId="2" borderId="15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8" fontId="9" fillId="6" borderId="33" xfId="0" applyNumberFormat="1" applyFont="1" applyFill="1" applyBorder="1" applyAlignment="1">
      <alignment horizontal="center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7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37" xfId="0" applyFont="1" applyFill="1" applyBorder="1" applyAlignment="1">
      <alignment horizontal="right"/>
    </xf>
    <xf numFmtId="0" fontId="8" fillId="2" borderId="41" xfId="0" applyFont="1" applyFill="1" applyBorder="1" applyAlignment="1">
      <alignment horizontal="right"/>
    </xf>
    <xf numFmtId="10" fontId="8" fillId="6" borderId="36" xfId="0" applyNumberFormat="1" applyFont="1" applyFill="1" applyBorder="1" applyAlignment="1">
      <alignment horizontal="center"/>
    </xf>
    <xf numFmtId="0" fontId="8" fillId="7" borderId="37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3" xfId="0" applyFont="1" applyFill="1" applyBorder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32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17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168" fontId="8" fillId="2" borderId="25" xfId="0" applyNumberFormat="1" applyFont="1" applyFill="1" applyBorder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3" xfId="0" applyFont="1" applyFill="1" applyBorder="1"/>
    <xf numFmtId="0" fontId="9" fillId="2" borderId="51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24" xfId="0" applyNumberFormat="1" applyFont="1" applyFill="1" applyBorder="1" applyAlignment="1">
      <alignment horizontal="center"/>
    </xf>
    <xf numFmtId="168" fontId="8" fillId="2" borderId="28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71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0" xfId="0" applyNumberFormat="1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>
      <alignment horizontal="center"/>
    </xf>
    <xf numFmtId="2" fontId="8" fillId="2" borderId="39" xfId="0" applyNumberFormat="1" applyFont="1" applyFill="1" applyBorder="1" applyAlignment="1">
      <alignment horizontal="center"/>
    </xf>
    <xf numFmtId="2" fontId="8" fillId="2" borderId="30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46" xfId="0" applyNumberFormat="1" applyFont="1" applyFill="1" applyBorder="1" applyAlignment="1">
      <alignment horizontal="center"/>
    </xf>
    <xf numFmtId="0" fontId="8" fillId="2" borderId="44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0" fontId="8" fillId="2" borderId="46" xfId="0" applyFont="1" applyFill="1" applyBorder="1" applyAlignment="1">
      <alignment horizontal="right"/>
    </xf>
    <xf numFmtId="2" fontId="8" fillId="6" borderId="22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168" fontId="9" fillId="7" borderId="35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4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166" fontId="11" fillId="3" borderId="0" xfId="0" applyNumberFormat="1" applyFont="1" applyFill="1" applyAlignment="1" applyProtection="1">
      <alignment horizontal="left"/>
      <protection locked="0"/>
    </xf>
    <xf numFmtId="0" fontId="10" fillId="3" borderId="13" xfId="0" applyFont="1" applyFill="1" applyBorder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0" fontId="10" fillId="3" borderId="21" xfId="0" applyFont="1" applyFill="1" applyBorder="1" applyAlignment="1" applyProtection="1">
      <alignment horizontal="center"/>
      <protection locked="0"/>
    </xf>
    <xf numFmtId="0" fontId="10" fillId="3" borderId="14" xfId="0" applyFont="1" applyFill="1" applyBorder="1" applyAlignment="1" applyProtection="1">
      <alignment horizontal="center"/>
      <protection locked="0"/>
    </xf>
    <xf numFmtId="0" fontId="10" fillId="3" borderId="27" xfId="0" applyFont="1" applyFill="1" applyBorder="1" applyAlignment="1" applyProtection="1">
      <alignment horizontal="center"/>
      <protection locked="0"/>
    </xf>
    <xf numFmtId="0" fontId="10" fillId="3" borderId="35" xfId="0" applyFont="1" applyFill="1" applyBorder="1" applyAlignment="1" applyProtection="1">
      <alignment horizontal="center"/>
      <protection locked="0"/>
    </xf>
    <xf numFmtId="0" fontId="10" fillId="3" borderId="45" xfId="0" applyFont="1" applyFill="1" applyBorder="1" applyAlignment="1" applyProtection="1">
      <alignment horizontal="center"/>
      <protection locked="0"/>
    </xf>
    <xf numFmtId="0" fontId="10" fillId="3" borderId="18" xfId="0" applyFont="1" applyFill="1" applyBorder="1" applyAlignment="1" applyProtection="1">
      <alignment horizontal="center"/>
      <protection locked="0"/>
    </xf>
    <xf numFmtId="171" fontId="10" fillId="3" borderId="0" xfId="0" applyNumberFormat="1" applyFont="1" applyFill="1" applyAlignment="1" applyProtection="1">
      <alignment horizontal="center"/>
      <protection locked="0"/>
    </xf>
    <xf numFmtId="170" fontId="10" fillId="3" borderId="0" xfId="0" applyNumberFormat="1" applyFont="1" applyFill="1" applyAlignment="1" applyProtection="1">
      <alignment horizontal="center"/>
      <protection locked="0"/>
    </xf>
    <xf numFmtId="0" fontId="10" fillId="3" borderId="12" xfId="0" applyFont="1" applyFill="1" applyBorder="1" applyAlignment="1" applyProtection="1">
      <alignment horizontal="center"/>
      <protection locked="0"/>
    </xf>
    <xf numFmtId="0" fontId="10" fillId="3" borderId="38" xfId="0" applyFont="1" applyFill="1" applyBorder="1" applyAlignment="1" applyProtection="1">
      <alignment horizontal="center"/>
      <protection locked="0"/>
    </xf>
    <xf numFmtId="2" fontId="11" fillId="2" borderId="40" xfId="0" applyNumberFormat="1" applyFont="1" applyFill="1" applyBorder="1" applyAlignment="1">
      <alignment horizontal="center"/>
    </xf>
    <xf numFmtId="10" fontId="10" fillId="7" borderId="26" xfId="0" applyNumberFormat="1" applyFont="1" applyFill="1" applyBorder="1" applyAlignment="1">
      <alignment horizontal="center"/>
    </xf>
    <xf numFmtId="10" fontId="10" fillId="6" borderId="47" xfId="0" applyNumberFormat="1" applyFont="1" applyFill="1" applyBorder="1" applyAlignment="1">
      <alignment horizontal="center"/>
    </xf>
    <xf numFmtId="0" fontId="10" fillId="7" borderId="42" xfId="0" applyFont="1" applyFill="1" applyBorder="1" applyAlignment="1">
      <alignment horizontal="center"/>
    </xf>
    <xf numFmtId="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0" fillId="2" borderId="0" xfId="0" applyNumberFormat="1" applyFont="1" applyFill="1" applyAlignment="1">
      <alignment horizontal="center"/>
    </xf>
    <xf numFmtId="169" fontId="9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23" fillId="2" borderId="0" xfId="0" applyFont="1" applyFill="1"/>
    <xf numFmtId="0" fontId="24" fillId="2" borderId="0" xfId="0" applyFont="1" applyFill="1"/>
    <xf numFmtId="0" fontId="23" fillId="2" borderId="0" xfId="0" applyFont="1" applyFill="1" applyAlignment="1">
      <alignment horizontal="left"/>
    </xf>
    <xf numFmtId="0" fontId="26" fillId="2" borderId="0" xfId="0" applyFont="1" applyFill="1" applyAlignment="1">
      <alignment horizontal="left"/>
    </xf>
    <xf numFmtId="0" fontId="27" fillId="3" borderId="3" xfId="0" applyFont="1" applyFill="1" applyBorder="1" applyAlignment="1" applyProtection="1">
      <alignment horizontal="center"/>
      <protection locked="0"/>
    </xf>
    <xf numFmtId="2" fontId="27" fillId="3" borderId="3" xfId="0" applyNumberFormat="1" applyFont="1" applyFill="1" applyBorder="1" applyAlignment="1" applyProtection="1">
      <alignment horizontal="center"/>
      <protection locked="0"/>
    </xf>
    <xf numFmtId="2" fontId="27" fillId="3" borderId="4" xfId="0" applyNumberFormat="1" applyFont="1" applyFill="1" applyBorder="1" applyAlignment="1" applyProtection="1">
      <alignment horizontal="center"/>
      <protection locked="0"/>
    </xf>
    <xf numFmtId="0" fontId="27" fillId="3" borderId="5" xfId="0" applyFont="1" applyFill="1" applyBorder="1" applyAlignment="1" applyProtection="1">
      <alignment horizontal="center"/>
      <protection locked="0"/>
    </xf>
    <xf numFmtId="2" fontId="27" fillId="3" borderId="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48" xfId="0" applyFont="1" applyFill="1" applyBorder="1" applyAlignment="1">
      <alignment horizontal="center"/>
    </xf>
    <xf numFmtId="0" fontId="16" fillId="2" borderId="49" xfId="0" applyFont="1" applyFill="1" applyBorder="1" applyAlignment="1">
      <alignment horizontal="center"/>
    </xf>
    <xf numFmtId="0" fontId="16" fillId="2" borderId="5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8" xfId="0" applyFont="1" applyFill="1" applyBorder="1" applyAlignment="1">
      <alignment horizontal="left" vertical="center" wrapText="1"/>
    </xf>
    <xf numFmtId="0" fontId="16" fillId="2" borderId="40" xfId="0" applyFont="1" applyFill="1" applyBorder="1" applyAlignment="1">
      <alignment horizontal="left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6" fillId="2" borderId="48" xfId="0" applyFont="1" applyFill="1" applyBorder="1" applyAlignment="1">
      <alignment horizontal="justify" vertical="center" wrapText="1"/>
    </xf>
    <xf numFmtId="0" fontId="16" fillId="2" borderId="49" xfId="0" applyFont="1" applyFill="1" applyBorder="1" applyAlignment="1">
      <alignment horizontal="justify" vertical="center" wrapText="1"/>
    </xf>
    <xf numFmtId="0" fontId="16" fillId="2" borderId="50" xfId="0" applyFont="1" applyFill="1" applyBorder="1" applyAlignment="1">
      <alignment horizontal="justify" vertical="center" wrapText="1"/>
    </xf>
    <xf numFmtId="0" fontId="16" fillId="2" borderId="48" xfId="0" applyFont="1" applyFill="1" applyBorder="1" applyAlignment="1">
      <alignment horizontal="left" vertical="center" wrapText="1"/>
    </xf>
    <xf numFmtId="0" fontId="16" fillId="2" borderId="49" xfId="0" applyFont="1" applyFill="1" applyBorder="1" applyAlignment="1">
      <alignment horizontal="left" vertical="center" wrapText="1"/>
    </xf>
    <xf numFmtId="0" fontId="16" fillId="2" borderId="50" xfId="0" applyFont="1" applyFill="1" applyBorder="1" applyAlignment="1">
      <alignment horizontal="left" vertical="center" wrapText="1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60275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Sulphamethoxazole"/>
      <sheetName val="SST Trimethoprim"/>
      <sheetName val="Uniformity"/>
      <sheetName val="SULPHAMETHOXAZOLE"/>
      <sheetName val="TRIMETHOPRIM"/>
    </sheetNames>
    <sheetDataSet>
      <sheetData sheetId="0">
        <row r="21">
          <cell r="B21">
            <v>0.19099443999999999</v>
          </cell>
        </row>
      </sheetData>
      <sheetData sheetId="1">
        <row r="41">
          <cell r="B41">
            <v>22.49</v>
          </cell>
        </row>
        <row r="42">
          <cell r="B42">
            <v>3.5861654399999998E-2</v>
          </cell>
        </row>
      </sheetData>
      <sheetData sheetId="2"/>
      <sheetData sheetId="3">
        <row r="96">
          <cell r="D96">
            <v>48.97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16" workbookViewId="0">
      <selection activeCell="D42" sqref="D4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27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75" t="s">
        <v>0</v>
      </c>
      <c r="B15" s="375"/>
      <c r="C15" s="375"/>
      <c r="D15" s="375"/>
      <c r="E15" s="37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366" t="str">
        <f>Sulphamethoxazole!B26</f>
        <v>Sulphamethoxazole</v>
      </c>
      <c r="C18" s="10"/>
      <c r="D18" s="10"/>
      <c r="E18" s="10"/>
    </row>
    <row r="19" spans="1:6" ht="16.5" customHeight="1" x14ac:dyDescent="0.3">
      <c r="A19" s="11" t="s">
        <v>6</v>
      </c>
      <c r="B19" s="12">
        <f>Sulphamethoxazole!B28</f>
        <v>99.58</v>
      </c>
      <c r="C19" s="10"/>
      <c r="D19" s="10"/>
      <c r="E19" s="10"/>
    </row>
    <row r="20" spans="1:6" ht="16.5" customHeight="1" x14ac:dyDescent="0.3">
      <c r="A20" s="7" t="s">
        <v>8</v>
      </c>
      <c r="B20" s="12">
        <f>[1]SULPHAMETHOXAZOLE!$D$96</f>
        <v>48.97</v>
      </c>
      <c r="C20" s="10"/>
      <c r="D20" s="10"/>
      <c r="E20" s="10"/>
    </row>
    <row r="21" spans="1:6" ht="16.5" customHeight="1" x14ac:dyDescent="0.3">
      <c r="A21" s="7" t="s">
        <v>9</v>
      </c>
      <c r="B21" s="12">
        <f>'[1]SST Sulphamethoxazole'!$B$21</f>
        <v>0.19099443999999999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116534485</v>
      </c>
      <c r="C24" s="18">
        <v>11443.32</v>
      </c>
      <c r="D24" s="19">
        <v>0.86</v>
      </c>
      <c r="E24" s="20">
        <v>7.39</v>
      </c>
    </row>
    <row r="25" spans="1:6" ht="16.5" customHeight="1" x14ac:dyDescent="0.3">
      <c r="A25" s="17">
        <v>2</v>
      </c>
      <c r="B25" s="18">
        <v>116757073</v>
      </c>
      <c r="C25" s="18">
        <v>11438.35</v>
      </c>
      <c r="D25" s="19">
        <v>0.88</v>
      </c>
      <c r="E25" s="19">
        <v>7.39</v>
      </c>
    </row>
    <row r="26" spans="1:6" ht="16.5" customHeight="1" x14ac:dyDescent="0.3">
      <c r="A26" s="17">
        <v>3</v>
      </c>
      <c r="B26" s="18">
        <v>114572089</v>
      </c>
      <c r="C26" s="18">
        <v>11396.59</v>
      </c>
      <c r="D26" s="19">
        <v>0.88</v>
      </c>
      <c r="E26" s="19">
        <v>7.39</v>
      </c>
    </row>
    <row r="27" spans="1:6" ht="16.5" customHeight="1" x14ac:dyDescent="0.3">
      <c r="A27" s="17">
        <v>4</v>
      </c>
      <c r="B27" s="18">
        <v>117766233</v>
      </c>
      <c r="C27" s="18">
        <v>11393.39</v>
      </c>
      <c r="D27" s="19">
        <v>0.88</v>
      </c>
      <c r="E27" s="19">
        <v>7.4</v>
      </c>
    </row>
    <row r="28" spans="1:6" ht="16.5" customHeight="1" x14ac:dyDescent="0.3">
      <c r="A28" s="17">
        <v>5</v>
      </c>
      <c r="B28" s="21">
        <v>116393464</v>
      </c>
      <c r="C28" s="18">
        <v>11384.78</v>
      </c>
      <c r="D28" s="19">
        <v>0.88</v>
      </c>
      <c r="E28" s="19">
        <v>7.4</v>
      </c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15</v>
      </c>
      <c r="B30" s="24">
        <f>AVERAGE(B24:B29)</f>
        <v>116404668.8</v>
      </c>
      <c r="C30" s="25">
        <f>AVERAGE(C24:C29)</f>
        <v>11411.285999999998</v>
      </c>
      <c r="D30" s="26">
        <f>AVERAGE(D24:D29)</f>
        <v>0.876</v>
      </c>
      <c r="E30" s="26">
        <f>AVERAGE(E24:E29)</f>
        <v>7.3940000000000001</v>
      </c>
    </row>
    <row r="31" spans="1:6" ht="16.5" customHeight="1" x14ac:dyDescent="0.3">
      <c r="A31" s="27" t="s">
        <v>16</v>
      </c>
      <c r="B31" s="28">
        <f>(STDEV(B24:B29)/B30)</f>
        <v>9.9383280675562312E-3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5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3">
      <c r="A37" s="10"/>
      <c r="B37" s="367" t="s">
        <v>118</v>
      </c>
      <c r="C37" s="10"/>
      <c r="D37" s="10"/>
      <c r="E37" s="10"/>
    </row>
    <row r="38" spans="1:6" ht="16.5" customHeight="1" x14ac:dyDescent="0.3">
      <c r="A38" s="5" t="s">
        <v>1</v>
      </c>
      <c r="B38" s="369" t="s">
        <v>119</v>
      </c>
    </row>
    <row r="39" spans="1:6" ht="16.5" customHeight="1" x14ac:dyDescent="0.3">
      <c r="A39" s="11" t="s">
        <v>4</v>
      </c>
      <c r="B39" s="8" t="str">
        <f>'Trimethoprim '!B26:C26</f>
        <v xml:space="preserve">Trimethoprim </v>
      </c>
      <c r="C39" s="10"/>
      <c r="D39" s="10"/>
      <c r="E39" s="10"/>
    </row>
    <row r="40" spans="1:6" ht="16.5" customHeight="1" x14ac:dyDescent="0.3">
      <c r="A40" s="11" t="s">
        <v>6</v>
      </c>
      <c r="B40" s="12">
        <f>'Trimethoprim '!B28</f>
        <v>99.6</v>
      </c>
      <c r="C40" s="10"/>
      <c r="D40" s="10"/>
      <c r="E40" s="10"/>
    </row>
    <row r="41" spans="1:6" ht="16.5" customHeight="1" x14ac:dyDescent="0.3">
      <c r="A41" s="7" t="s">
        <v>8</v>
      </c>
      <c r="B41" s="12">
        <f>'[1]SST Trimethoprim'!$B$41</f>
        <v>22.49</v>
      </c>
      <c r="C41" s="10"/>
      <c r="D41" s="10"/>
      <c r="E41" s="10"/>
    </row>
    <row r="42" spans="1:6" ht="16.5" customHeight="1" x14ac:dyDescent="0.3">
      <c r="A42" s="7" t="s">
        <v>9</v>
      </c>
      <c r="B42" s="13">
        <f>'[1]SST Trimethoprim'!$B$42</f>
        <v>3.5861654399999998E-2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370">
        <v>7806060</v>
      </c>
      <c r="C45" s="371">
        <v>6816.43</v>
      </c>
      <c r="D45" s="371">
        <v>1.37</v>
      </c>
      <c r="E45" s="372">
        <v>4.3600000000000003</v>
      </c>
    </row>
    <row r="46" spans="1:6" ht="16.5" customHeight="1" x14ac:dyDescent="0.3">
      <c r="A46" s="17">
        <v>2</v>
      </c>
      <c r="B46" s="370">
        <v>7816493</v>
      </c>
      <c r="C46" s="371">
        <v>6746.02</v>
      </c>
      <c r="D46" s="371">
        <v>1.34</v>
      </c>
      <c r="E46" s="371">
        <v>4.3600000000000003</v>
      </c>
    </row>
    <row r="47" spans="1:6" ht="16.5" customHeight="1" x14ac:dyDescent="0.3">
      <c r="A47" s="17">
        <v>3</v>
      </c>
      <c r="B47" s="370">
        <v>7670809</v>
      </c>
      <c r="C47" s="371">
        <v>6784.5</v>
      </c>
      <c r="D47" s="371">
        <v>1.35</v>
      </c>
      <c r="E47" s="371">
        <v>4.3600000000000003</v>
      </c>
    </row>
    <row r="48" spans="1:6" ht="16.5" customHeight="1" x14ac:dyDescent="0.3">
      <c r="A48" s="17">
        <v>4</v>
      </c>
      <c r="B48" s="370">
        <v>7805743</v>
      </c>
      <c r="C48" s="371">
        <v>6782.79</v>
      </c>
      <c r="D48" s="371">
        <v>1.34</v>
      </c>
      <c r="E48" s="371">
        <v>4.3600000000000003</v>
      </c>
    </row>
    <row r="49" spans="1:9" ht="16.5" customHeight="1" x14ac:dyDescent="0.3">
      <c r="A49" s="17">
        <v>5</v>
      </c>
      <c r="B49" s="373">
        <v>7803248</v>
      </c>
      <c r="C49" s="371">
        <v>6830.18</v>
      </c>
      <c r="D49" s="371">
        <v>1.36</v>
      </c>
      <c r="E49" s="371">
        <v>4.3600000000000003</v>
      </c>
    </row>
    <row r="50" spans="1:9" ht="16.5" customHeight="1" x14ac:dyDescent="0.3">
      <c r="A50" s="17">
        <v>6</v>
      </c>
      <c r="B50" s="373"/>
      <c r="C50" s="373"/>
      <c r="D50" s="374"/>
      <c r="E50" s="374"/>
    </row>
    <row r="51" spans="1:9" ht="16.5" customHeight="1" x14ac:dyDescent="0.3">
      <c r="A51" s="23" t="s">
        <v>15</v>
      </c>
      <c r="B51" s="24">
        <f>AVERAGE(B45:B50)</f>
        <v>7780470.5999999996</v>
      </c>
      <c r="C51" s="25">
        <f>AVERAGE(C45:C50)</f>
        <v>6791.9839999999995</v>
      </c>
      <c r="D51" s="26">
        <f>AVERAGE(D45:D50)</f>
        <v>1.3520000000000001</v>
      </c>
      <c r="E51" s="26">
        <f>AVERAGE(E45:E50)</f>
        <v>4.3600000000000003</v>
      </c>
    </row>
    <row r="52" spans="1:9" ht="16.5" customHeight="1" x14ac:dyDescent="0.3">
      <c r="A52" s="27" t="s">
        <v>16</v>
      </c>
      <c r="B52" s="28">
        <f>(STDEV(B45:B50)/B51)</f>
        <v>7.9061305028902736E-3</v>
      </c>
      <c r="C52" s="29"/>
      <c r="D52" s="29"/>
      <c r="E52" s="30"/>
      <c r="F52" s="2"/>
    </row>
    <row r="53" spans="1:9" s="2" customFormat="1" ht="16.5" customHeight="1" x14ac:dyDescent="0.3">
      <c r="A53" s="31" t="s">
        <v>17</v>
      </c>
      <c r="B53" s="32">
        <f>COUNT(B45:B50)</f>
        <v>5</v>
      </c>
      <c r="C53" s="33"/>
      <c r="D53" s="34"/>
      <c r="E53" s="35"/>
    </row>
    <row r="54" spans="1:9" s="2" customFormat="1" ht="15.75" customHeight="1" x14ac:dyDescent="0.25">
      <c r="A54" s="10"/>
      <c r="B54" s="10"/>
      <c r="C54" s="10"/>
      <c r="D54" s="10"/>
      <c r="E54" s="36"/>
    </row>
    <row r="55" spans="1:9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9" ht="16.5" customHeight="1" x14ac:dyDescent="0.3">
      <c r="A56" s="11"/>
      <c r="B56" s="37" t="s">
        <v>20</v>
      </c>
      <c r="C56" s="38"/>
      <c r="D56" s="38"/>
      <c r="E56" s="39"/>
      <c r="F56" s="2"/>
    </row>
    <row r="57" spans="1:9" ht="16.5" customHeight="1" x14ac:dyDescent="0.3">
      <c r="A57" s="11"/>
      <c r="B57" s="40" t="s">
        <v>21</v>
      </c>
      <c r="C57" s="38"/>
      <c r="D57" s="39"/>
      <c r="E57" s="38"/>
    </row>
    <row r="58" spans="1:9" s="109" customFormat="1" ht="16.5" customHeight="1" x14ac:dyDescent="0.3">
      <c r="A58" s="110"/>
      <c r="B58" s="368" t="s">
        <v>117</v>
      </c>
      <c r="C58" s="111"/>
      <c r="D58" s="111"/>
      <c r="E58" s="111"/>
      <c r="F58" s="108"/>
      <c r="G58" s="108"/>
      <c r="H58" s="108"/>
      <c r="I58" s="108"/>
    </row>
    <row r="59" spans="1:9" ht="14.25" customHeight="1" thickBot="1" x14ac:dyDescent="0.3">
      <c r="D59" s="41"/>
      <c r="F59" s="42"/>
      <c r="G59" s="42"/>
    </row>
    <row r="60" spans="1:9" ht="15" customHeight="1" x14ac:dyDescent="0.3">
      <c r="B60" s="376" t="s">
        <v>22</v>
      </c>
      <c r="C60" s="376"/>
      <c r="E60" s="43" t="s">
        <v>23</v>
      </c>
      <c r="F60" s="44"/>
      <c r="G60" s="43" t="s">
        <v>24</v>
      </c>
    </row>
    <row r="61" spans="1:9" ht="24" customHeight="1" x14ac:dyDescent="0.3">
      <c r="A61" s="45" t="s">
        <v>25</v>
      </c>
      <c r="B61" s="46"/>
      <c r="C61" s="46"/>
      <c r="E61" s="46"/>
      <c r="F61" s="2"/>
      <c r="G61" s="47"/>
    </row>
    <row r="62" spans="1:9" ht="25.5" customHeight="1" x14ac:dyDescent="0.3">
      <c r="A62" s="45" t="s">
        <v>26</v>
      </c>
      <c r="B62" s="48"/>
      <c r="C62" s="48"/>
      <c r="E62" s="48"/>
      <c r="F62" s="2"/>
      <c r="G62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opLeftCell="A25" zoomScaleNormal="100" workbookViewId="0">
      <selection activeCell="A8" sqref="A8:F50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82" t="s">
        <v>27</v>
      </c>
      <c r="B1" s="382"/>
      <c r="C1" s="382"/>
      <c r="D1" s="382"/>
      <c r="E1" s="382"/>
      <c r="F1" s="382"/>
      <c r="G1" s="104"/>
    </row>
    <row r="2" spans="1:7" ht="12.75" customHeight="1" x14ac:dyDescent="0.3">
      <c r="A2" s="382"/>
      <c r="B2" s="382"/>
      <c r="C2" s="382"/>
      <c r="D2" s="382"/>
      <c r="E2" s="382"/>
      <c r="F2" s="382"/>
      <c r="G2" s="104"/>
    </row>
    <row r="3" spans="1:7" ht="12.75" customHeight="1" x14ac:dyDescent="0.3">
      <c r="A3" s="382"/>
      <c r="B3" s="382"/>
      <c r="C3" s="382"/>
      <c r="D3" s="382"/>
      <c r="E3" s="382"/>
      <c r="F3" s="382"/>
      <c r="G3" s="104"/>
    </row>
    <row r="4" spans="1:7" ht="12.75" customHeight="1" x14ac:dyDescent="0.3">
      <c r="A4" s="382"/>
      <c r="B4" s="382"/>
      <c r="C4" s="382"/>
      <c r="D4" s="382"/>
      <c r="E4" s="382"/>
      <c r="F4" s="382"/>
      <c r="G4" s="104"/>
    </row>
    <row r="5" spans="1:7" ht="12.75" customHeight="1" x14ac:dyDescent="0.3">
      <c r="A5" s="382"/>
      <c r="B5" s="382"/>
      <c r="C5" s="382"/>
      <c r="D5" s="382"/>
      <c r="E5" s="382"/>
      <c r="F5" s="382"/>
      <c r="G5" s="104"/>
    </row>
    <row r="6" spans="1:7" ht="12.75" customHeight="1" x14ac:dyDescent="0.3">
      <c r="A6" s="382"/>
      <c r="B6" s="382"/>
      <c r="C6" s="382"/>
      <c r="D6" s="382"/>
      <c r="E6" s="382"/>
      <c r="F6" s="382"/>
      <c r="G6" s="104"/>
    </row>
    <row r="7" spans="1:7" ht="12.75" customHeight="1" x14ac:dyDescent="0.3">
      <c r="A7" s="382"/>
      <c r="B7" s="382"/>
      <c r="C7" s="382"/>
      <c r="D7" s="382"/>
      <c r="E7" s="382"/>
      <c r="F7" s="382"/>
      <c r="G7" s="104"/>
    </row>
    <row r="8" spans="1:7" ht="15" customHeight="1" x14ac:dyDescent="0.3">
      <c r="A8" s="381" t="s">
        <v>28</v>
      </c>
      <c r="B8" s="381"/>
      <c r="C8" s="381"/>
      <c r="D8" s="381"/>
      <c r="E8" s="381"/>
      <c r="F8" s="381"/>
      <c r="G8" s="105"/>
    </row>
    <row r="9" spans="1:7" ht="12.75" customHeight="1" x14ac:dyDescent="0.3">
      <c r="A9" s="381"/>
      <c r="B9" s="381"/>
      <c r="C9" s="381"/>
      <c r="D9" s="381"/>
      <c r="E9" s="381"/>
      <c r="F9" s="381"/>
      <c r="G9" s="105"/>
    </row>
    <row r="10" spans="1:7" ht="12.75" customHeight="1" x14ac:dyDescent="0.3">
      <c r="A10" s="381"/>
      <c r="B10" s="381"/>
      <c r="C10" s="381"/>
      <c r="D10" s="381"/>
      <c r="E10" s="381"/>
      <c r="F10" s="381"/>
      <c r="G10" s="105"/>
    </row>
    <row r="11" spans="1:7" ht="12.75" customHeight="1" x14ac:dyDescent="0.3">
      <c r="A11" s="381"/>
      <c r="B11" s="381"/>
      <c r="C11" s="381"/>
      <c r="D11" s="381"/>
      <c r="E11" s="381"/>
      <c r="F11" s="381"/>
      <c r="G11" s="105"/>
    </row>
    <row r="12" spans="1:7" ht="12.75" customHeight="1" x14ac:dyDescent="0.3">
      <c r="A12" s="381"/>
      <c r="B12" s="381"/>
      <c r="C12" s="381"/>
      <c r="D12" s="381"/>
      <c r="E12" s="381"/>
      <c r="F12" s="381"/>
      <c r="G12" s="105"/>
    </row>
    <row r="13" spans="1:7" ht="12.75" customHeight="1" x14ac:dyDescent="0.3">
      <c r="A13" s="381"/>
      <c r="B13" s="381"/>
      <c r="C13" s="381"/>
      <c r="D13" s="381"/>
      <c r="E13" s="381"/>
      <c r="F13" s="381"/>
      <c r="G13" s="105"/>
    </row>
    <row r="14" spans="1:7" ht="12.75" customHeight="1" x14ac:dyDescent="0.3">
      <c r="A14" s="381"/>
      <c r="B14" s="381"/>
      <c r="C14" s="381"/>
      <c r="D14" s="381"/>
      <c r="E14" s="381"/>
      <c r="F14" s="381"/>
      <c r="G14" s="105"/>
    </row>
    <row r="15" spans="1:7" ht="13.5" customHeight="1" x14ac:dyDescent="0.3"/>
    <row r="16" spans="1:7" ht="19.5" customHeight="1" x14ac:dyDescent="0.3">
      <c r="A16" s="377" t="s">
        <v>29</v>
      </c>
      <c r="B16" s="378"/>
      <c r="C16" s="378"/>
      <c r="D16" s="378"/>
      <c r="E16" s="378"/>
      <c r="F16" s="379"/>
    </row>
    <row r="17" spans="1:13" ht="18.75" customHeight="1" x14ac:dyDescent="0.3">
      <c r="A17" s="380" t="s">
        <v>95</v>
      </c>
      <c r="B17" s="380"/>
      <c r="C17" s="380"/>
      <c r="D17" s="380"/>
      <c r="E17" s="380"/>
      <c r="F17" s="380"/>
    </row>
    <row r="18" spans="1:13" x14ac:dyDescent="0.3">
      <c r="B18" s="1" t="e">
        <f>[2]Relative!B13</f>
        <v>#REF!</v>
      </c>
    </row>
    <row r="20" spans="1:13" ht="16.5" customHeight="1" x14ac:dyDescent="0.3">
      <c r="A20" s="51" t="s">
        <v>31</v>
      </c>
      <c r="B20" s="106" t="str">
        <f>Sulphamethoxazole!B18</f>
        <v>COSATRIM</v>
      </c>
    </row>
    <row r="21" spans="1:13" ht="16.5" customHeight="1" x14ac:dyDescent="0.3">
      <c r="A21" s="51" t="s">
        <v>32</v>
      </c>
      <c r="B21" s="106" t="str">
        <f>Sulphamethoxazole!B19</f>
        <v>NDQB201602768</v>
      </c>
    </row>
    <row r="22" spans="1:13" ht="16.5" customHeight="1" x14ac:dyDescent="0.3">
      <c r="A22" s="51" t="s">
        <v>33</v>
      </c>
      <c r="B22" s="106" t="str">
        <f>Sulphamethoxazole!B20</f>
        <v>Sulphamethoxazole, Trimethoprim</v>
      </c>
    </row>
    <row r="23" spans="1:13" ht="16.5" customHeight="1" x14ac:dyDescent="0.3">
      <c r="A23" s="51" t="s">
        <v>34</v>
      </c>
      <c r="B23" s="106" t="str">
        <f>Sulphamethoxazole!B21</f>
        <v>Each 5ml contains Sulphamethoxazole 200mg and Trimethoprim 40mg</v>
      </c>
    </row>
    <row r="24" spans="1:13" ht="16.5" customHeight="1" x14ac:dyDescent="0.3">
      <c r="A24" s="51" t="s">
        <v>35</v>
      </c>
      <c r="B24" s="107" t="str">
        <f>Sulphamethoxazole!B22</f>
        <v>15th March 2016</v>
      </c>
    </row>
    <row r="25" spans="1:13" ht="16.5" customHeight="1" x14ac:dyDescent="0.3">
      <c r="A25" s="51" t="s">
        <v>36</v>
      </c>
      <c r="B25" s="107" t="str">
        <f>Sulphamethoxazole!B23</f>
        <v>22nd March 2016</v>
      </c>
    </row>
    <row r="27" spans="1:13" ht="13.5" customHeight="1" x14ac:dyDescent="0.3"/>
    <row r="28" spans="1:13" ht="17.25" customHeight="1" x14ac:dyDescent="0.3">
      <c r="B28" s="53" t="s">
        <v>96</v>
      </c>
      <c r="C28" s="54" t="s">
        <v>97</v>
      </c>
      <c r="D28" s="54" t="s">
        <v>98</v>
      </c>
      <c r="E28" s="55"/>
      <c r="F28" s="55"/>
      <c r="G28" s="55"/>
      <c r="H28" s="56"/>
      <c r="I28" s="55"/>
      <c r="J28" s="55"/>
      <c r="K28" s="55"/>
      <c r="L28" s="57"/>
      <c r="M28" s="57"/>
    </row>
    <row r="29" spans="1:13" ht="16.5" customHeight="1" x14ac:dyDescent="0.3">
      <c r="B29" s="58">
        <v>21.937899999999999</v>
      </c>
      <c r="C29" s="59">
        <v>46.820300000000003</v>
      </c>
      <c r="D29" s="59">
        <v>50.505499999999998</v>
      </c>
      <c r="E29" s="60"/>
      <c r="F29" s="60"/>
      <c r="G29" s="60"/>
      <c r="H29" s="56"/>
      <c r="I29" s="60"/>
      <c r="J29" s="60"/>
      <c r="K29" s="60"/>
      <c r="L29" s="57"/>
      <c r="M29" s="57"/>
    </row>
    <row r="30" spans="1:13" ht="15.75" customHeight="1" x14ac:dyDescent="0.3">
      <c r="B30" s="61"/>
      <c r="C30" s="59">
        <v>46.7742</v>
      </c>
      <c r="D30" s="59">
        <v>50.531500000000001</v>
      </c>
      <c r="E30" s="60"/>
      <c r="F30" s="60"/>
      <c r="G30" s="60"/>
      <c r="H30" s="56"/>
      <c r="I30" s="60"/>
      <c r="J30" s="60"/>
      <c r="K30" s="60"/>
      <c r="L30" s="57"/>
      <c r="M30" s="57"/>
    </row>
    <row r="31" spans="1:13" ht="16.5" customHeight="1" x14ac:dyDescent="0.3">
      <c r="B31" s="61"/>
      <c r="C31" s="62">
        <v>46.785400000000003</v>
      </c>
      <c r="D31" s="62">
        <v>50.418999999999997</v>
      </c>
      <c r="E31" s="60"/>
      <c r="F31" s="60"/>
      <c r="G31" s="60"/>
      <c r="H31" s="56"/>
      <c r="I31" s="60"/>
      <c r="J31" s="60"/>
      <c r="K31" s="60"/>
      <c r="L31" s="57"/>
      <c r="M31" s="57"/>
    </row>
    <row r="32" spans="1:13" ht="16.5" customHeight="1" x14ac:dyDescent="0.3">
      <c r="B32" s="61"/>
      <c r="C32" s="63"/>
      <c r="D32" s="64"/>
      <c r="E32" s="60"/>
      <c r="F32" s="60"/>
      <c r="G32" s="60"/>
      <c r="H32" s="56"/>
      <c r="I32" s="60"/>
      <c r="J32" s="60"/>
      <c r="K32" s="60"/>
      <c r="L32" s="57"/>
      <c r="M32" s="57"/>
    </row>
    <row r="33" spans="1:13" ht="17.25" customHeight="1" x14ac:dyDescent="0.3">
      <c r="B33" s="65">
        <f>AVERAGE(B29:B32)</f>
        <v>21.937899999999999</v>
      </c>
      <c r="C33" s="65">
        <f>AVERAGE(C29:C32)</f>
        <v>46.793300000000009</v>
      </c>
      <c r="D33" s="65">
        <f>AVERAGE(D29:D32)</f>
        <v>50.485333333333337</v>
      </c>
      <c r="E33" s="66"/>
      <c r="F33" s="66"/>
      <c r="G33" s="66"/>
      <c r="H33" s="56"/>
      <c r="I33" s="66"/>
      <c r="J33" s="66"/>
      <c r="K33" s="66"/>
      <c r="L33" s="57"/>
      <c r="M33" s="57"/>
    </row>
    <row r="34" spans="1:13" ht="16.5" customHeight="1" x14ac:dyDescent="0.3">
      <c r="B34" s="67"/>
      <c r="C34" s="67"/>
      <c r="D34" s="67"/>
      <c r="E34" s="56"/>
      <c r="F34" s="56"/>
      <c r="G34" s="56"/>
      <c r="H34" s="56"/>
      <c r="I34" s="56"/>
      <c r="J34" s="56"/>
      <c r="K34" s="56"/>
      <c r="L34" s="57"/>
      <c r="M34" s="57"/>
    </row>
    <row r="35" spans="1:13" ht="16.5" customHeight="1" x14ac:dyDescent="0.3">
      <c r="B35" s="68" t="s">
        <v>99</v>
      </c>
      <c r="C35" s="69">
        <f>C33-B33</f>
        <v>24.85540000000001</v>
      </c>
      <c r="D35" s="67"/>
      <c r="E35" s="56"/>
      <c r="F35" s="70"/>
      <c r="G35" s="56"/>
      <c r="H35" s="56"/>
      <c r="I35" s="56"/>
      <c r="J35" s="70"/>
      <c r="K35" s="56"/>
      <c r="L35" s="57"/>
      <c r="M35" s="57"/>
    </row>
    <row r="36" spans="1:13" ht="16.5" customHeight="1" x14ac:dyDescent="0.3">
      <c r="B36" s="67"/>
      <c r="C36" s="71"/>
      <c r="D36" s="67"/>
      <c r="E36" s="56"/>
      <c r="F36" s="70"/>
      <c r="G36" s="56"/>
      <c r="H36" s="56"/>
      <c r="I36" s="56"/>
      <c r="J36" s="70"/>
      <c r="K36" s="56"/>
      <c r="L36" s="57"/>
      <c r="M36" s="57"/>
    </row>
    <row r="37" spans="1:13" ht="16.5" customHeight="1" x14ac:dyDescent="0.3">
      <c r="B37" s="68" t="s">
        <v>100</v>
      </c>
      <c r="C37" s="69">
        <f>D33-B33</f>
        <v>28.547433333333338</v>
      </c>
      <c r="D37" s="67"/>
      <c r="E37" s="56"/>
      <c r="F37" s="70"/>
      <c r="G37" s="56"/>
      <c r="H37" s="56"/>
      <c r="I37" s="56"/>
      <c r="J37" s="70"/>
      <c r="K37" s="56"/>
      <c r="L37" s="57"/>
      <c r="M37" s="57"/>
    </row>
    <row r="38" spans="1:13" ht="16.5" customHeight="1" x14ac:dyDescent="0.3">
      <c r="B38" s="67"/>
      <c r="C38" s="71"/>
      <c r="D38" s="67"/>
      <c r="E38" s="56"/>
      <c r="F38" s="72"/>
      <c r="G38" s="73"/>
      <c r="H38" s="73"/>
      <c r="I38" s="73"/>
      <c r="J38" s="72"/>
      <c r="K38" s="56"/>
      <c r="L38" s="57"/>
      <c r="M38" s="57"/>
    </row>
    <row r="39" spans="1:13" ht="32.25" customHeight="1" x14ac:dyDescent="0.3">
      <c r="B39" s="74" t="s">
        <v>101</v>
      </c>
      <c r="C39" s="75">
        <f>C37/C35</f>
        <v>1.1485404915363795</v>
      </c>
      <c r="D39" s="67"/>
      <c r="E39" s="76"/>
      <c r="F39" s="77"/>
      <c r="G39" s="73"/>
      <c r="H39" s="73"/>
      <c r="I39" s="78"/>
      <c r="J39" s="77"/>
      <c r="K39" s="56"/>
      <c r="L39" s="57"/>
      <c r="M39" s="57"/>
    </row>
    <row r="40" spans="1:13" ht="14.25" customHeight="1" x14ac:dyDescent="0.3">
      <c r="A40" s="79"/>
      <c r="B40" s="80"/>
      <c r="C40" s="81"/>
      <c r="D40" s="82"/>
      <c r="E40" s="81"/>
      <c r="G40" s="83"/>
      <c r="H40" s="83"/>
      <c r="I40" s="84"/>
      <c r="J40" s="85"/>
    </row>
    <row r="41" spans="1:13" ht="16.5" customHeight="1" x14ac:dyDescent="0.3">
      <c r="A41" s="52"/>
      <c r="B41" s="86" t="s">
        <v>22</v>
      </c>
      <c r="C41" s="86"/>
      <c r="D41" s="87" t="s">
        <v>23</v>
      </c>
      <c r="E41" s="88"/>
      <c r="F41" s="87" t="s">
        <v>24</v>
      </c>
      <c r="G41" s="83"/>
      <c r="H41" s="83"/>
      <c r="I41" s="84"/>
      <c r="J41" s="85"/>
    </row>
    <row r="42" spans="1:13" ht="59.25" customHeight="1" x14ac:dyDescent="0.3">
      <c r="A42" s="89" t="s">
        <v>25</v>
      </c>
      <c r="B42" s="90"/>
      <c r="C42" s="91"/>
      <c r="D42" s="90"/>
      <c r="E42" s="92"/>
      <c r="F42" s="93"/>
      <c r="G42" s="83"/>
      <c r="H42" s="83"/>
      <c r="I42" s="84"/>
      <c r="J42" s="85"/>
    </row>
    <row r="43" spans="1:13" ht="59.25" customHeight="1" x14ac:dyDescent="0.3">
      <c r="A43" s="89" t="s">
        <v>26</v>
      </c>
      <c r="B43" s="94"/>
      <c r="C43" s="95"/>
      <c r="D43" s="94"/>
      <c r="E43" s="92"/>
      <c r="F43" s="96"/>
      <c r="G43" s="97"/>
      <c r="H43" s="97"/>
      <c r="I43" s="98"/>
    </row>
    <row r="44" spans="1:13" ht="13.5" customHeight="1" x14ac:dyDescent="0.3">
      <c r="A44" s="97"/>
      <c r="B44" s="97"/>
      <c r="C44" s="97"/>
      <c r="D44" s="98"/>
      <c r="F44" s="97"/>
      <c r="G44" s="97"/>
      <c r="H44" s="97"/>
      <c r="I44" s="98"/>
    </row>
    <row r="45" spans="1:13" ht="13.5" customHeight="1" x14ac:dyDescent="0.3">
      <c r="A45" s="97"/>
      <c r="B45" s="97"/>
      <c r="C45" s="97"/>
      <c r="D45" s="98"/>
      <c r="F45" s="97"/>
      <c r="G45" s="97"/>
      <c r="H45" s="97"/>
      <c r="I45" s="98"/>
    </row>
    <row r="47" spans="1:13" ht="13.5" customHeight="1" x14ac:dyDescent="0.3">
      <c r="A47" s="99"/>
      <c r="B47" s="99"/>
      <c r="C47" s="99"/>
      <c r="F47" s="99"/>
      <c r="G47" s="99"/>
      <c r="H47" s="99"/>
    </row>
    <row r="48" spans="1:13" ht="13.5" customHeight="1" x14ac:dyDescent="0.3">
      <c r="A48" s="100"/>
      <c r="B48" s="100"/>
      <c r="C48" s="100"/>
      <c r="F48" s="100"/>
      <c r="G48" s="100"/>
      <c r="H48" s="100"/>
    </row>
    <row r="49" spans="1:8" x14ac:dyDescent="0.3">
      <c r="B49" s="101"/>
      <c r="C49" s="101"/>
      <c r="G49" s="101"/>
      <c r="H49" s="101"/>
    </row>
    <row r="50" spans="1:8" x14ac:dyDescent="0.3">
      <c r="A50" s="102"/>
      <c r="F50" s="102"/>
    </row>
    <row r="51" spans="1:8" x14ac:dyDescent="0.3">
      <c r="C51" s="103"/>
    </row>
    <row r="52" spans="1:8" x14ac:dyDescent="0.3">
      <c r="C52" s="103"/>
    </row>
    <row r="57" spans="1:8" ht="13.5" customHeight="1" x14ac:dyDescent="0.3">
      <c r="C57" s="97"/>
    </row>
    <row r="250" spans="1:1" x14ac:dyDescent="0.3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55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25" zoomScale="55" zoomScaleNormal="75" workbookViewId="0">
      <selection activeCell="B38" sqref="B3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4.140625" style="2" customWidth="1"/>
    <col min="6" max="6" width="28.570312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3" t="s">
        <v>27</v>
      </c>
      <c r="B1" s="383"/>
      <c r="C1" s="383"/>
      <c r="D1" s="383"/>
      <c r="E1" s="383"/>
      <c r="F1" s="383"/>
      <c r="G1" s="383"/>
      <c r="H1" s="383"/>
    </row>
    <row r="2" spans="1:8" x14ac:dyDescent="0.25">
      <c r="A2" s="383"/>
      <c r="B2" s="383"/>
      <c r="C2" s="383"/>
      <c r="D2" s="383"/>
      <c r="E2" s="383"/>
      <c r="F2" s="383"/>
      <c r="G2" s="383"/>
      <c r="H2" s="383"/>
    </row>
    <row r="3" spans="1:8" x14ac:dyDescent="0.25">
      <c r="A3" s="383"/>
      <c r="B3" s="383"/>
      <c r="C3" s="383"/>
      <c r="D3" s="383"/>
      <c r="E3" s="383"/>
      <c r="F3" s="383"/>
      <c r="G3" s="383"/>
      <c r="H3" s="383"/>
    </row>
    <row r="4" spans="1:8" x14ac:dyDescent="0.25">
      <c r="A4" s="383"/>
      <c r="B4" s="383"/>
      <c r="C4" s="383"/>
      <c r="D4" s="383"/>
      <c r="E4" s="383"/>
      <c r="F4" s="383"/>
      <c r="G4" s="383"/>
      <c r="H4" s="383"/>
    </row>
    <row r="5" spans="1:8" x14ac:dyDescent="0.25">
      <c r="A5" s="383"/>
      <c r="B5" s="383"/>
      <c r="C5" s="383"/>
      <c r="D5" s="383"/>
      <c r="E5" s="383"/>
      <c r="F5" s="383"/>
      <c r="G5" s="383"/>
      <c r="H5" s="383"/>
    </row>
    <row r="6" spans="1:8" x14ac:dyDescent="0.25">
      <c r="A6" s="383"/>
      <c r="B6" s="383"/>
      <c r="C6" s="383"/>
      <c r="D6" s="383"/>
      <c r="E6" s="383"/>
      <c r="F6" s="383"/>
      <c r="G6" s="383"/>
      <c r="H6" s="383"/>
    </row>
    <row r="7" spans="1:8" x14ac:dyDescent="0.25">
      <c r="A7" s="383"/>
      <c r="B7" s="383"/>
      <c r="C7" s="383"/>
      <c r="D7" s="383"/>
      <c r="E7" s="383"/>
      <c r="F7" s="383"/>
      <c r="G7" s="383"/>
      <c r="H7" s="383"/>
    </row>
    <row r="8" spans="1:8" x14ac:dyDescent="0.25">
      <c r="A8" s="384" t="s">
        <v>28</v>
      </c>
      <c r="B8" s="384"/>
      <c r="C8" s="384"/>
      <c r="D8" s="384"/>
      <c r="E8" s="384"/>
      <c r="F8" s="384"/>
      <c r="G8" s="384"/>
      <c r="H8" s="384"/>
    </row>
    <row r="9" spans="1:8" x14ac:dyDescent="0.25">
      <c r="A9" s="384"/>
      <c r="B9" s="384"/>
      <c r="C9" s="384"/>
      <c r="D9" s="384"/>
      <c r="E9" s="384"/>
      <c r="F9" s="384"/>
      <c r="G9" s="384"/>
      <c r="H9" s="384"/>
    </row>
    <row r="10" spans="1:8" x14ac:dyDescent="0.25">
      <c r="A10" s="384"/>
      <c r="B10" s="384"/>
      <c r="C10" s="384"/>
      <c r="D10" s="384"/>
      <c r="E10" s="384"/>
      <c r="F10" s="384"/>
      <c r="G10" s="384"/>
      <c r="H10" s="384"/>
    </row>
    <row r="11" spans="1:8" x14ac:dyDescent="0.25">
      <c r="A11" s="384"/>
      <c r="B11" s="384"/>
      <c r="C11" s="384"/>
      <c r="D11" s="384"/>
      <c r="E11" s="384"/>
      <c r="F11" s="384"/>
      <c r="G11" s="384"/>
      <c r="H11" s="384"/>
    </row>
    <row r="12" spans="1:8" x14ac:dyDescent="0.25">
      <c r="A12" s="384"/>
      <c r="B12" s="384"/>
      <c r="C12" s="384"/>
      <c r="D12" s="384"/>
      <c r="E12" s="384"/>
      <c r="F12" s="384"/>
      <c r="G12" s="384"/>
      <c r="H12" s="384"/>
    </row>
    <row r="13" spans="1:8" x14ac:dyDescent="0.25">
      <c r="A13" s="384"/>
      <c r="B13" s="384"/>
      <c r="C13" s="384"/>
      <c r="D13" s="384"/>
      <c r="E13" s="384"/>
      <c r="F13" s="384"/>
      <c r="G13" s="384"/>
      <c r="H13" s="384"/>
    </row>
    <row r="14" spans="1:8" x14ac:dyDescent="0.25">
      <c r="A14" s="384"/>
      <c r="B14" s="384"/>
      <c r="C14" s="384"/>
      <c r="D14" s="384"/>
      <c r="E14" s="384"/>
      <c r="F14" s="384"/>
      <c r="G14" s="384"/>
      <c r="H14" s="384"/>
    </row>
    <row r="15" spans="1:8" ht="19.5" customHeight="1" x14ac:dyDescent="0.25"/>
    <row r="16" spans="1:8" ht="19.5" customHeight="1" x14ac:dyDescent="0.3">
      <c r="A16" s="377" t="s">
        <v>29</v>
      </c>
      <c r="B16" s="378"/>
      <c r="C16" s="378"/>
      <c r="D16" s="378"/>
      <c r="E16" s="378"/>
      <c r="F16" s="378"/>
      <c r="G16" s="378"/>
      <c r="H16" s="379"/>
    </row>
    <row r="17" spans="1:14" ht="20.25" customHeight="1" x14ac:dyDescent="0.25">
      <c r="A17" s="385" t="s">
        <v>30</v>
      </c>
      <c r="B17" s="385"/>
      <c r="C17" s="385"/>
      <c r="D17" s="385"/>
      <c r="E17" s="385"/>
      <c r="F17" s="385"/>
      <c r="G17" s="385"/>
      <c r="H17" s="385"/>
    </row>
    <row r="18" spans="1:14" ht="26.25" customHeight="1" x14ac:dyDescent="0.4">
      <c r="A18" s="114" t="s">
        <v>31</v>
      </c>
      <c r="B18" s="395" t="s">
        <v>108</v>
      </c>
      <c r="C18" s="395"/>
    </row>
    <row r="19" spans="1:14" ht="26.25" customHeight="1" x14ac:dyDescent="0.4">
      <c r="A19" s="114" t="s">
        <v>32</v>
      </c>
      <c r="B19" s="215" t="s">
        <v>7</v>
      </c>
      <c r="C19" s="238">
        <v>25</v>
      </c>
    </row>
    <row r="20" spans="1:14" ht="26.25" customHeight="1" x14ac:dyDescent="0.4">
      <c r="A20" s="114" t="s">
        <v>33</v>
      </c>
      <c r="B20" s="215" t="s">
        <v>109</v>
      </c>
      <c r="C20" s="216"/>
    </row>
    <row r="21" spans="1:14" ht="26.25" customHeight="1" x14ac:dyDescent="0.4">
      <c r="A21" s="114" t="s">
        <v>34</v>
      </c>
      <c r="B21" s="387" t="s">
        <v>110</v>
      </c>
      <c r="C21" s="387"/>
      <c r="D21" s="387"/>
      <c r="E21" s="387"/>
      <c r="F21" s="387"/>
      <c r="G21" s="387"/>
      <c r="H21" s="387"/>
      <c r="I21" s="387"/>
    </row>
    <row r="22" spans="1:14" ht="26.25" customHeight="1" x14ac:dyDescent="0.4">
      <c r="A22" s="114" t="s">
        <v>35</v>
      </c>
      <c r="B22" s="217" t="s">
        <v>116</v>
      </c>
      <c r="C22" s="216"/>
      <c r="D22" s="216"/>
      <c r="E22" s="216"/>
      <c r="F22" s="216"/>
      <c r="G22" s="216"/>
      <c r="H22" s="216"/>
      <c r="I22" s="216"/>
    </row>
    <row r="23" spans="1:14" ht="26.25" customHeight="1" x14ac:dyDescent="0.4">
      <c r="A23" s="114" t="s">
        <v>36</v>
      </c>
      <c r="B23" s="217" t="s">
        <v>115</v>
      </c>
      <c r="C23" s="216"/>
      <c r="D23" s="216"/>
      <c r="E23" s="216"/>
      <c r="F23" s="216"/>
      <c r="G23" s="216"/>
      <c r="H23" s="216"/>
      <c r="I23" s="216"/>
    </row>
    <row r="24" spans="1:14" ht="18.75" x14ac:dyDescent="0.3">
      <c r="A24" s="114"/>
      <c r="B24" s="116"/>
    </row>
    <row r="25" spans="1:14" ht="18.75" x14ac:dyDescent="0.3">
      <c r="A25" s="112" t="s">
        <v>1</v>
      </c>
      <c r="B25" s="116"/>
    </row>
    <row r="26" spans="1:14" ht="26.25" customHeight="1" x14ac:dyDescent="0.4">
      <c r="A26" s="117" t="s">
        <v>4</v>
      </c>
      <c r="B26" s="386" t="s">
        <v>111</v>
      </c>
      <c r="C26" s="386"/>
    </row>
    <row r="27" spans="1:14" ht="26.25" customHeight="1" x14ac:dyDescent="0.4">
      <c r="A27" s="119" t="s">
        <v>37</v>
      </c>
      <c r="B27" s="387" t="s">
        <v>112</v>
      </c>
      <c r="C27" s="387"/>
    </row>
    <row r="28" spans="1:14" ht="27" customHeight="1" x14ac:dyDescent="0.4">
      <c r="A28" s="119" t="s">
        <v>6</v>
      </c>
      <c r="B28" s="214">
        <v>99.58</v>
      </c>
    </row>
    <row r="29" spans="1:14" s="9" customFormat="1" ht="27" customHeight="1" x14ac:dyDescent="0.4">
      <c r="A29" s="119" t="s">
        <v>38</v>
      </c>
      <c r="B29" s="213">
        <v>0</v>
      </c>
      <c r="C29" s="398" t="s">
        <v>39</v>
      </c>
      <c r="D29" s="399"/>
      <c r="E29" s="399"/>
      <c r="F29" s="399"/>
      <c r="G29" s="399"/>
      <c r="H29" s="400"/>
      <c r="I29" s="121"/>
      <c r="J29" s="121"/>
      <c r="K29" s="121"/>
      <c r="L29" s="121"/>
    </row>
    <row r="30" spans="1:14" s="9" customFormat="1" ht="19.5" customHeight="1" x14ac:dyDescent="0.3">
      <c r="A30" s="119" t="s">
        <v>40</v>
      </c>
      <c r="B30" s="118">
        <f>B28-B29</f>
        <v>99.58</v>
      </c>
      <c r="C30" s="122"/>
      <c r="D30" s="122"/>
      <c r="E30" s="122"/>
      <c r="F30" s="122"/>
      <c r="G30" s="122"/>
      <c r="H30" s="123"/>
      <c r="I30" s="121"/>
      <c r="J30" s="121"/>
      <c r="K30" s="121"/>
      <c r="L30" s="121"/>
    </row>
    <row r="31" spans="1:14" s="9" customFormat="1" ht="27" customHeight="1" x14ac:dyDescent="0.4">
      <c r="A31" s="119" t="s">
        <v>41</v>
      </c>
      <c r="B31" s="234">
        <v>1</v>
      </c>
      <c r="C31" s="401" t="s">
        <v>42</v>
      </c>
      <c r="D31" s="402"/>
      <c r="E31" s="402"/>
      <c r="F31" s="402"/>
      <c r="G31" s="402"/>
      <c r="H31" s="403"/>
      <c r="I31" s="121"/>
      <c r="J31" s="121"/>
      <c r="K31" s="121"/>
      <c r="L31" s="121"/>
    </row>
    <row r="32" spans="1:14" s="9" customFormat="1" ht="27" customHeight="1" x14ac:dyDescent="0.4">
      <c r="A32" s="119" t="s">
        <v>43</v>
      </c>
      <c r="B32" s="234">
        <v>1</v>
      </c>
      <c r="C32" s="401" t="s">
        <v>44</v>
      </c>
      <c r="D32" s="402"/>
      <c r="E32" s="402"/>
      <c r="F32" s="402"/>
      <c r="G32" s="402"/>
      <c r="H32" s="403"/>
      <c r="I32" s="121"/>
      <c r="J32" s="121"/>
      <c r="K32" s="121"/>
      <c r="L32" s="125"/>
      <c r="M32" s="125"/>
      <c r="N32" s="126"/>
    </row>
    <row r="33" spans="1:14" s="9" customFormat="1" ht="17.25" customHeight="1" x14ac:dyDescent="0.3">
      <c r="A33" s="119"/>
      <c r="B33" s="124"/>
      <c r="C33" s="127"/>
      <c r="D33" s="127"/>
      <c r="E33" s="127"/>
      <c r="F33" s="127"/>
      <c r="G33" s="127"/>
      <c r="H33" s="127"/>
      <c r="I33" s="121"/>
      <c r="J33" s="121"/>
      <c r="K33" s="121"/>
      <c r="L33" s="125"/>
      <c r="M33" s="125"/>
      <c r="N33" s="126"/>
    </row>
    <row r="34" spans="1:14" s="9" customFormat="1" ht="18.75" x14ac:dyDescent="0.3">
      <c r="A34" s="119" t="s">
        <v>45</v>
      </c>
      <c r="B34" s="128">
        <f>B31/B32</f>
        <v>1</v>
      </c>
      <c r="C34" s="113" t="s">
        <v>46</v>
      </c>
      <c r="D34" s="113"/>
      <c r="E34" s="113"/>
      <c r="F34" s="113"/>
      <c r="G34" s="113"/>
      <c r="H34" s="113"/>
      <c r="I34" s="121"/>
      <c r="J34" s="121"/>
      <c r="K34" s="121"/>
      <c r="L34" s="125"/>
      <c r="M34" s="125"/>
      <c r="N34" s="126"/>
    </row>
    <row r="35" spans="1:14" s="9" customFormat="1" ht="19.5" customHeight="1" x14ac:dyDescent="0.3">
      <c r="A35" s="119"/>
      <c r="B35" s="118"/>
      <c r="H35" s="113"/>
      <c r="I35" s="121"/>
      <c r="J35" s="121"/>
      <c r="K35" s="121"/>
      <c r="L35" s="125"/>
      <c r="M35" s="125"/>
      <c r="N35" s="126"/>
    </row>
    <row r="36" spans="1:14" s="9" customFormat="1" ht="27" customHeight="1" x14ac:dyDescent="0.4">
      <c r="A36" s="129" t="s">
        <v>91</v>
      </c>
      <c r="B36" s="218">
        <v>50</v>
      </c>
      <c r="C36" s="113"/>
      <c r="D36" s="389" t="s">
        <v>47</v>
      </c>
      <c r="E36" s="390"/>
      <c r="F36" s="175" t="s">
        <v>48</v>
      </c>
      <c r="G36" s="176"/>
      <c r="J36" s="121"/>
      <c r="K36" s="121"/>
      <c r="L36" s="125"/>
      <c r="M36" s="125"/>
      <c r="N36" s="126"/>
    </row>
    <row r="37" spans="1:14" s="9" customFormat="1" ht="26.25" customHeight="1" x14ac:dyDescent="0.4">
      <c r="A37" s="130" t="s">
        <v>49</v>
      </c>
      <c r="B37" s="219">
        <v>10</v>
      </c>
      <c r="C37" s="132" t="s">
        <v>102</v>
      </c>
      <c r="D37" s="133" t="s">
        <v>51</v>
      </c>
      <c r="E37" s="165" t="s">
        <v>52</v>
      </c>
      <c r="F37" s="133" t="s">
        <v>51</v>
      </c>
      <c r="G37" s="134" t="s">
        <v>52</v>
      </c>
      <c r="J37" s="121"/>
      <c r="K37" s="121"/>
      <c r="L37" s="125"/>
      <c r="M37" s="125"/>
      <c r="N37" s="126"/>
    </row>
    <row r="38" spans="1:14" s="9" customFormat="1" ht="26.25" customHeight="1" x14ac:dyDescent="0.4">
      <c r="A38" s="130" t="s">
        <v>53</v>
      </c>
      <c r="B38" s="219">
        <v>20</v>
      </c>
      <c r="C38" s="135">
        <v>1</v>
      </c>
      <c r="D38" s="220">
        <v>154561691</v>
      </c>
      <c r="E38" s="179">
        <f>IF(ISBLANK(D38),"-",$D$48/$D$45*D38)</f>
        <v>129817951.3391687</v>
      </c>
      <c r="F38" s="220">
        <v>155020583</v>
      </c>
      <c r="G38" s="171">
        <f>IF(ISBLANK(F38),"-",$D$48/$F$45*F38)</f>
        <v>126822334.45644826</v>
      </c>
      <c r="J38" s="121"/>
      <c r="K38" s="121"/>
      <c r="L38" s="125"/>
      <c r="M38" s="125"/>
      <c r="N38" s="126"/>
    </row>
    <row r="39" spans="1:14" s="9" customFormat="1" ht="26.25" customHeight="1" x14ac:dyDescent="0.4">
      <c r="A39" s="130" t="s">
        <v>54</v>
      </c>
      <c r="B39" s="219">
        <v>1</v>
      </c>
      <c r="C39" s="131">
        <v>2</v>
      </c>
      <c r="D39" s="221">
        <v>155247503</v>
      </c>
      <c r="E39" s="180">
        <f>IF(ISBLANK(D39),"-",$D$48/$D$45*D39)</f>
        <v>130393971.88001421</v>
      </c>
      <c r="F39" s="221">
        <v>155052578</v>
      </c>
      <c r="G39" s="172">
        <f>IF(ISBLANK(F39),"-",$D$48/$F$45*F39)</f>
        <v>126848509.56502034</v>
      </c>
      <c r="J39" s="121"/>
      <c r="K39" s="121"/>
      <c r="L39" s="125"/>
      <c r="M39" s="125"/>
      <c r="N39" s="126"/>
    </row>
    <row r="40" spans="1:14" ht="26.25" customHeight="1" x14ac:dyDescent="0.4">
      <c r="A40" s="130" t="s">
        <v>55</v>
      </c>
      <c r="B40" s="219">
        <v>1</v>
      </c>
      <c r="C40" s="131">
        <v>3</v>
      </c>
      <c r="D40" s="221">
        <v>154871314</v>
      </c>
      <c r="E40" s="180">
        <f>IF(ISBLANK(D40),"-",$D$48/$D$45*D40)</f>
        <v>130078006.87613541</v>
      </c>
      <c r="F40" s="221">
        <v>155263466</v>
      </c>
      <c r="G40" s="172">
        <f>IF(ISBLANK(F40),"-",$D$48/$F$45*F40)</f>
        <v>127021037.03170425</v>
      </c>
      <c r="L40" s="125"/>
      <c r="M40" s="125"/>
      <c r="N40" s="136"/>
    </row>
    <row r="41" spans="1:14" ht="26.25" customHeight="1" x14ac:dyDescent="0.4">
      <c r="A41" s="130" t="s">
        <v>56</v>
      </c>
      <c r="B41" s="219">
        <v>1</v>
      </c>
      <c r="C41" s="137">
        <v>4</v>
      </c>
      <c r="D41" s="222"/>
      <c r="E41" s="181" t="str">
        <f>IF(ISBLANK(D41),"-",$D$48/$D$45*D41)</f>
        <v>-</v>
      </c>
      <c r="F41" s="222"/>
      <c r="G41" s="173" t="str">
        <f>IF(ISBLANK(F41),"-",$D$48/$F$45*F41)</f>
        <v>-</v>
      </c>
      <c r="L41" s="125"/>
      <c r="M41" s="125"/>
      <c r="N41" s="136"/>
    </row>
    <row r="42" spans="1:14" ht="27" customHeight="1" x14ac:dyDescent="0.4">
      <c r="A42" s="130" t="s">
        <v>57</v>
      </c>
      <c r="B42" s="219">
        <v>1</v>
      </c>
      <c r="C42" s="138" t="s">
        <v>58</v>
      </c>
      <c r="D42" s="199">
        <f>AVERAGE(D38:D41)</f>
        <v>154893502.66666666</v>
      </c>
      <c r="E42" s="161">
        <f>AVERAGE(E38:E41)</f>
        <v>130096643.36510611</v>
      </c>
      <c r="F42" s="139">
        <f>AVERAGE(F38:F41)</f>
        <v>155112209</v>
      </c>
      <c r="G42" s="140">
        <f>AVERAGE(G38:G41)</f>
        <v>126897293.68439095</v>
      </c>
    </row>
    <row r="43" spans="1:14" ht="26.25" customHeight="1" x14ac:dyDescent="0.4">
      <c r="A43" s="130" t="s">
        <v>59</v>
      </c>
      <c r="B43" s="214">
        <v>1</v>
      </c>
      <c r="C43" s="200" t="s">
        <v>60</v>
      </c>
      <c r="D43" s="224">
        <v>19.13</v>
      </c>
      <c r="E43" s="136"/>
      <c r="F43" s="223">
        <v>19.64</v>
      </c>
      <c r="G43" s="177"/>
    </row>
    <row r="44" spans="1:14" ht="26.25" customHeight="1" x14ac:dyDescent="0.4">
      <c r="A44" s="130" t="s">
        <v>61</v>
      </c>
      <c r="B44" s="214">
        <v>1</v>
      </c>
      <c r="C44" s="201" t="s">
        <v>62</v>
      </c>
      <c r="D44" s="202">
        <f>D43*$B$34</f>
        <v>19.13</v>
      </c>
      <c r="E44" s="142"/>
      <c r="F44" s="141">
        <f>F43*$B$34</f>
        <v>19.64</v>
      </c>
      <c r="G44" s="144"/>
    </row>
    <row r="45" spans="1:14" ht="19.5" customHeight="1" x14ac:dyDescent="0.3">
      <c r="A45" s="130" t="s">
        <v>63</v>
      </c>
      <c r="B45" s="198">
        <f>(B44/B43)*(B42/B41)*(B40/B39)*(B38/B37)*B36</f>
        <v>100</v>
      </c>
      <c r="C45" s="201" t="s">
        <v>64</v>
      </c>
      <c r="D45" s="203">
        <f>D44*$B$30/100</f>
        <v>19.049653999999997</v>
      </c>
      <c r="E45" s="144"/>
      <c r="F45" s="143">
        <f>F44*$B$30/100</f>
        <v>19.557511999999999</v>
      </c>
      <c r="G45" s="144"/>
    </row>
    <row r="46" spans="1:14" ht="19.5" customHeight="1" x14ac:dyDescent="0.3">
      <c r="A46" s="391" t="s">
        <v>65</v>
      </c>
      <c r="B46" s="396"/>
      <c r="C46" s="201" t="s">
        <v>66</v>
      </c>
      <c r="D46" s="202">
        <f>D45/$B$45</f>
        <v>0.19049653999999996</v>
      </c>
      <c r="E46" s="144"/>
      <c r="F46" s="145">
        <f>F45/$B$45</f>
        <v>0.19557511999999999</v>
      </c>
      <c r="G46" s="144"/>
    </row>
    <row r="47" spans="1:14" ht="27" customHeight="1" x14ac:dyDescent="0.4">
      <c r="A47" s="393"/>
      <c r="B47" s="397"/>
      <c r="C47" s="201" t="s">
        <v>67</v>
      </c>
      <c r="D47" s="225">
        <v>0.16</v>
      </c>
      <c r="E47" s="177"/>
      <c r="F47" s="177"/>
      <c r="G47" s="177"/>
    </row>
    <row r="48" spans="1:14" ht="18.75" x14ac:dyDescent="0.3">
      <c r="C48" s="201" t="s">
        <v>68</v>
      </c>
      <c r="D48" s="203">
        <f>D47*$B$45</f>
        <v>16</v>
      </c>
      <c r="E48" s="144"/>
      <c r="F48" s="144"/>
      <c r="G48" s="144"/>
    </row>
    <row r="49" spans="1:12" ht="19.5" customHeight="1" x14ac:dyDescent="0.3">
      <c r="C49" s="204" t="s">
        <v>69</v>
      </c>
      <c r="D49" s="205">
        <f>D48/B34</f>
        <v>16</v>
      </c>
      <c r="E49" s="163"/>
      <c r="F49" s="163"/>
      <c r="G49" s="163"/>
    </row>
    <row r="50" spans="1:12" ht="18.75" x14ac:dyDescent="0.3">
      <c r="C50" s="206" t="s">
        <v>70</v>
      </c>
      <c r="D50" s="207">
        <f>AVERAGE(E38:E41,G38:G41)</f>
        <v>128496968.52474852</v>
      </c>
      <c r="E50" s="162"/>
      <c r="F50" s="162"/>
      <c r="G50" s="162"/>
    </row>
    <row r="51" spans="1:12" ht="18.75" x14ac:dyDescent="0.3">
      <c r="C51" s="146" t="s">
        <v>71</v>
      </c>
      <c r="D51" s="149">
        <f>STDEV(E38:E41,G38:G41)/D50</f>
        <v>1.3721335358344165E-2</v>
      </c>
      <c r="E51" s="142"/>
      <c r="F51" s="142"/>
      <c r="G51" s="142"/>
    </row>
    <row r="52" spans="1:12" ht="19.5" customHeight="1" x14ac:dyDescent="0.3">
      <c r="C52" s="147" t="s">
        <v>17</v>
      </c>
      <c r="D52" s="150">
        <f>COUNT(E38:E41,G38:G41)</f>
        <v>6</v>
      </c>
      <c r="E52" s="142"/>
      <c r="F52" s="142"/>
      <c r="G52" s="142"/>
    </row>
    <row r="54" spans="1:12" ht="18.75" x14ac:dyDescent="0.3">
      <c r="A54" s="112" t="s">
        <v>1</v>
      </c>
      <c r="B54" s="151" t="s">
        <v>72</v>
      </c>
    </row>
    <row r="55" spans="1:12" ht="18.75" x14ac:dyDescent="0.3">
      <c r="A55" s="113" t="s">
        <v>73</v>
      </c>
      <c r="B55" s="115" t="str">
        <f>B21</f>
        <v>Each 5ml contains Sulphamethoxazole 200mg and Trimethoprim 40mg</v>
      </c>
    </row>
    <row r="56" spans="1:12" ht="26.25" customHeight="1" x14ac:dyDescent="0.4">
      <c r="A56" s="209" t="s">
        <v>103</v>
      </c>
      <c r="B56" s="226">
        <v>5</v>
      </c>
      <c r="C56" s="190" t="s">
        <v>93</v>
      </c>
      <c r="D56" s="227">
        <v>200</v>
      </c>
      <c r="E56" s="190" t="str">
        <f>B20</f>
        <v>Sulphamethoxazole, Trimethoprim</v>
      </c>
    </row>
    <row r="57" spans="1:12" ht="18.75" x14ac:dyDescent="0.3">
      <c r="A57" s="115" t="s">
        <v>104</v>
      </c>
      <c r="B57" s="237">
        <f>'Relative Density'!C39</f>
        <v>1.1485404915363795</v>
      </c>
    </row>
    <row r="58" spans="1:12" s="50" customFormat="1" ht="26.25" x14ac:dyDescent="0.4">
      <c r="A58" s="188" t="s">
        <v>92</v>
      </c>
      <c r="B58" s="189">
        <f>B56</f>
        <v>5</v>
      </c>
      <c r="C58" s="190" t="s">
        <v>105</v>
      </c>
      <c r="D58" s="210">
        <f>B57*B56</f>
        <v>5.7427024576818972</v>
      </c>
    </row>
    <row r="59" spans="1:12" ht="19.5" customHeight="1" x14ac:dyDescent="0.25"/>
    <row r="60" spans="1:12" s="9" customFormat="1" ht="27" customHeight="1" x14ac:dyDescent="0.4">
      <c r="A60" s="129" t="s">
        <v>94</v>
      </c>
      <c r="B60" s="218">
        <v>100</v>
      </c>
      <c r="C60" s="113"/>
      <c r="D60" s="153" t="s">
        <v>106</v>
      </c>
      <c r="E60" s="152" t="s">
        <v>50</v>
      </c>
      <c r="F60" s="152" t="s">
        <v>51</v>
      </c>
      <c r="G60" s="152" t="s">
        <v>74</v>
      </c>
      <c r="H60" s="132" t="s">
        <v>75</v>
      </c>
      <c r="L60" s="121"/>
    </row>
    <row r="61" spans="1:12" s="9" customFormat="1" ht="24" customHeight="1" x14ac:dyDescent="0.4">
      <c r="A61" s="130" t="s">
        <v>90</v>
      </c>
      <c r="B61" s="219">
        <v>4</v>
      </c>
      <c r="C61" s="407" t="s">
        <v>76</v>
      </c>
      <c r="D61" s="404">
        <v>11.3658</v>
      </c>
      <c r="E61" s="183">
        <v>1</v>
      </c>
      <c r="F61" s="228">
        <v>123363396</v>
      </c>
      <c r="G61" s="194">
        <f>IF(ISBLANK(F61),"-",(F61/$D$50*$D$47*$B$69)*$D$58/$D$61)</f>
        <v>194.03037859774091</v>
      </c>
      <c r="H61" s="191">
        <f t="shared" ref="H61:H72" si="0">IF(ISBLANK(F61),"-",G61/$D$56)</f>
        <v>0.97015189298870452</v>
      </c>
      <c r="L61" s="121"/>
    </row>
    <row r="62" spans="1:12" s="9" customFormat="1" ht="26.25" customHeight="1" x14ac:dyDescent="0.4">
      <c r="A62" s="130" t="s">
        <v>77</v>
      </c>
      <c r="B62" s="219">
        <v>100</v>
      </c>
      <c r="C62" s="408"/>
      <c r="D62" s="405"/>
      <c r="E62" s="184">
        <v>2</v>
      </c>
      <c r="F62" s="221">
        <v>123562968</v>
      </c>
      <c r="G62" s="195">
        <f>IF(ISBLANK(F62),"-",(F62/$D$50*$D$47*$B$69)*$D$58/$D$61)</f>
        <v>194.34427260498356</v>
      </c>
      <c r="H62" s="192">
        <f t="shared" si="0"/>
        <v>0.97172136302491774</v>
      </c>
      <c r="L62" s="121"/>
    </row>
    <row r="63" spans="1:12" s="9" customFormat="1" ht="24.75" customHeight="1" x14ac:dyDescent="0.4">
      <c r="A63" s="130" t="s">
        <v>78</v>
      </c>
      <c r="B63" s="219">
        <v>1</v>
      </c>
      <c r="C63" s="408"/>
      <c r="D63" s="405"/>
      <c r="E63" s="184">
        <v>3</v>
      </c>
      <c r="F63" s="221">
        <v>123643221</v>
      </c>
      <c r="G63" s="195">
        <f>IF(ISBLANK(F63),"-",(F63/$D$50*$D$47*$B$69)*$D$58/$D$61)</f>
        <v>194.47049740487157</v>
      </c>
      <c r="H63" s="192">
        <f t="shared" si="0"/>
        <v>0.97235248702435784</v>
      </c>
      <c r="L63" s="121"/>
    </row>
    <row r="64" spans="1:12" ht="27" customHeight="1" x14ac:dyDescent="0.4">
      <c r="A64" s="130" t="s">
        <v>79</v>
      </c>
      <c r="B64" s="219">
        <v>1</v>
      </c>
      <c r="C64" s="409"/>
      <c r="D64" s="406"/>
      <c r="E64" s="185">
        <v>4</v>
      </c>
      <c r="F64" s="229"/>
      <c r="G64" s="195" t="str">
        <f>IF(ISBLANK(F64),"-",(F64/$D$50*$D$47*$B$69)*$D$58/$D$61)</f>
        <v>-</v>
      </c>
      <c r="H64" s="192" t="str">
        <f t="shared" si="0"/>
        <v>-</v>
      </c>
    </row>
    <row r="65" spans="1:11" ht="24.75" customHeight="1" x14ac:dyDescent="0.4">
      <c r="A65" s="130" t="s">
        <v>80</v>
      </c>
      <c r="B65" s="219">
        <v>1</v>
      </c>
      <c r="C65" s="407" t="s">
        <v>81</v>
      </c>
      <c r="D65" s="404">
        <v>12.117900000000001</v>
      </c>
      <c r="E65" s="154">
        <v>1</v>
      </c>
      <c r="F65" s="221">
        <v>132380566</v>
      </c>
      <c r="G65" s="194">
        <f>IF(ISBLANK(F65),"-",(F65/$D$50*$D$47*$B$69)*$D$58/$D$65)</f>
        <v>195.290129659092</v>
      </c>
      <c r="H65" s="191">
        <f t="shared" si="0"/>
        <v>0.97645064829546002</v>
      </c>
    </row>
    <row r="66" spans="1:11" ht="23.25" customHeight="1" x14ac:dyDescent="0.4">
      <c r="A66" s="130" t="s">
        <v>82</v>
      </c>
      <c r="B66" s="219">
        <v>1</v>
      </c>
      <c r="C66" s="408"/>
      <c r="D66" s="405"/>
      <c r="E66" s="155">
        <v>2</v>
      </c>
      <c r="F66" s="221">
        <v>132797927</v>
      </c>
      <c r="G66" s="195">
        <f>IF(ISBLANK(F66),"-",(F66/$D$50*$D$47*$B$69)*$D$58/$D$65)</f>
        <v>195.90582791652841</v>
      </c>
      <c r="H66" s="192">
        <f t="shared" si="0"/>
        <v>0.97952913958264209</v>
      </c>
    </row>
    <row r="67" spans="1:11" ht="24.75" customHeight="1" x14ac:dyDescent="0.4">
      <c r="A67" s="130" t="s">
        <v>83</v>
      </c>
      <c r="B67" s="219">
        <v>1</v>
      </c>
      <c r="C67" s="408"/>
      <c r="D67" s="405"/>
      <c r="E67" s="155">
        <v>3</v>
      </c>
      <c r="F67" s="221">
        <v>133345487</v>
      </c>
      <c r="G67" s="195">
        <f>IF(ISBLANK(F67),"-",(F67/$D$50*$D$47*$B$69)*$D$58/$D$65)</f>
        <v>196.71359801924982</v>
      </c>
      <c r="H67" s="192">
        <f t="shared" si="0"/>
        <v>0.98356799009624907</v>
      </c>
    </row>
    <row r="68" spans="1:11" ht="27" customHeight="1" x14ac:dyDescent="0.4">
      <c r="A68" s="130" t="s">
        <v>84</v>
      </c>
      <c r="B68" s="219">
        <v>1</v>
      </c>
      <c r="C68" s="409"/>
      <c r="D68" s="406"/>
      <c r="E68" s="156">
        <v>4</v>
      </c>
      <c r="F68" s="229"/>
      <c r="G68" s="196" t="str">
        <f>IF(ISBLANK(F68),"-",(F68/$D$50*$D$47*$B$69)*$D$58/$D$65)</f>
        <v>-</v>
      </c>
      <c r="H68" s="193" t="str">
        <f t="shared" si="0"/>
        <v>-</v>
      </c>
    </row>
    <row r="69" spans="1:11" ht="23.25" customHeight="1" x14ac:dyDescent="0.4">
      <c r="A69" s="130" t="s">
        <v>85</v>
      </c>
      <c r="B69" s="197">
        <f>(B68/B67)*(B66/B65)*(B64/B63)*(B62/B61)*B60</f>
        <v>2500</v>
      </c>
      <c r="C69" s="407" t="s">
        <v>86</v>
      </c>
      <c r="D69" s="404">
        <v>10.320600000000001</v>
      </c>
      <c r="E69" s="154">
        <v>1</v>
      </c>
      <c r="F69" s="228">
        <v>115948112</v>
      </c>
      <c r="G69" s="194">
        <f>IF(ISBLANK(F69),"-",(F69/$D$50*$D$47*$B$69)*$D$58/$D$69)</f>
        <v>200.83627583814689</v>
      </c>
      <c r="H69" s="192">
        <f t="shared" si="0"/>
        <v>1.0041813791907344</v>
      </c>
    </row>
    <row r="70" spans="1:11" ht="22.5" customHeight="1" x14ac:dyDescent="0.4">
      <c r="A70" s="208" t="s">
        <v>107</v>
      </c>
      <c r="B70" s="230">
        <f>(D47*B69)/D56*D58</f>
        <v>11.485404915363794</v>
      </c>
      <c r="C70" s="408"/>
      <c r="D70" s="405"/>
      <c r="E70" s="155">
        <v>2</v>
      </c>
      <c r="F70" s="221">
        <v>115984543</v>
      </c>
      <c r="G70" s="195">
        <f>IF(ISBLANK(F70),"-",(F70/$D$50*$D$47*$B$69)*$D$58/$D$69)</f>
        <v>200.89937877478681</v>
      </c>
      <c r="H70" s="192">
        <f t="shared" si="0"/>
        <v>1.004496893873934</v>
      </c>
    </row>
    <row r="71" spans="1:11" ht="23.25" customHeight="1" x14ac:dyDescent="0.4">
      <c r="A71" s="391" t="s">
        <v>65</v>
      </c>
      <c r="B71" s="392"/>
      <c r="C71" s="408"/>
      <c r="D71" s="405"/>
      <c r="E71" s="155">
        <v>3</v>
      </c>
      <c r="F71" s="221">
        <v>116451644</v>
      </c>
      <c r="G71" s="195">
        <f>IF(ISBLANK(F71),"-",(F71/$D$50*$D$47*$B$69)*$D$58/$D$69)</f>
        <v>201.70845469385202</v>
      </c>
      <c r="H71" s="192">
        <f t="shared" si="0"/>
        <v>1.0085422734692602</v>
      </c>
    </row>
    <row r="72" spans="1:11" ht="23.25" customHeight="1" x14ac:dyDescent="0.4">
      <c r="A72" s="393"/>
      <c r="B72" s="394"/>
      <c r="C72" s="410"/>
      <c r="D72" s="406"/>
      <c r="E72" s="156">
        <v>4</v>
      </c>
      <c r="F72" s="229"/>
      <c r="G72" s="196" t="str">
        <f>IF(ISBLANK(F72),"-",(F72/$D$50*$D$47*$B$69)*$D$58/$D$69)</f>
        <v>-</v>
      </c>
      <c r="H72" s="193" t="str">
        <f t="shared" si="0"/>
        <v>-</v>
      </c>
    </row>
    <row r="73" spans="1:11" ht="26.25" customHeight="1" x14ac:dyDescent="0.4">
      <c r="A73" s="157"/>
      <c r="B73" s="157"/>
      <c r="C73" s="157"/>
      <c r="D73" s="157"/>
      <c r="E73" s="157"/>
      <c r="F73" s="158"/>
      <c r="G73" s="148" t="s">
        <v>58</v>
      </c>
      <c r="H73" s="231">
        <f>AVERAGE(H61:H72)</f>
        <v>0.98566600750514</v>
      </c>
    </row>
    <row r="74" spans="1:11" ht="26.25" customHeight="1" x14ac:dyDescent="0.4">
      <c r="C74" s="157"/>
      <c r="D74" s="157"/>
      <c r="E74" s="157"/>
      <c r="F74" s="158"/>
      <c r="G74" s="146" t="s">
        <v>71</v>
      </c>
      <c r="H74" s="232">
        <f>STDEV(H61:H72)/H73</f>
        <v>1.5880591955573044E-2</v>
      </c>
    </row>
    <row r="75" spans="1:11" ht="27" customHeight="1" x14ac:dyDescent="0.4">
      <c r="A75" s="157"/>
      <c r="B75" s="157"/>
      <c r="C75" s="158"/>
      <c r="D75" s="159"/>
      <c r="E75" s="159"/>
      <c r="F75" s="158"/>
      <c r="G75" s="147" t="s">
        <v>17</v>
      </c>
      <c r="H75" s="233">
        <f>COUNT(H61:H72)</f>
        <v>9</v>
      </c>
    </row>
    <row r="76" spans="1:11" ht="18.75" x14ac:dyDescent="0.3">
      <c r="A76" s="157"/>
      <c r="B76" s="157"/>
      <c r="C76" s="158"/>
      <c r="D76" s="159"/>
      <c r="E76" s="159"/>
      <c r="F76" s="159"/>
      <c r="G76" s="159"/>
      <c r="H76" s="158"/>
      <c r="I76" s="160"/>
      <c r="J76" s="164"/>
      <c r="K76" s="178"/>
    </row>
    <row r="77" spans="1:11" ht="26.25" customHeight="1" x14ac:dyDescent="0.4">
      <c r="A77" s="117" t="s">
        <v>87</v>
      </c>
      <c r="B77" s="235" t="s">
        <v>88</v>
      </c>
      <c r="C77" s="388" t="str">
        <f>B20</f>
        <v>Sulphamethoxazole, Trimethoprim</v>
      </c>
      <c r="D77" s="388"/>
      <c r="E77" s="182" t="s">
        <v>89</v>
      </c>
      <c r="F77" s="182"/>
      <c r="G77" s="236">
        <f>H73</f>
        <v>0.98566600750514</v>
      </c>
      <c r="H77" s="158"/>
      <c r="I77" s="160"/>
      <c r="J77" s="164"/>
      <c r="K77" s="178"/>
    </row>
    <row r="78" spans="1:11" ht="19.5" customHeight="1" x14ac:dyDescent="0.3">
      <c r="A78" s="168"/>
      <c r="B78" s="169"/>
      <c r="C78" s="170"/>
      <c r="D78" s="170"/>
      <c r="E78" s="169"/>
      <c r="F78" s="169"/>
      <c r="G78" s="169"/>
      <c r="H78" s="169"/>
    </row>
    <row r="79" spans="1:11" ht="18.75" x14ac:dyDescent="0.3">
      <c r="B79" s="120" t="s">
        <v>22</v>
      </c>
      <c r="E79" s="158" t="s">
        <v>23</v>
      </c>
      <c r="F79" s="158"/>
      <c r="G79" s="158" t="s">
        <v>24</v>
      </c>
    </row>
    <row r="80" spans="1:11" ht="60.75" customHeight="1" x14ac:dyDescent="0.3">
      <c r="A80" s="164" t="s">
        <v>25</v>
      </c>
      <c r="B80" s="211"/>
      <c r="C80" s="211"/>
      <c r="D80" s="157"/>
      <c r="E80" s="166"/>
      <c r="F80" s="160"/>
      <c r="G80" s="186"/>
      <c r="H80" s="186"/>
      <c r="I80" s="160"/>
    </row>
    <row r="81" spans="1:9" ht="54" customHeight="1" x14ac:dyDescent="0.3">
      <c r="A81" s="164" t="s">
        <v>26</v>
      </c>
      <c r="B81" s="212"/>
      <c r="C81" s="212"/>
      <c r="D81" s="174"/>
      <c r="E81" s="167"/>
      <c r="F81" s="160"/>
      <c r="G81" s="187"/>
      <c r="H81" s="187"/>
      <c r="I81" s="182"/>
    </row>
    <row r="82" spans="1:9" ht="18.75" x14ac:dyDescent="0.3">
      <c r="A82" s="157"/>
      <c r="B82" s="158"/>
      <c r="C82" s="159"/>
      <c r="D82" s="159"/>
      <c r="E82" s="159"/>
      <c r="F82" s="159"/>
      <c r="G82" s="158"/>
      <c r="H82" s="158"/>
      <c r="I82" s="160"/>
    </row>
    <row r="83" spans="1:9" ht="18.75" x14ac:dyDescent="0.3">
      <c r="A83" s="157"/>
      <c r="B83" s="157"/>
      <c r="C83" s="158"/>
      <c r="D83" s="159"/>
      <c r="E83" s="159"/>
      <c r="F83" s="159"/>
      <c r="G83" s="159"/>
      <c r="H83" s="158"/>
      <c r="I83" s="160"/>
    </row>
    <row r="84" spans="1:9" ht="18.75" x14ac:dyDescent="0.3">
      <c r="A84" s="157"/>
      <c r="B84" s="157"/>
      <c r="C84" s="158"/>
      <c r="D84" s="159"/>
      <c r="E84" s="159"/>
      <c r="F84" s="159"/>
      <c r="G84" s="159"/>
      <c r="H84" s="158"/>
      <c r="I84" s="160"/>
    </row>
    <row r="85" spans="1:9" ht="18.75" x14ac:dyDescent="0.3">
      <c r="A85" s="157"/>
      <c r="B85" s="157"/>
      <c r="C85" s="158"/>
      <c r="D85" s="159"/>
      <c r="E85" s="159"/>
      <c r="F85" s="159"/>
      <c r="G85" s="159"/>
      <c r="H85" s="158"/>
      <c r="I85" s="160"/>
    </row>
    <row r="86" spans="1:9" ht="18.75" x14ac:dyDescent="0.3">
      <c r="A86" s="157"/>
      <c r="B86" s="157"/>
      <c r="C86" s="158"/>
      <c r="D86" s="159"/>
      <c r="E86" s="159"/>
      <c r="F86" s="159"/>
      <c r="G86" s="159"/>
      <c r="H86" s="158"/>
      <c r="I86" s="160"/>
    </row>
    <row r="87" spans="1:9" ht="18.75" x14ac:dyDescent="0.3">
      <c r="A87" s="157"/>
      <c r="B87" s="157"/>
      <c r="C87" s="158"/>
      <c r="D87" s="159"/>
      <c r="E87" s="159"/>
      <c r="F87" s="159"/>
      <c r="G87" s="159"/>
      <c r="H87" s="158"/>
      <c r="I87" s="160"/>
    </row>
    <row r="88" spans="1:9" ht="18.75" x14ac:dyDescent="0.3">
      <c r="A88" s="157"/>
      <c r="B88" s="157"/>
      <c r="C88" s="158"/>
      <c r="D88" s="159"/>
      <c r="E88" s="159"/>
      <c r="F88" s="159"/>
      <c r="G88" s="159"/>
      <c r="H88" s="158"/>
      <c r="I88" s="160"/>
    </row>
    <row r="89" spans="1:9" ht="18.75" x14ac:dyDescent="0.3">
      <c r="A89" s="157"/>
      <c r="B89" s="157"/>
      <c r="C89" s="158"/>
      <c r="D89" s="159"/>
      <c r="E89" s="159"/>
      <c r="F89" s="159"/>
      <c r="G89" s="159"/>
      <c r="H89" s="158"/>
      <c r="I89" s="160"/>
    </row>
    <row r="90" spans="1:9" ht="18.75" x14ac:dyDescent="0.3">
      <c r="A90" s="157"/>
      <c r="B90" s="157"/>
      <c r="C90" s="158"/>
      <c r="D90" s="159"/>
      <c r="E90" s="159"/>
      <c r="F90" s="159"/>
      <c r="G90" s="159"/>
      <c r="H90" s="158"/>
      <c r="I90" s="160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6" zoomScale="55" zoomScaleNormal="75" workbookViewId="0">
      <selection activeCell="B38" sqref="B3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3" t="s">
        <v>27</v>
      </c>
      <c r="B1" s="383"/>
      <c r="C1" s="383"/>
      <c r="D1" s="383"/>
      <c r="E1" s="383"/>
      <c r="F1" s="383"/>
      <c r="G1" s="383"/>
      <c r="H1" s="383"/>
    </row>
    <row r="2" spans="1:8" x14ac:dyDescent="0.25">
      <c r="A2" s="383"/>
      <c r="B2" s="383"/>
      <c r="C2" s="383"/>
      <c r="D2" s="383"/>
      <c r="E2" s="383"/>
      <c r="F2" s="383"/>
      <c r="G2" s="383"/>
      <c r="H2" s="383"/>
    </row>
    <row r="3" spans="1:8" x14ac:dyDescent="0.25">
      <c r="A3" s="383"/>
      <c r="B3" s="383"/>
      <c r="C3" s="383"/>
      <c r="D3" s="383"/>
      <c r="E3" s="383"/>
      <c r="F3" s="383"/>
      <c r="G3" s="383"/>
      <c r="H3" s="383"/>
    </row>
    <row r="4" spans="1:8" x14ac:dyDescent="0.25">
      <c r="A4" s="383"/>
      <c r="B4" s="383"/>
      <c r="C4" s="383"/>
      <c r="D4" s="383"/>
      <c r="E4" s="383"/>
      <c r="F4" s="383"/>
      <c r="G4" s="383"/>
      <c r="H4" s="383"/>
    </row>
    <row r="5" spans="1:8" x14ac:dyDescent="0.25">
      <c r="A5" s="383"/>
      <c r="B5" s="383"/>
      <c r="C5" s="383"/>
      <c r="D5" s="383"/>
      <c r="E5" s="383"/>
      <c r="F5" s="383"/>
      <c r="G5" s="383"/>
      <c r="H5" s="383"/>
    </row>
    <row r="6" spans="1:8" x14ac:dyDescent="0.25">
      <c r="A6" s="383"/>
      <c r="B6" s="383"/>
      <c r="C6" s="383"/>
      <c r="D6" s="383"/>
      <c r="E6" s="383"/>
      <c r="F6" s="383"/>
      <c r="G6" s="383"/>
      <c r="H6" s="383"/>
    </row>
    <row r="7" spans="1:8" x14ac:dyDescent="0.25">
      <c r="A7" s="383"/>
      <c r="B7" s="383"/>
      <c r="C7" s="383"/>
      <c r="D7" s="383"/>
      <c r="E7" s="383"/>
      <c r="F7" s="383"/>
      <c r="G7" s="383"/>
      <c r="H7" s="383"/>
    </row>
    <row r="8" spans="1:8" x14ac:dyDescent="0.25">
      <c r="A8" s="384" t="s">
        <v>28</v>
      </c>
      <c r="B8" s="384"/>
      <c r="C8" s="384"/>
      <c r="D8" s="384"/>
      <c r="E8" s="384"/>
      <c r="F8" s="384"/>
      <c r="G8" s="384"/>
      <c r="H8" s="384"/>
    </row>
    <row r="9" spans="1:8" x14ac:dyDescent="0.25">
      <c r="A9" s="384"/>
      <c r="B9" s="384"/>
      <c r="C9" s="384"/>
      <c r="D9" s="384"/>
      <c r="E9" s="384"/>
      <c r="F9" s="384"/>
      <c r="G9" s="384"/>
      <c r="H9" s="384"/>
    </row>
    <row r="10" spans="1:8" x14ac:dyDescent="0.25">
      <c r="A10" s="384"/>
      <c r="B10" s="384"/>
      <c r="C10" s="384"/>
      <c r="D10" s="384"/>
      <c r="E10" s="384"/>
      <c r="F10" s="384"/>
      <c r="G10" s="384"/>
      <c r="H10" s="384"/>
    </row>
    <row r="11" spans="1:8" x14ac:dyDescent="0.25">
      <c r="A11" s="384"/>
      <c r="B11" s="384"/>
      <c r="C11" s="384"/>
      <c r="D11" s="384"/>
      <c r="E11" s="384"/>
      <c r="F11" s="384"/>
      <c r="G11" s="384"/>
      <c r="H11" s="384"/>
    </row>
    <row r="12" spans="1:8" x14ac:dyDescent="0.25">
      <c r="A12" s="384"/>
      <c r="B12" s="384"/>
      <c r="C12" s="384"/>
      <c r="D12" s="384"/>
      <c r="E12" s="384"/>
      <c r="F12" s="384"/>
      <c r="G12" s="384"/>
      <c r="H12" s="384"/>
    </row>
    <row r="13" spans="1:8" x14ac:dyDescent="0.25">
      <c r="A13" s="384"/>
      <c r="B13" s="384"/>
      <c r="C13" s="384"/>
      <c r="D13" s="384"/>
      <c r="E13" s="384"/>
      <c r="F13" s="384"/>
      <c r="G13" s="384"/>
      <c r="H13" s="384"/>
    </row>
    <row r="14" spans="1:8" x14ac:dyDescent="0.25">
      <c r="A14" s="384"/>
      <c r="B14" s="384"/>
      <c r="C14" s="384"/>
      <c r="D14" s="384"/>
      <c r="E14" s="384"/>
      <c r="F14" s="384"/>
      <c r="G14" s="384"/>
      <c r="H14" s="384"/>
    </row>
    <row r="15" spans="1:8" ht="19.5" customHeight="1" x14ac:dyDescent="0.25"/>
    <row r="16" spans="1:8" ht="19.5" customHeight="1" x14ac:dyDescent="0.3">
      <c r="A16" s="377" t="s">
        <v>29</v>
      </c>
      <c r="B16" s="378"/>
      <c r="C16" s="378"/>
      <c r="D16" s="378"/>
      <c r="E16" s="378"/>
      <c r="F16" s="378"/>
      <c r="G16" s="378"/>
      <c r="H16" s="379"/>
    </row>
    <row r="17" spans="1:14" ht="20.25" customHeight="1" x14ac:dyDescent="0.25">
      <c r="A17" s="385" t="s">
        <v>30</v>
      </c>
      <c r="B17" s="385"/>
      <c r="C17" s="385"/>
      <c r="D17" s="385"/>
      <c r="E17" s="385"/>
      <c r="F17" s="385"/>
      <c r="G17" s="385"/>
      <c r="H17" s="385"/>
    </row>
    <row r="18" spans="1:14" ht="26.25" customHeight="1" x14ac:dyDescent="0.4">
      <c r="A18" s="241" t="s">
        <v>31</v>
      </c>
      <c r="B18" s="395" t="str">
        <f>Sulphamethoxazole!B18</f>
        <v>COSATRIM</v>
      </c>
      <c r="C18" s="395"/>
    </row>
    <row r="19" spans="1:14" ht="26.25" customHeight="1" x14ac:dyDescent="0.4">
      <c r="A19" s="241" t="s">
        <v>32</v>
      </c>
      <c r="B19" s="342" t="str">
        <f>Sulphamethoxazole!B19</f>
        <v>NDQB201602768</v>
      </c>
      <c r="C19" s="365">
        <v>25</v>
      </c>
    </row>
    <row r="20" spans="1:14" ht="26.25" customHeight="1" x14ac:dyDescent="0.4">
      <c r="A20" s="241" t="s">
        <v>33</v>
      </c>
      <c r="B20" s="342" t="str">
        <f>Sulphamethoxazole!B20</f>
        <v>Sulphamethoxazole, Trimethoprim</v>
      </c>
      <c r="C20" s="343"/>
    </row>
    <row r="21" spans="1:14" ht="26.25" customHeight="1" x14ac:dyDescent="0.4">
      <c r="A21" s="241" t="s">
        <v>34</v>
      </c>
      <c r="B21" s="387" t="str">
        <f>Sulphamethoxazole!B21</f>
        <v>Each 5ml contains Sulphamethoxazole 200mg and Trimethoprim 40mg</v>
      </c>
      <c r="C21" s="387"/>
      <c r="D21" s="387"/>
      <c r="E21" s="387"/>
      <c r="F21" s="387"/>
      <c r="G21" s="387"/>
      <c r="H21" s="387"/>
      <c r="I21" s="387"/>
    </row>
    <row r="22" spans="1:14" ht="26.25" customHeight="1" x14ac:dyDescent="0.4">
      <c r="A22" s="241" t="s">
        <v>35</v>
      </c>
      <c r="B22" s="344" t="str">
        <f>Sulphamethoxazole!B22</f>
        <v>15th March 2016</v>
      </c>
      <c r="C22" s="343"/>
      <c r="D22" s="343"/>
      <c r="E22" s="343"/>
      <c r="F22" s="343"/>
      <c r="G22" s="343"/>
      <c r="H22" s="343"/>
      <c r="I22" s="343"/>
    </row>
    <row r="23" spans="1:14" ht="26.25" customHeight="1" x14ac:dyDescent="0.4">
      <c r="A23" s="241" t="s">
        <v>36</v>
      </c>
      <c r="B23" s="344" t="str">
        <f>Sulphamethoxazole!B23</f>
        <v>22nd March 2016</v>
      </c>
      <c r="C23" s="343"/>
      <c r="D23" s="343"/>
      <c r="E23" s="343"/>
      <c r="F23" s="343"/>
      <c r="G23" s="343"/>
      <c r="H23" s="343"/>
      <c r="I23" s="343"/>
    </row>
    <row r="24" spans="1:14" ht="18.75" x14ac:dyDescent="0.3">
      <c r="A24" s="241"/>
      <c r="B24" s="243"/>
    </row>
    <row r="25" spans="1:14" ht="18.75" x14ac:dyDescent="0.3">
      <c r="A25" s="239" t="s">
        <v>1</v>
      </c>
      <c r="B25" s="243"/>
    </row>
    <row r="26" spans="1:14" ht="26.25" customHeight="1" x14ac:dyDescent="0.4">
      <c r="A26" s="244" t="s">
        <v>4</v>
      </c>
      <c r="B26" s="386" t="s">
        <v>113</v>
      </c>
      <c r="C26" s="386"/>
    </row>
    <row r="27" spans="1:14" ht="26.25" customHeight="1" x14ac:dyDescent="0.4">
      <c r="A27" s="246" t="s">
        <v>37</v>
      </c>
      <c r="B27" s="387" t="s">
        <v>114</v>
      </c>
      <c r="C27" s="387"/>
    </row>
    <row r="28" spans="1:14" ht="27" customHeight="1" x14ac:dyDescent="0.4">
      <c r="A28" s="246" t="s">
        <v>6</v>
      </c>
      <c r="B28" s="341">
        <v>99.6</v>
      </c>
    </row>
    <row r="29" spans="1:14" s="9" customFormat="1" ht="27" customHeight="1" x14ac:dyDescent="0.4">
      <c r="A29" s="246" t="s">
        <v>38</v>
      </c>
      <c r="B29" s="340">
        <v>0</v>
      </c>
      <c r="C29" s="398" t="s">
        <v>39</v>
      </c>
      <c r="D29" s="399"/>
      <c r="E29" s="399"/>
      <c r="F29" s="399"/>
      <c r="G29" s="399"/>
      <c r="H29" s="400"/>
      <c r="I29" s="248"/>
      <c r="J29" s="248"/>
      <c r="K29" s="248"/>
      <c r="L29" s="248"/>
    </row>
    <row r="30" spans="1:14" s="9" customFormat="1" ht="19.5" customHeight="1" x14ac:dyDescent="0.3">
      <c r="A30" s="246" t="s">
        <v>40</v>
      </c>
      <c r="B30" s="245">
        <f>B28-B29</f>
        <v>99.6</v>
      </c>
      <c r="C30" s="249"/>
      <c r="D30" s="249"/>
      <c r="E30" s="249"/>
      <c r="F30" s="249"/>
      <c r="G30" s="249"/>
      <c r="H30" s="250"/>
      <c r="I30" s="248"/>
      <c r="J30" s="248"/>
      <c r="K30" s="248"/>
      <c r="L30" s="248"/>
    </row>
    <row r="31" spans="1:14" s="9" customFormat="1" ht="27" customHeight="1" x14ac:dyDescent="0.4">
      <c r="A31" s="246" t="s">
        <v>41</v>
      </c>
      <c r="B31" s="361">
        <v>1</v>
      </c>
      <c r="C31" s="401" t="s">
        <v>42</v>
      </c>
      <c r="D31" s="402"/>
      <c r="E31" s="402"/>
      <c r="F31" s="402"/>
      <c r="G31" s="402"/>
      <c r="H31" s="403"/>
      <c r="I31" s="248"/>
      <c r="J31" s="248"/>
      <c r="K31" s="248"/>
      <c r="L31" s="248"/>
    </row>
    <row r="32" spans="1:14" s="9" customFormat="1" ht="27" customHeight="1" x14ac:dyDescent="0.4">
      <c r="A32" s="246" t="s">
        <v>43</v>
      </c>
      <c r="B32" s="361">
        <v>1</v>
      </c>
      <c r="C32" s="401" t="s">
        <v>44</v>
      </c>
      <c r="D32" s="402"/>
      <c r="E32" s="402"/>
      <c r="F32" s="402"/>
      <c r="G32" s="402"/>
      <c r="H32" s="403"/>
      <c r="I32" s="248"/>
      <c r="J32" s="248"/>
      <c r="K32" s="248"/>
      <c r="L32" s="252"/>
      <c r="M32" s="252"/>
      <c r="N32" s="253"/>
    </row>
    <row r="33" spans="1:14" s="9" customFormat="1" ht="17.25" customHeight="1" x14ac:dyDescent="0.3">
      <c r="A33" s="246"/>
      <c r="B33" s="251"/>
      <c r="C33" s="254"/>
      <c r="D33" s="254"/>
      <c r="E33" s="254"/>
      <c r="F33" s="254"/>
      <c r="G33" s="254"/>
      <c r="H33" s="254"/>
      <c r="I33" s="248"/>
      <c r="J33" s="248"/>
      <c r="K33" s="248"/>
      <c r="L33" s="252"/>
      <c r="M33" s="252"/>
      <c r="N33" s="253"/>
    </row>
    <row r="34" spans="1:14" s="9" customFormat="1" ht="18.75" x14ac:dyDescent="0.3">
      <c r="A34" s="246" t="s">
        <v>45</v>
      </c>
      <c r="B34" s="255">
        <f>B31/B32</f>
        <v>1</v>
      </c>
      <c r="C34" s="240" t="s">
        <v>46</v>
      </c>
      <c r="D34" s="240"/>
      <c r="E34" s="240"/>
      <c r="F34" s="240"/>
      <c r="G34" s="240"/>
      <c r="H34" s="240"/>
      <c r="I34" s="248"/>
      <c r="J34" s="248"/>
      <c r="K34" s="248"/>
      <c r="L34" s="252"/>
      <c r="M34" s="252"/>
      <c r="N34" s="253"/>
    </row>
    <row r="35" spans="1:14" s="9" customFormat="1" ht="19.5" customHeight="1" x14ac:dyDescent="0.3">
      <c r="A35" s="246"/>
      <c r="B35" s="245"/>
      <c r="H35" s="240"/>
      <c r="I35" s="248"/>
      <c r="J35" s="248"/>
      <c r="K35" s="248"/>
      <c r="L35" s="252"/>
      <c r="M35" s="252"/>
      <c r="N35" s="253"/>
    </row>
    <row r="36" spans="1:14" s="9" customFormat="1" ht="27" customHeight="1" x14ac:dyDescent="0.4">
      <c r="A36" s="256" t="s">
        <v>91</v>
      </c>
      <c r="B36" s="345">
        <v>100</v>
      </c>
      <c r="C36" s="240"/>
      <c r="D36" s="389" t="s">
        <v>47</v>
      </c>
      <c r="E36" s="390"/>
      <c r="F36" s="302" t="s">
        <v>48</v>
      </c>
      <c r="G36" s="303"/>
      <c r="J36" s="248"/>
      <c r="K36" s="248"/>
      <c r="L36" s="252"/>
      <c r="M36" s="252"/>
      <c r="N36" s="253"/>
    </row>
    <row r="37" spans="1:14" s="9" customFormat="1" ht="26.25" customHeight="1" x14ac:dyDescent="0.4">
      <c r="A37" s="257" t="s">
        <v>49</v>
      </c>
      <c r="B37" s="346">
        <v>3</v>
      </c>
      <c r="C37" s="259" t="s">
        <v>102</v>
      </c>
      <c r="D37" s="260" t="s">
        <v>51</v>
      </c>
      <c r="E37" s="292" t="s">
        <v>52</v>
      </c>
      <c r="F37" s="260" t="s">
        <v>51</v>
      </c>
      <c r="G37" s="261" t="s">
        <v>52</v>
      </c>
      <c r="J37" s="248"/>
      <c r="K37" s="248"/>
      <c r="L37" s="252"/>
      <c r="M37" s="252"/>
      <c r="N37" s="253"/>
    </row>
    <row r="38" spans="1:14" s="9" customFormat="1" ht="26.25" customHeight="1" x14ac:dyDescent="0.4">
      <c r="A38" s="257" t="s">
        <v>53</v>
      </c>
      <c r="B38" s="346">
        <v>20</v>
      </c>
      <c r="C38" s="262">
        <v>1</v>
      </c>
      <c r="D38" s="347">
        <v>10135336</v>
      </c>
      <c r="E38" s="306">
        <f>IF(ISBLANK(D38),"-",$D$48/$D$45*D38)</f>
        <v>8871632.8876328114</v>
      </c>
      <c r="F38" s="347">
        <v>10110463</v>
      </c>
      <c r="G38" s="298">
        <f>IF(ISBLANK(F38),"-",$D$48/$F$45*F38)</f>
        <v>9087540.9878428262</v>
      </c>
      <c r="J38" s="248"/>
      <c r="K38" s="248"/>
      <c r="L38" s="252"/>
      <c r="M38" s="252"/>
      <c r="N38" s="253"/>
    </row>
    <row r="39" spans="1:14" s="9" customFormat="1" ht="26.25" customHeight="1" x14ac:dyDescent="0.4">
      <c r="A39" s="257" t="s">
        <v>54</v>
      </c>
      <c r="B39" s="346">
        <v>1</v>
      </c>
      <c r="C39" s="258">
        <v>2</v>
      </c>
      <c r="D39" s="348">
        <v>10169598</v>
      </c>
      <c r="E39" s="307">
        <f>IF(ISBLANK(D39),"-",$D$48/$D$45*D39)</f>
        <v>8901623.0020203441</v>
      </c>
      <c r="F39" s="348">
        <v>10115760</v>
      </c>
      <c r="G39" s="299">
        <f>IF(ISBLANK(F39),"-",$D$48/$F$45*F39)</f>
        <v>9092302.066006368</v>
      </c>
      <c r="J39" s="248"/>
      <c r="K39" s="248"/>
      <c r="L39" s="252"/>
      <c r="M39" s="252"/>
      <c r="N39" s="253"/>
    </row>
    <row r="40" spans="1:14" ht="26.25" customHeight="1" x14ac:dyDescent="0.4">
      <c r="A40" s="257" t="s">
        <v>55</v>
      </c>
      <c r="B40" s="346">
        <v>1</v>
      </c>
      <c r="C40" s="258">
        <v>3</v>
      </c>
      <c r="D40" s="348">
        <v>10156616</v>
      </c>
      <c r="E40" s="307">
        <f>IF(ISBLANK(D40),"-",$D$48/$D$45*D40)</f>
        <v>8890259.6354632564</v>
      </c>
      <c r="F40" s="348">
        <v>10149079</v>
      </c>
      <c r="G40" s="299">
        <f>IF(ISBLANK(F40),"-",$D$48/$F$45*F40)</f>
        <v>9122250.0296331514</v>
      </c>
      <c r="L40" s="252"/>
      <c r="M40" s="252"/>
      <c r="N40" s="263"/>
    </row>
    <row r="41" spans="1:14" ht="26.25" customHeight="1" x14ac:dyDescent="0.4">
      <c r="A41" s="257" t="s">
        <v>56</v>
      </c>
      <c r="B41" s="346">
        <v>1</v>
      </c>
      <c r="C41" s="264">
        <v>4</v>
      </c>
      <c r="D41" s="349"/>
      <c r="E41" s="308" t="str">
        <f>IF(ISBLANK(D41),"-",$D$48/$D$45*D41)</f>
        <v>-</v>
      </c>
      <c r="F41" s="349"/>
      <c r="G41" s="300" t="str">
        <f>IF(ISBLANK(F41),"-",$D$48/$F$45*F41)</f>
        <v>-</v>
      </c>
      <c r="L41" s="252"/>
      <c r="M41" s="252"/>
      <c r="N41" s="263"/>
    </row>
    <row r="42" spans="1:14" ht="27" customHeight="1" x14ac:dyDescent="0.4">
      <c r="A42" s="257" t="s">
        <v>57</v>
      </c>
      <c r="B42" s="346">
        <v>1</v>
      </c>
      <c r="C42" s="265" t="s">
        <v>58</v>
      </c>
      <c r="D42" s="326">
        <f>AVERAGE(D38:D41)</f>
        <v>10153850</v>
      </c>
      <c r="E42" s="288">
        <f>AVERAGE(E38:E41)</f>
        <v>8887838.5083721373</v>
      </c>
      <c r="F42" s="266">
        <f>AVERAGE(F38:F41)</f>
        <v>10125100.666666666</v>
      </c>
      <c r="G42" s="267">
        <f>AVERAGE(G38:G41)</f>
        <v>9100697.6944941152</v>
      </c>
    </row>
    <row r="43" spans="1:14" ht="26.25" customHeight="1" x14ac:dyDescent="0.4">
      <c r="A43" s="257" t="s">
        <v>59</v>
      </c>
      <c r="B43" s="341">
        <v>1</v>
      </c>
      <c r="C43" s="327" t="s">
        <v>60</v>
      </c>
      <c r="D43" s="351">
        <v>24.47</v>
      </c>
      <c r="E43" s="263"/>
      <c r="F43" s="350">
        <v>23.83</v>
      </c>
      <c r="G43" s="304"/>
    </row>
    <row r="44" spans="1:14" ht="26.25" customHeight="1" x14ac:dyDescent="0.4">
      <c r="A44" s="257" t="s">
        <v>61</v>
      </c>
      <c r="B44" s="341">
        <v>1</v>
      </c>
      <c r="C44" s="328" t="s">
        <v>62</v>
      </c>
      <c r="D44" s="329">
        <f>D43*$B$34</f>
        <v>24.47</v>
      </c>
      <c r="E44" s="269"/>
      <c r="F44" s="268">
        <f>F43*$B$34</f>
        <v>23.83</v>
      </c>
      <c r="G44" s="271"/>
    </row>
    <row r="45" spans="1:14" ht="19.5" customHeight="1" x14ac:dyDescent="0.3">
      <c r="A45" s="257" t="s">
        <v>63</v>
      </c>
      <c r="B45" s="325">
        <f>(B44/B43)*(B42/B41)*(B40/B39)*(B38/B37)*B36</f>
        <v>666.66666666666674</v>
      </c>
      <c r="C45" s="328" t="s">
        <v>64</v>
      </c>
      <c r="D45" s="330">
        <f>D44*$B$30/100</f>
        <v>24.372119999999995</v>
      </c>
      <c r="E45" s="271"/>
      <c r="F45" s="270">
        <f>F44*$B$30/100</f>
        <v>23.734679999999997</v>
      </c>
      <c r="G45" s="271"/>
    </row>
    <row r="46" spans="1:14" ht="19.5" customHeight="1" x14ac:dyDescent="0.3">
      <c r="A46" s="391" t="s">
        <v>65</v>
      </c>
      <c r="B46" s="396"/>
      <c r="C46" s="328" t="s">
        <v>66</v>
      </c>
      <c r="D46" s="329">
        <f>D45/$B$45</f>
        <v>3.6558179999999989E-2</v>
      </c>
      <c r="E46" s="271"/>
      <c r="F46" s="272">
        <f>F45/$B$45</f>
        <v>3.5602019999999991E-2</v>
      </c>
      <c r="G46" s="271"/>
    </row>
    <row r="47" spans="1:14" ht="27" customHeight="1" x14ac:dyDescent="0.4">
      <c r="A47" s="393"/>
      <c r="B47" s="397"/>
      <c r="C47" s="328" t="s">
        <v>67</v>
      </c>
      <c r="D47" s="352">
        <v>3.2000000000000001E-2</v>
      </c>
      <c r="E47" s="304"/>
      <c r="F47" s="304"/>
      <c r="G47" s="304"/>
    </row>
    <row r="48" spans="1:14" ht="18.75" x14ac:dyDescent="0.3">
      <c r="C48" s="328" t="s">
        <v>68</v>
      </c>
      <c r="D48" s="330">
        <f>D47*$B$45</f>
        <v>21.333333333333336</v>
      </c>
      <c r="E48" s="271"/>
      <c r="F48" s="271"/>
      <c r="G48" s="271"/>
    </row>
    <row r="49" spans="1:12" ht="19.5" customHeight="1" x14ac:dyDescent="0.3">
      <c r="C49" s="331" t="s">
        <v>69</v>
      </c>
      <c r="D49" s="332">
        <f>D48/B34</f>
        <v>21.333333333333336</v>
      </c>
      <c r="E49" s="290"/>
      <c r="F49" s="290"/>
      <c r="G49" s="290"/>
    </row>
    <row r="50" spans="1:12" ht="18.75" x14ac:dyDescent="0.3">
      <c r="C50" s="333" t="s">
        <v>70</v>
      </c>
      <c r="D50" s="334">
        <f>AVERAGE(E38:E41,G38:G41)</f>
        <v>8994268.1014331263</v>
      </c>
      <c r="E50" s="289"/>
      <c r="F50" s="289"/>
      <c r="G50" s="289"/>
    </row>
    <row r="51" spans="1:12" ht="18.75" x14ac:dyDescent="0.3">
      <c r="C51" s="273" t="s">
        <v>71</v>
      </c>
      <c r="D51" s="276">
        <f>STDEV(E38:E41,G38:G41)/D50</f>
        <v>1.3073229045624175E-2</v>
      </c>
      <c r="E51" s="269"/>
      <c r="F51" s="269"/>
      <c r="G51" s="269"/>
    </row>
    <row r="52" spans="1:12" ht="19.5" customHeight="1" x14ac:dyDescent="0.3">
      <c r="C52" s="274" t="s">
        <v>17</v>
      </c>
      <c r="D52" s="277">
        <f>COUNT(E38:E41,G38:G41)</f>
        <v>6</v>
      </c>
      <c r="E52" s="269"/>
      <c r="F52" s="269"/>
      <c r="G52" s="269"/>
    </row>
    <row r="54" spans="1:12" ht="18.75" x14ac:dyDescent="0.3">
      <c r="A54" s="239" t="s">
        <v>1</v>
      </c>
      <c r="B54" s="278" t="s">
        <v>72</v>
      </c>
    </row>
    <row r="55" spans="1:12" ht="18.75" x14ac:dyDescent="0.3">
      <c r="A55" s="240" t="s">
        <v>73</v>
      </c>
      <c r="B55" s="242" t="str">
        <f>B21</f>
        <v>Each 5ml contains Sulphamethoxazole 200mg and Trimethoprim 40mg</v>
      </c>
    </row>
    <row r="56" spans="1:12" ht="26.25" customHeight="1" x14ac:dyDescent="0.4">
      <c r="A56" s="336" t="s">
        <v>103</v>
      </c>
      <c r="B56" s="353">
        <v>5</v>
      </c>
      <c r="C56" s="317" t="s">
        <v>93</v>
      </c>
      <c r="D56" s="354">
        <v>40</v>
      </c>
      <c r="E56" s="317" t="str">
        <f>B20</f>
        <v>Sulphamethoxazole, Trimethoprim</v>
      </c>
    </row>
    <row r="57" spans="1:12" ht="18.75" x14ac:dyDescent="0.3">
      <c r="A57" s="242" t="s">
        <v>104</v>
      </c>
      <c r="B57" s="364">
        <f>'Relative Density'!C39</f>
        <v>1.1485404915363795</v>
      </c>
    </row>
    <row r="58" spans="1:12" s="50" customFormat="1" ht="26.25" x14ac:dyDescent="0.4">
      <c r="A58" s="315" t="s">
        <v>92</v>
      </c>
      <c r="B58" s="316">
        <f>B56</f>
        <v>5</v>
      </c>
      <c r="C58" s="317" t="s">
        <v>105</v>
      </c>
      <c r="D58" s="337">
        <f>B57*B56</f>
        <v>5.7427024576818972</v>
      </c>
    </row>
    <row r="59" spans="1:12" ht="19.5" customHeight="1" x14ac:dyDescent="0.25"/>
    <row r="60" spans="1:12" s="9" customFormat="1" ht="27" customHeight="1" thickBot="1" x14ac:dyDescent="0.45">
      <c r="A60" s="256" t="s">
        <v>94</v>
      </c>
      <c r="B60" s="345">
        <v>100</v>
      </c>
      <c r="C60" s="240"/>
      <c r="D60" s="280" t="s">
        <v>106</v>
      </c>
      <c r="E60" s="279" t="s">
        <v>50</v>
      </c>
      <c r="F60" s="279" t="s">
        <v>51</v>
      </c>
      <c r="G60" s="279" t="s">
        <v>74</v>
      </c>
      <c r="H60" s="259" t="s">
        <v>75</v>
      </c>
      <c r="L60" s="248"/>
    </row>
    <row r="61" spans="1:12" s="9" customFormat="1" ht="24" customHeight="1" x14ac:dyDescent="0.4">
      <c r="A61" s="257" t="s">
        <v>90</v>
      </c>
      <c r="B61" s="346">
        <v>4</v>
      </c>
      <c r="C61" s="407" t="s">
        <v>76</v>
      </c>
      <c r="D61" s="404">
        <v>11.3658</v>
      </c>
      <c r="E61" s="310">
        <v>1</v>
      </c>
      <c r="F61" s="355">
        <v>8877138</v>
      </c>
      <c r="G61" s="321">
        <f>IF(ISBLANK(F61),"-",(F61/$D$50*$D$47*$B$69)*$D$58/$D$61)</f>
        <v>39.894537517648523</v>
      </c>
      <c r="H61" s="318">
        <f t="shared" ref="H61:H72" si="0">IF(ISBLANK(F61),"-",G61/$D$56)</f>
        <v>0.99736343794121307</v>
      </c>
      <c r="L61" s="248"/>
    </row>
    <row r="62" spans="1:12" s="9" customFormat="1" ht="26.25" customHeight="1" x14ac:dyDescent="0.4">
      <c r="A62" s="257" t="s">
        <v>77</v>
      </c>
      <c r="B62" s="346">
        <v>100</v>
      </c>
      <c r="C62" s="408"/>
      <c r="D62" s="405"/>
      <c r="E62" s="311">
        <v>2</v>
      </c>
      <c r="F62" s="348">
        <v>8897595</v>
      </c>
      <c r="G62" s="322">
        <f>IF(ISBLANK(F62),"-",(F62/$D$50*$D$47*$B$69)*$D$58/$D$61)</f>
        <v>39.98647284117267</v>
      </c>
      <c r="H62" s="319">
        <f t="shared" si="0"/>
        <v>0.99966182102931678</v>
      </c>
      <c r="L62" s="248"/>
    </row>
    <row r="63" spans="1:12" s="9" customFormat="1" ht="24.75" customHeight="1" x14ac:dyDescent="0.4">
      <c r="A63" s="257" t="s">
        <v>78</v>
      </c>
      <c r="B63" s="346">
        <v>1</v>
      </c>
      <c r="C63" s="408"/>
      <c r="D63" s="405"/>
      <c r="E63" s="311">
        <v>3</v>
      </c>
      <c r="F63" s="348">
        <v>8874935</v>
      </c>
      <c r="G63" s="322">
        <f>IF(ISBLANK(F63),"-",(F63/$D$50*$D$47*$B$69)*$D$58/$D$61)</f>
        <v>39.884637067058321</v>
      </c>
      <c r="H63" s="319">
        <f t="shared" si="0"/>
        <v>0.99711592667645799</v>
      </c>
      <c r="L63" s="248"/>
    </row>
    <row r="64" spans="1:12" ht="27" customHeight="1" thickBot="1" x14ac:dyDescent="0.45">
      <c r="A64" s="257" t="s">
        <v>79</v>
      </c>
      <c r="B64" s="346">
        <v>1</v>
      </c>
      <c r="C64" s="409"/>
      <c r="D64" s="406"/>
      <c r="E64" s="312">
        <v>4</v>
      </c>
      <c r="F64" s="356"/>
      <c r="G64" s="322" t="str">
        <f>IF(ISBLANK(F64),"-",(F64/$D$50*$D$47*$B$69)*$D$58/$D$61)</f>
        <v>-</v>
      </c>
      <c r="H64" s="319" t="str">
        <f t="shared" si="0"/>
        <v>-</v>
      </c>
    </row>
    <row r="65" spans="1:11" ht="24.75" customHeight="1" x14ac:dyDescent="0.4">
      <c r="A65" s="257" t="s">
        <v>80</v>
      </c>
      <c r="B65" s="346">
        <v>1</v>
      </c>
      <c r="C65" s="407" t="s">
        <v>81</v>
      </c>
      <c r="D65" s="404">
        <v>12.117900000000001</v>
      </c>
      <c r="E65" s="281">
        <v>1</v>
      </c>
      <c r="F65" s="348">
        <v>9574480</v>
      </c>
      <c r="G65" s="321">
        <f>IF(ISBLANK(F65),"-",(F65/$D$50*$D$47*$B$69)*$D$58/$D$65)</f>
        <v>40.357876334344319</v>
      </c>
      <c r="H65" s="318">
        <f t="shared" si="0"/>
        <v>1.008946908358608</v>
      </c>
    </row>
    <row r="66" spans="1:11" ht="23.25" customHeight="1" x14ac:dyDescent="0.4">
      <c r="A66" s="257" t="s">
        <v>82</v>
      </c>
      <c r="B66" s="346">
        <v>1</v>
      </c>
      <c r="C66" s="408"/>
      <c r="D66" s="405"/>
      <c r="E66" s="282">
        <v>2</v>
      </c>
      <c r="F66" s="348">
        <v>9593836</v>
      </c>
      <c r="G66" s="322">
        <f>IF(ISBLANK(F66),"-",(F66/$D$50*$D$47*$B$69)*$D$58/$D$65)</f>
        <v>40.43946479181956</v>
      </c>
      <c r="H66" s="319">
        <f t="shared" si="0"/>
        <v>1.0109866197954891</v>
      </c>
    </row>
    <row r="67" spans="1:11" ht="24.75" customHeight="1" x14ac:dyDescent="0.4">
      <c r="A67" s="257" t="s">
        <v>83</v>
      </c>
      <c r="B67" s="346">
        <v>1</v>
      </c>
      <c r="C67" s="408"/>
      <c r="D67" s="405"/>
      <c r="E67" s="282">
        <v>3</v>
      </c>
      <c r="F67" s="348">
        <v>9612515</v>
      </c>
      <c r="G67" s="322">
        <f>IF(ISBLANK(F67),"-",(F67/$D$50*$D$47*$B$69)*$D$58/$D$65)</f>
        <v>40.5181995922525</v>
      </c>
      <c r="H67" s="319">
        <f t="shared" si="0"/>
        <v>1.0129549898063126</v>
      </c>
    </row>
    <row r="68" spans="1:11" ht="27" customHeight="1" thickBot="1" x14ac:dyDescent="0.45">
      <c r="A68" s="257" t="s">
        <v>84</v>
      </c>
      <c r="B68" s="346">
        <v>1</v>
      </c>
      <c r="C68" s="409"/>
      <c r="D68" s="406"/>
      <c r="E68" s="283">
        <v>4</v>
      </c>
      <c r="F68" s="356"/>
      <c r="G68" s="323" t="str">
        <f>IF(ISBLANK(F68),"-",(F68/$D$50*$D$47*$B$69)*$D$58/$D$65)</f>
        <v>-</v>
      </c>
      <c r="H68" s="320" t="str">
        <f t="shared" si="0"/>
        <v>-</v>
      </c>
    </row>
    <row r="69" spans="1:11" ht="23.25" customHeight="1" x14ac:dyDescent="0.4">
      <c r="A69" s="257" t="s">
        <v>85</v>
      </c>
      <c r="B69" s="324">
        <f>(B68/B67)*(B66/B65)*(B64/B63)*(B62/B61)*B60</f>
        <v>2500</v>
      </c>
      <c r="C69" s="407" t="s">
        <v>86</v>
      </c>
      <c r="D69" s="404">
        <v>10.320600000000001</v>
      </c>
      <c r="E69" s="281">
        <v>1</v>
      </c>
      <c r="F69" s="355">
        <v>8371144</v>
      </c>
      <c r="G69" s="321">
        <f>IF(ISBLANK(F69),"-",(F69/$D$50*$D$47*$B$69)*$D$58/$D$69)</f>
        <v>41.430515749309883</v>
      </c>
      <c r="H69" s="319">
        <f t="shared" si="0"/>
        <v>1.035762893732747</v>
      </c>
    </row>
    <row r="70" spans="1:11" ht="22.5" customHeight="1" thickBot="1" x14ac:dyDescent="0.45">
      <c r="A70" s="335" t="s">
        <v>107</v>
      </c>
      <c r="B70" s="357">
        <f>(D47*B69)/D56*D58</f>
        <v>11.485404915363794</v>
      </c>
      <c r="C70" s="408"/>
      <c r="D70" s="405"/>
      <c r="E70" s="282">
        <v>2</v>
      </c>
      <c r="F70" s="348">
        <v>8351906</v>
      </c>
      <c r="G70" s="322">
        <f>IF(ISBLANK(F70),"-",(F70/$D$50*$D$47*$B$69)*$D$58/$D$69)</f>
        <v>41.335302925114625</v>
      </c>
      <c r="H70" s="319">
        <f t="shared" si="0"/>
        <v>1.0333825731278656</v>
      </c>
    </row>
    <row r="71" spans="1:11" ht="23.25" customHeight="1" x14ac:dyDescent="0.4">
      <c r="A71" s="391" t="s">
        <v>65</v>
      </c>
      <c r="B71" s="392"/>
      <c r="C71" s="408"/>
      <c r="D71" s="405"/>
      <c r="E71" s="282">
        <v>3</v>
      </c>
      <c r="F71" s="348">
        <v>8373544</v>
      </c>
      <c r="G71" s="322">
        <f>IF(ISBLANK(F71),"-",(F71/$D$50*$D$47*$B$69)*$D$58/$D$69)</f>
        <v>41.442393843605998</v>
      </c>
      <c r="H71" s="319">
        <f t="shared" si="0"/>
        <v>1.03605984609015</v>
      </c>
    </row>
    <row r="72" spans="1:11" ht="23.25" customHeight="1" thickBot="1" x14ac:dyDescent="0.45">
      <c r="A72" s="393"/>
      <c r="B72" s="394"/>
      <c r="C72" s="410"/>
      <c r="D72" s="406"/>
      <c r="E72" s="283">
        <v>4</v>
      </c>
      <c r="F72" s="356"/>
      <c r="G72" s="323" t="str">
        <f>IF(ISBLANK(F72),"-",(F72/$D$50*$D$47*$B$69)*$D$58/$D$69)</f>
        <v>-</v>
      </c>
      <c r="H72" s="320" t="str">
        <f t="shared" si="0"/>
        <v>-</v>
      </c>
    </row>
    <row r="73" spans="1:11" ht="26.25" customHeight="1" x14ac:dyDescent="0.4">
      <c r="A73" s="284"/>
      <c r="B73" s="284"/>
      <c r="C73" s="284"/>
      <c r="D73" s="284"/>
      <c r="E73" s="284"/>
      <c r="F73" s="285"/>
      <c r="G73" s="275" t="s">
        <v>58</v>
      </c>
      <c r="H73" s="358">
        <f>AVERAGE(H61:H72)</f>
        <v>1.0146927796175733</v>
      </c>
    </row>
    <row r="74" spans="1:11" ht="26.25" customHeight="1" x14ac:dyDescent="0.4">
      <c r="C74" s="284"/>
      <c r="D74" s="284"/>
      <c r="E74" s="284"/>
      <c r="F74" s="285"/>
      <c r="G74" s="273" t="s">
        <v>71</v>
      </c>
      <c r="H74" s="359">
        <f>STDEV(H61:H72)/H73</f>
        <v>1.6098860705545899E-2</v>
      </c>
    </row>
    <row r="75" spans="1:11" ht="27" customHeight="1" x14ac:dyDescent="0.4">
      <c r="A75" s="284"/>
      <c r="B75" s="284"/>
      <c r="C75" s="285"/>
      <c r="D75" s="286"/>
      <c r="E75" s="286"/>
      <c r="F75" s="285"/>
      <c r="G75" s="274" t="s">
        <v>17</v>
      </c>
      <c r="H75" s="360">
        <f>COUNT(H61:H72)</f>
        <v>9</v>
      </c>
    </row>
    <row r="76" spans="1:11" ht="18.75" x14ac:dyDescent="0.3">
      <c r="A76" s="284"/>
      <c r="B76" s="284"/>
      <c r="C76" s="285"/>
      <c r="D76" s="286"/>
      <c r="E76" s="286"/>
      <c r="F76" s="286"/>
      <c r="G76" s="286"/>
      <c r="H76" s="285"/>
      <c r="I76" s="287"/>
      <c r="J76" s="291"/>
      <c r="K76" s="305"/>
    </row>
    <row r="77" spans="1:11" ht="26.25" customHeight="1" x14ac:dyDescent="0.4">
      <c r="A77" s="244" t="s">
        <v>87</v>
      </c>
      <c r="B77" s="362" t="s">
        <v>88</v>
      </c>
      <c r="C77" s="388" t="str">
        <f>B20</f>
        <v>Sulphamethoxazole, Trimethoprim</v>
      </c>
      <c r="D77" s="388"/>
      <c r="E77" s="309" t="s">
        <v>89</v>
      </c>
      <c r="F77" s="309"/>
      <c r="G77" s="363">
        <f>H73</f>
        <v>1.0146927796175733</v>
      </c>
      <c r="H77" s="285"/>
      <c r="I77" s="287"/>
      <c r="J77" s="291"/>
      <c r="K77" s="305"/>
    </row>
    <row r="78" spans="1:11" ht="19.5" customHeight="1" x14ac:dyDescent="0.3">
      <c r="A78" s="295"/>
      <c r="B78" s="296"/>
      <c r="C78" s="297"/>
      <c r="D78" s="297"/>
      <c r="E78" s="296"/>
      <c r="F78" s="296"/>
      <c r="G78" s="296"/>
      <c r="H78" s="296"/>
    </row>
    <row r="79" spans="1:11" ht="18.75" x14ac:dyDescent="0.3">
      <c r="B79" s="247" t="s">
        <v>22</v>
      </c>
      <c r="E79" s="285" t="s">
        <v>23</v>
      </c>
      <c r="F79" s="285"/>
      <c r="G79" s="285" t="s">
        <v>24</v>
      </c>
    </row>
    <row r="80" spans="1:11" ht="66" customHeight="1" x14ac:dyDescent="0.3">
      <c r="A80" s="291" t="s">
        <v>25</v>
      </c>
      <c r="B80" s="338"/>
      <c r="C80" s="338"/>
      <c r="D80" s="284"/>
      <c r="E80" s="293"/>
      <c r="F80" s="287"/>
      <c r="G80" s="313"/>
      <c r="H80" s="313"/>
      <c r="I80" s="287"/>
    </row>
    <row r="81" spans="1:9" ht="60.75" customHeight="1" x14ac:dyDescent="0.3">
      <c r="A81" s="291" t="s">
        <v>26</v>
      </c>
      <c r="B81" s="339"/>
      <c r="C81" s="339"/>
      <c r="D81" s="301"/>
      <c r="E81" s="294"/>
      <c r="F81" s="287"/>
      <c r="G81" s="314"/>
      <c r="H81" s="314"/>
      <c r="I81" s="309"/>
    </row>
    <row r="82" spans="1:9" ht="18.75" x14ac:dyDescent="0.3">
      <c r="A82" s="284"/>
      <c r="B82" s="285"/>
      <c r="C82" s="286"/>
      <c r="D82" s="286"/>
      <c r="E82" s="286"/>
      <c r="F82" s="286"/>
      <c r="G82" s="285"/>
      <c r="H82" s="285"/>
      <c r="I82" s="287"/>
    </row>
    <row r="83" spans="1:9" ht="18.75" x14ac:dyDescent="0.3">
      <c r="A83" s="284"/>
      <c r="B83" s="284"/>
      <c r="C83" s="285"/>
      <c r="D83" s="286"/>
      <c r="E83" s="286"/>
      <c r="F83" s="286"/>
      <c r="G83" s="286"/>
      <c r="H83" s="285"/>
      <c r="I83" s="287"/>
    </row>
    <row r="84" spans="1:9" ht="18.75" x14ac:dyDescent="0.3">
      <c r="A84" s="284"/>
      <c r="B84" s="284"/>
      <c r="C84" s="285"/>
      <c r="D84" s="286"/>
      <c r="E84" s="286"/>
      <c r="F84" s="286"/>
      <c r="G84" s="286"/>
      <c r="H84" s="285"/>
      <c r="I84" s="287"/>
    </row>
    <row r="85" spans="1:9" ht="18.75" x14ac:dyDescent="0.3">
      <c r="A85" s="284"/>
      <c r="B85" s="284"/>
      <c r="C85" s="285"/>
      <c r="D85" s="286"/>
      <c r="E85" s="286"/>
      <c r="F85" s="286"/>
      <c r="G85" s="286"/>
      <c r="H85" s="285"/>
      <c r="I85" s="287"/>
    </row>
    <row r="86" spans="1:9" ht="18.75" x14ac:dyDescent="0.3">
      <c r="A86" s="284"/>
      <c r="B86" s="284"/>
      <c r="C86" s="285"/>
      <c r="D86" s="286"/>
      <c r="E86" s="286"/>
      <c r="F86" s="286"/>
      <c r="G86" s="286"/>
      <c r="H86" s="285"/>
      <c r="I86" s="287"/>
    </row>
    <row r="87" spans="1:9" ht="18.75" x14ac:dyDescent="0.3">
      <c r="A87" s="284"/>
      <c r="B87" s="284"/>
      <c r="C87" s="285"/>
      <c r="D87" s="286"/>
      <c r="E87" s="286"/>
      <c r="F87" s="286"/>
      <c r="G87" s="286"/>
      <c r="H87" s="285"/>
      <c r="I87" s="287"/>
    </row>
    <row r="88" spans="1:9" ht="18.75" x14ac:dyDescent="0.3">
      <c r="A88" s="284"/>
      <c r="B88" s="284"/>
      <c r="C88" s="285"/>
      <c r="D88" s="286"/>
      <c r="E88" s="286"/>
      <c r="F88" s="286"/>
      <c r="G88" s="286"/>
      <c r="H88" s="285"/>
      <c r="I88" s="287"/>
    </row>
    <row r="89" spans="1:9" ht="18.75" x14ac:dyDescent="0.3">
      <c r="A89" s="284"/>
      <c r="B89" s="284"/>
      <c r="C89" s="285"/>
      <c r="D89" s="286"/>
      <c r="E89" s="286"/>
      <c r="F89" s="286"/>
      <c r="G89" s="286"/>
      <c r="H89" s="285"/>
      <c r="I89" s="287"/>
    </row>
    <row r="90" spans="1:9" ht="18.75" x14ac:dyDescent="0.3">
      <c r="A90" s="284"/>
      <c r="B90" s="284"/>
      <c r="C90" s="285"/>
      <c r="D90" s="286"/>
      <c r="E90" s="286"/>
      <c r="F90" s="286"/>
      <c r="G90" s="286"/>
      <c r="H90" s="285"/>
      <c r="I90" s="287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92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Relative Density</vt:lpstr>
      <vt:lpstr>Sulphamethoxazole</vt:lpstr>
      <vt:lpstr>Trimethoprim </vt:lpstr>
      <vt:lpstr>Sulphamethoxazole!Print_Area</vt:lpstr>
      <vt:lpstr>'Trimethoprim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2016-03-22T08:23:49Z</cp:lastPrinted>
  <dcterms:created xsi:type="dcterms:W3CDTF">2005-07-05T10:19:27Z</dcterms:created>
  <dcterms:modified xsi:type="dcterms:W3CDTF">2016-03-23T12:00:05Z</dcterms:modified>
</cp:coreProperties>
</file>