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2"/>
  </bookViews>
  <sheets>
    <sheet name="SST" sheetId="1" r:id="rId1"/>
    <sheet name="Uniformity" sheetId="2" r:id="rId2"/>
    <sheet name="Dapso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7" i="1" l="1"/>
  <c r="B6" i="1"/>
  <c r="B4" i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B39" i="1"/>
  <c r="E37" i="1"/>
  <c r="D37" i="1"/>
  <c r="C37" i="1"/>
  <c r="B37" i="1"/>
  <c r="B38" i="1" s="1"/>
  <c r="B18" i="1"/>
  <c r="E16" i="1"/>
  <c r="D16" i="1"/>
  <c r="C16" i="1"/>
  <c r="B16" i="1"/>
  <c r="B17" i="1" s="1"/>
  <c r="I92" i="3" l="1"/>
  <c r="D101" i="3"/>
  <c r="D102" i="3" s="1"/>
  <c r="B69" i="3"/>
  <c r="I39" i="3"/>
  <c r="D45" i="3"/>
  <c r="D46" i="3" s="1"/>
  <c r="D49" i="3"/>
  <c r="F98" i="3"/>
  <c r="F99" i="3" s="1"/>
  <c r="F44" i="3"/>
  <c r="F45" i="3" s="1"/>
  <c r="F46" i="3" s="1"/>
  <c r="D25" i="2"/>
  <c r="D29" i="2"/>
  <c r="D33" i="2"/>
  <c r="D37" i="2"/>
  <c r="D41" i="2"/>
  <c r="C50" i="2"/>
  <c r="D97" i="3"/>
  <c r="D98" i="3" s="1"/>
  <c r="D99" i="3" s="1"/>
  <c r="D26" i="2"/>
  <c r="D30" i="2"/>
  <c r="D34" i="2"/>
  <c r="D38" i="2"/>
  <c r="D42" i="2"/>
  <c r="B49" i="2"/>
  <c r="E39" i="3" l="1"/>
  <c r="E38" i="3"/>
  <c r="E41" i="3"/>
  <c r="G41" i="3"/>
  <c r="G40" i="3"/>
  <c r="E40" i="3"/>
  <c r="E91" i="3"/>
  <c r="E92" i="3"/>
  <c r="G94" i="3"/>
  <c r="G93" i="3"/>
  <c r="G92" i="3"/>
  <c r="G91" i="3"/>
  <c r="G39" i="3"/>
  <c r="G38" i="3"/>
  <c r="E94" i="3"/>
  <c r="E93" i="3"/>
  <c r="G95" i="3" l="1"/>
  <c r="D50" i="3"/>
  <c r="G68" i="3" s="1"/>
  <c r="H68" i="3" s="1"/>
  <c r="G42" i="3"/>
  <c r="E42" i="3"/>
  <c r="D52" i="3"/>
  <c r="E95" i="3"/>
  <c r="D105" i="3"/>
  <c r="D103" i="3"/>
  <c r="G65" i="3" l="1"/>
  <c r="H65" i="3" s="1"/>
  <c r="D51" i="3"/>
  <c r="G69" i="3"/>
  <c r="H69" i="3" s="1"/>
  <c r="G67" i="3"/>
  <c r="H67" i="3" s="1"/>
  <c r="G62" i="3"/>
  <c r="H62" i="3" s="1"/>
  <c r="G64" i="3"/>
  <c r="H64" i="3" s="1"/>
  <c r="G63" i="3"/>
  <c r="H63" i="3" s="1"/>
  <c r="G60" i="3"/>
  <c r="H60" i="3" s="1"/>
  <c r="G71" i="3"/>
  <c r="H71" i="3" s="1"/>
  <c r="G61" i="3"/>
  <c r="H61" i="3" s="1"/>
  <c r="G70" i="3"/>
  <c r="H70" i="3" s="1"/>
  <c r="G66" i="3"/>
  <c r="H66" i="3" s="1"/>
  <c r="E112" i="3"/>
  <c r="F112" i="3" s="1"/>
  <c r="E110" i="3"/>
  <c r="F110" i="3" s="1"/>
  <c r="E108" i="3"/>
  <c r="E111" i="3"/>
  <c r="F111" i="3" s="1"/>
  <c r="D104" i="3"/>
  <c r="E113" i="3"/>
  <c r="F113" i="3" s="1"/>
  <c r="E109" i="3"/>
  <c r="F109" i="3" s="1"/>
  <c r="G72" i="3" l="1"/>
  <c r="G73" i="3" s="1"/>
  <c r="G74" i="3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<sst xmlns="http://schemas.openxmlformats.org/spreadsheetml/2006/main" count="230" uniqueCount="128">
  <si>
    <t>HPLC System Suitability Report</t>
  </si>
  <si>
    <t>Analysis Data</t>
  </si>
  <si>
    <t>Assay</t>
  </si>
  <si>
    <t>Sample(s)</t>
  </si>
  <si>
    <t>Reference Substance:</t>
  </si>
  <si>
    <t>DAPSONE TABLETS 100 MG</t>
  </si>
  <si>
    <t>% age Purity:</t>
  </si>
  <si>
    <t>NDQB201602770</t>
  </si>
  <si>
    <t>Weight (mg):</t>
  </si>
  <si>
    <t xml:space="preserve">Dapsone B.P </t>
  </si>
  <si>
    <t>Standard Conc (mg/mL):</t>
  </si>
  <si>
    <t>2016-02-23 08:41:49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</si>
  <si>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</si>
  <si>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</si>
  <si>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</si>
  <si>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</si>
  <si>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</si>
  <si>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</si>
  <si>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</si>
  <si>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</si>
  <si>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</si>
  <si>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</si>
  <si>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</si>
  <si>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</si>
  <si>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</si>
  <si>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</si>
  <si>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</si>
  <si>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</si>
  <si>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</si>
  <si>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</si>
  <si>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</si>
  <si>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</si>
  <si>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</si>
  <si>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</si>
  <si>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</si>
  <si>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</si>
  <si>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</si>
  <si>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</si>
  <si>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</si>
  <si>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</si>
  <si>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</si>
  <si>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</si>
  <si>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</si>
  <si>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</si>
  <si>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</si>
  <si>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</si>
  <si>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</si>
  <si>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</si>
  <si>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</si>
  <si>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</si>
  <si>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</si>
  <si>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</si>
  <si>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</si>
  <si>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</si>
  <si>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</si>
  <si>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</si>
  <si>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</si>
  <si>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</si>
  <si>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</si>
  <si>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</si>
  <si>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</si>
  <si>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</si>
  <si>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</si>
  <si>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</si>
  <si>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</si>
  <si>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</si>
  <si>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</si>
  <si>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</si>
  <si>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</si>
  <si>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</si>
  <si>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</si>
  <si>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</si>
  <si>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</si>
  <si>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</si>
  <si>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</si>
  <si>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</si>
  <si>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</si>
  <si>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</si>
  <si>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</si>
  <si>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</si>
  <si>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</si>
  <si>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</si>
  <si>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</si>
  <si>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</si>
  <si>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</si>
  <si>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</si>
  <si>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</si>
  <si>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</si>
  <si>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</si>
  <si>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</si>
  <si>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</si>
  <si>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</si>
  <si>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</si>
  <si>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</si>
  <si>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</si>
  <si>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</si>
  <si>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</si>
  <si>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</si>
  <si>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</si>
  <si>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</si>
  <si>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</si>
  <si>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</si>
  <si>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</si>
  <si>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</si>
  <si>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</si>
  <si>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</si>
  <si>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</si>
  <si>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</si>
  <si>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</si>
  <si>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</si>
  <si>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</si>
  <si>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</si>
  <si>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</si>
  <si>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</si>
  <si>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</si>
  <si>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</si>
  <si>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</si>
  <si>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</si>
  <si>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</si>
  <si>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</si>
  <si>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</si>
  <si>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</si>
  <si>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</si>
  <si>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</si>
  <si>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2016-3-23:9:19</t>
  </si>
  <si>
    <t>Dapsone tablet 100mg</t>
  </si>
  <si>
    <t>dapsone</t>
  </si>
  <si>
    <t>D42-1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</si>
</sst>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66" fontId="24" fillId="6" borderId="49" xfId="0" applyNumberFormat="1" applyFont="1" applyFill="1" applyBorder="1" applyAlignment="1">
      <alignment horizontal="center"/>
    </xf>
    <xf numFmtId="166" fontId="24" fillId="6" borderId="38" xfId="0" applyNumberFormat="1" applyFont="1" applyFill="1" applyBorder="1" applyAlignment="1">
      <alignment horizontal="center"/>
    </xf>
    <xf numFmtId="166" fontId="24" fillId="6" borderId="50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B8" sqref="B8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 x14ac:dyDescent="0.3">
      <c r="A1" s="275" t="s">
        <v>0</v>
      </c>
      <c r="B1" s="275"/>
      <c r="C1" s="275"/>
      <c r="D1" s="275"/>
      <c r="E1" s="275"/>
    </row>
    <row r="2" spans="1:5" ht="16.5" customHeight="1" x14ac:dyDescent="0.3">
      <c r="A2" s="4" t="s">
        <v>1</v>
      </c>
      <c r="B2" s="5" t="s">
        <v>2</v>
      </c>
    </row>
    <row r="3" spans="1:5" ht="16.5" customHeight="1" x14ac:dyDescent="0.3">
      <c r="A3" s="6" t="s">
        <v>3</v>
      </c>
      <c r="B3" s="7" t="s">
        <v>5</v>
      </c>
      <c r="D3" s="8"/>
      <c r="E3" s="9"/>
    </row>
    <row r="4" spans="1:5" ht="16.5" customHeight="1" x14ac:dyDescent="0.3">
      <c r="A4" s="10" t="s">
        <v>4</v>
      </c>
      <c r="B4" s="11" t="str">
        <f>Dapsone!B26</f>
        <v>dapsone</v>
      </c>
      <c r="C4" s="9"/>
      <c r="D4" s="9"/>
      <c r="E4" s="9"/>
    </row>
    <row r="5" spans="1:5" ht="16.5" customHeight="1" x14ac:dyDescent="0.3">
      <c r="A5" s="10" t="s">
        <v>6</v>
      </c>
      <c r="B5" s="3">
        <v>99.5</v>
      </c>
      <c r="C5" s="9"/>
      <c r="D5" s="9"/>
      <c r="E5" s="9"/>
    </row>
    <row r="6" spans="1:5" ht="16.5" customHeight="1" x14ac:dyDescent="0.3">
      <c r="A6" s="6" t="s">
        <v>8</v>
      </c>
      <c r="B6" s="11">
        <f>Dapsone!D43</f>
        <v>27.49</v>
      </c>
      <c r="C6" s="9"/>
      <c r="D6" s="9"/>
      <c r="E6" s="9"/>
    </row>
    <row r="7" spans="1:5" ht="16.5" customHeight="1" x14ac:dyDescent="0.3">
      <c r="A7" s="6" t="s">
        <v>10</v>
      </c>
      <c r="B7" s="12">
        <f>B6/Dapsone!B45</f>
        <v>2.7489999999999997E-2</v>
      </c>
      <c r="C7" s="9"/>
      <c r="D7" s="9"/>
      <c r="E7" s="9"/>
    </row>
    <row r="8" spans="1:5" ht="15.75" customHeight="1" x14ac:dyDescent="0.25">
      <c r="A8" s="9"/>
      <c r="B8" s="9" t="s">
        <v>124</v>
      </c>
      <c r="C8" s="9"/>
      <c r="D8" s="9"/>
      <c r="E8" s="9"/>
    </row>
    <row r="9" spans="1:5" ht="16.5" customHeight="1" x14ac:dyDescent="0.3">
      <c r="A9" s="13" t="s">
        <v>12</v>
      </c>
      <c r="B9" s="14" t="s">
        <v>13</v>
      </c>
      <c r="C9" s="13" t="s">
        <v>14</v>
      </c>
      <c r="D9" s="13" t="s">
        <v>15</v>
      </c>
      <c r="E9" s="15" t="s">
        <v>16</v>
      </c>
    </row>
    <row r="10" spans="1:5" ht="16.5" customHeight="1" x14ac:dyDescent="0.3">
      <c r="A10" s="16">
        <v>1</v>
      </c>
      <c r="B10" s="17">
        <v>4702056</v>
      </c>
      <c r="C10" s="17">
        <v>12717.9</v>
      </c>
      <c r="D10" s="18">
        <v>1.2</v>
      </c>
      <c r="E10" s="19">
        <v>7.1</v>
      </c>
    </row>
    <row r="11" spans="1:5" ht="16.5" customHeight="1" x14ac:dyDescent="0.3">
      <c r="A11" s="16">
        <v>2</v>
      </c>
      <c r="B11" s="17">
        <v>4669246</v>
      </c>
      <c r="C11" s="17">
        <v>12686.5</v>
      </c>
      <c r="D11" s="18">
        <v>1.2</v>
      </c>
      <c r="E11" s="18">
        <v>7</v>
      </c>
    </row>
    <row r="12" spans="1:5" ht="16.5" customHeight="1" x14ac:dyDescent="0.3">
      <c r="A12" s="16">
        <v>3</v>
      </c>
      <c r="B12" s="17">
        <v>4663841</v>
      </c>
      <c r="C12" s="17">
        <v>12620.8</v>
      </c>
      <c r="D12" s="18">
        <v>1.2</v>
      </c>
      <c r="E12" s="18">
        <v>7</v>
      </c>
    </row>
    <row r="13" spans="1:5" ht="16.5" customHeight="1" x14ac:dyDescent="0.3">
      <c r="A13" s="16">
        <v>4</v>
      </c>
      <c r="B13" s="17">
        <v>4689419</v>
      </c>
      <c r="C13" s="17">
        <v>12564.4</v>
      </c>
      <c r="D13" s="18">
        <v>1.2</v>
      </c>
      <c r="E13" s="18">
        <v>7</v>
      </c>
    </row>
    <row r="14" spans="1:5" ht="16.5" customHeight="1" x14ac:dyDescent="0.3">
      <c r="A14" s="16">
        <v>5</v>
      </c>
      <c r="B14" s="17">
        <v>4678591</v>
      </c>
      <c r="C14" s="17">
        <v>12593.7</v>
      </c>
      <c r="D14" s="18">
        <v>1.2</v>
      </c>
      <c r="E14" s="18">
        <v>6.9</v>
      </c>
    </row>
    <row r="15" spans="1:5" ht="16.5" customHeight="1" x14ac:dyDescent="0.3">
      <c r="A15" s="16">
        <v>6</v>
      </c>
      <c r="B15" s="20">
        <v>4682529</v>
      </c>
      <c r="C15" s="20">
        <v>12485.2</v>
      </c>
      <c r="D15" s="21">
        <v>1.2</v>
      </c>
      <c r="E15" s="21">
        <v>6.9</v>
      </c>
    </row>
    <row r="16" spans="1:5" ht="16.5" customHeight="1" x14ac:dyDescent="0.3">
      <c r="A16" s="22" t="s">
        <v>17</v>
      </c>
      <c r="B16" s="23">
        <f>AVERAGE(B10:B15)</f>
        <v>4680947</v>
      </c>
      <c r="C16" s="24">
        <f>AVERAGE(C10:C15)</f>
        <v>12611.416666666666</v>
      </c>
      <c r="D16" s="25">
        <f>AVERAGE(D10:D15)</f>
        <v>1.2</v>
      </c>
      <c r="E16" s="25">
        <f>AVERAGE(E10:E15)</f>
        <v>6.9833333333333334</v>
      </c>
    </row>
    <row r="17" spans="1:6" ht="16.5" customHeight="1" x14ac:dyDescent="0.3">
      <c r="A17" s="26" t="s">
        <v>18</v>
      </c>
      <c r="B17" s="27">
        <f>(STDEV(B10:B15)/B16)</f>
        <v>2.9523704795350403E-3</v>
      </c>
      <c r="C17" s="28"/>
      <c r="D17" s="28"/>
      <c r="E17" s="29"/>
      <c r="F17" s="2"/>
    </row>
    <row r="18" spans="1:6" s="2" customFormat="1" ht="16.5" customHeight="1" x14ac:dyDescent="0.3">
      <c r="A18" s="30" t="s">
        <v>19</v>
      </c>
      <c r="B18" s="31">
        <f>COUNT(B10:B15)</f>
        <v>6</v>
      </c>
      <c r="C18" s="32"/>
      <c r="D18" s="33"/>
      <c r="E18" s="34"/>
    </row>
    <row r="19" spans="1:6" s="2" customFormat="1" ht="15.75" customHeight="1" x14ac:dyDescent="0.25">
      <c r="A19" s="9"/>
      <c r="B19" s="9"/>
      <c r="C19" s="9"/>
      <c r="D19" s="9"/>
      <c r="E19" s="35"/>
    </row>
    <row r="20" spans="1:6" s="2" customFormat="1" ht="16.5" customHeight="1" x14ac:dyDescent="0.3">
      <c r="A20" s="10" t="s">
        <v>20</v>
      </c>
      <c r="B20" s="36" t="s">
        <v>21</v>
      </c>
      <c r="C20" s="37"/>
      <c r="D20" s="37"/>
      <c r="E20" s="38"/>
    </row>
    <row r="21" spans="1:6" ht="16.5" customHeight="1" x14ac:dyDescent="0.3">
      <c r="A21" s="10"/>
      <c r="B21" s="36" t="s">
        <v>22</v>
      </c>
      <c r="C21" s="37"/>
      <c r="D21" s="37"/>
      <c r="E21" s="38"/>
      <c r="F21" s="2"/>
    </row>
    <row r="22" spans="1:6" ht="16.5" customHeight="1" x14ac:dyDescent="0.3">
      <c r="A22" s="10"/>
      <c r="B22" s="39" t="s">
        <v>23</v>
      </c>
      <c r="C22" s="37"/>
      <c r="D22" s="37"/>
      <c r="E22" s="37"/>
    </row>
    <row r="23" spans="1:6" ht="15.75" customHeight="1" x14ac:dyDescent="0.25">
      <c r="A23" s="9"/>
      <c r="B23" s="9"/>
      <c r="C23" s="9"/>
      <c r="D23" s="9"/>
      <c r="E23" s="9"/>
    </row>
    <row r="24" spans="1:6" ht="16.5" customHeight="1" x14ac:dyDescent="0.3">
      <c r="A24" s="4" t="s">
        <v>1</v>
      </c>
      <c r="B24" s="5" t="s">
        <v>24</v>
      </c>
    </row>
    <row r="25" spans="1:6" ht="16.5" customHeight="1" x14ac:dyDescent="0.3">
      <c r="A25" s="10" t="s">
        <v>4</v>
      </c>
      <c r="B25" s="7"/>
      <c r="C25" s="9"/>
      <c r="D25" s="9"/>
      <c r="E25" s="9"/>
    </row>
    <row r="26" spans="1:6" ht="16.5" customHeight="1" x14ac:dyDescent="0.3">
      <c r="A26" s="10" t="s">
        <v>6</v>
      </c>
      <c r="B26" s="11"/>
      <c r="C26" s="9"/>
      <c r="D26" s="9"/>
      <c r="E26" s="9"/>
    </row>
    <row r="27" spans="1:6" ht="16.5" customHeight="1" x14ac:dyDescent="0.3">
      <c r="A27" s="6" t="s">
        <v>8</v>
      </c>
      <c r="B27" s="11"/>
      <c r="C27" s="9"/>
      <c r="D27" s="9"/>
      <c r="E27" s="9"/>
    </row>
    <row r="28" spans="1:6" ht="16.5" customHeight="1" x14ac:dyDescent="0.3">
      <c r="A28" s="6" t="s">
        <v>10</v>
      </c>
      <c r="B28" s="12"/>
      <c r="C28" s="9"/>
      <c r="D28" s="9"/>
      <c r="E28" s="9"/>
    </row>
    <row r="29" spans="1:6" ht="15.75" customHeight="1" x14ac:dyDescent="0.25">
      <c r="A29" s="9"/>
      <c r="B29" s="9"/>
      <c r="C29" s="9"/>
      <c r="D29" s="9"/>
      <c r="E29" s="9"/>
    </row>
    <row r="30" spans="1:6" ht="16.5" customHeight="1" x14ac:dyDescent="0.3">
      <c r="A30" s="13" t="s">
        <v>12</v>
      </c>
      <c r="B30" s="14" t="s">
        <v>13</v>
      </c>
      <c r="C30" s="13" t="s">
        <v>14</v>
      </c>
      <c r="D30" s="13" t="s">
        <v>15</v>
      </c>
      <c r="E30" s="15" t="s">
        <v>16</v>
      </c>
    </row>
    <row r="31" spans="1:6" ht="16.5" customHeight="1" x14ac:dyDescent="0.3">
      <c r="A31" s="16">
        <v>1</v>
      </c>
      <c r="B31" s="17"/>
      <c r="C31" s="17"/>
      <c r="D31" s="18"/>
      <c r="E31" s="19"/>
    </row>
    <row r="32" spans="1:6" ht="16.5" customHeight="1" x14ac:dyDescent="0.3">
      <c r="A32" s="16">
        <v>2</v>
      </c>
      <c r="B32" s="17"/>
      <c r="C32" s="17"/>
      <c r="D32" s="18"/>
      <c r="E32" s="18"/>
    </row>
    <row r="33" spans="1:7" ht="16.5" customHeight="1" x14ac:dyDescent="0.3">
      <c r="A33" s="16">
        <v>3</v>
      </c>
      <c r="B33" s="17"/>
      <c r="C33" s="17"/>
      <c r="D33" s="18"/>
      <c r="E33" s="18"/>
    </row>
    <row r="34" spans="1:7" ht="16.5" customHeight="1" x14ac:dyDescent="0.3">
      <c r="A34" s="16">
        <v>4</v>
      </c>
      <c r="B34" s="17"/>
      <c r="C34" s="17"/>
      <c r="D34" s="18"/>
      <c r="E34" s="18"/>
    </row>
    <row r="35" spans="1:7" ht="16.5" customHeight="1" x14ac:dyDescent="0.3">
      <c r="A35" s="16">
        <v>5</v>
      </c>
      <c r="B35" s="17"/>
      <c r="C35" s="17"/>
      <c r="D35" s="18"/>
      <c r="E35" s="18"/>
    </row>
    <row r="36" spans="1:7" ht="16.5" customHeight="1" x14ac:dyDescent="0.3">
      <c r="A36" s="16">
        <v>6</v>
      </c>
      <c r="B36" s="20"/>
      <c r="C36" s="20"/>
      <c r="D36" s="21"/>
      <c r="E36" s="21"/>
    </row>
    <row r="37" spans="1:7" ht="16.5" customHeight="1" x14ac:dyDescent="0.3">
      <c r="A37" s="22" t="s">
        <v>17</v>
      </c>
      <c r="B37" s="23" t="e">
        <f>AVERAGE(B31:B36)</f>
        <v>#DIV/0!</v>
      </c>
      <c r="C37" s="24" t="e">
        <f>AVERAGE(C31:C36)</f>
        <v>#DIV/0!</v>
      </c>
      <c r="D37" s="25" t="e">
        <f>AVERAGE(D31:D36)</f>
        <v>#DIV/0!</v>
      </c>
      <c r="E37" s="25" t="e">
        <f>AVERAGE(E31:E36)</f>
        <v>#DIV/0!</v>
      </c>
    </row>
    <row r="38" spans="1:7" ht="16.5" customHeight="1" x14ac:dyDescent="0.3">
      <c r="A38" s="26" t="s">
        <v>18</v>
      </c>
      <c r="B38" s="27" t="e">
        <f>(STDEV(B31:B36)/B37)</f>
        <v>#DIV/0!</v>
      </c>
      <c r="C38" s="28"/>
      <c r="D38" s="28"/>
      <c r="E38" s="29"/>
      <c r="F38" s="2"/>
    </row>
    <row r="39" spans="1:7" s="2" customFormat="1" ht="16.5" customHeight="1" x14ac:dyDescent="0.3">
      <c r="A39" s="30" t="s">
        <v>19</v>
      </c>
      <c r="B39" s="31">
        <f>COUNT(B31:B36)</f>
        <v>0</v>
      </c>
      <c r="C39" s="32"/>
      <c r="D39" s="33"/>
      <c r="E39" s="34"/>
    </row>
    <row r="40" spans="1:7" s="2" customFormat="1" ht="15.75" customHeight="1" x14ac:dyDescent="0.25">
      <c r="A40" s="9"/>
      <c r="B40" s="9"/>
      <c r="C40" s="9"/>
      <c r="D40" s="9"/>
      <c r="E40" s="35"/>
    </row>
    <row r="41" spans="1:7" s="2" customFormat="1" ht="16.5" customHeight="1" x14ac:dyDescent="0.3">
      <c r="A41" s="10" t="s">
        <v>20</v>
      </c>
      <c r="B41" s="36" t="s">
        <v>21</v>
      </c>
      <c r="C41" s="37"/>
      <c r="D41" s="37"/>
      <c r="E41" s="38"/>
    </row>
    <row r="42" spans="1:7" ht="16.5" customHeight="1" x14ac:dyDescent="0.3">
      <c r="A42" s="10"/>
      <c r="B42" s="36" t="s">
        <v>22</v>
      </c>
      <c r="C42" s="37"/>
      <c r="D42" s="37"/>
      <c r="E42" s="38"/>
      <c r="F42" s="2"/>
    </row>
    <row r="43" spans="1:7" ht="16.5" customHeight="1" x14ac:dyDescent="0.3">
      <c r="A43" s="10"/>
      <c r="B43" s="39" t="s">
        <v>23</v>
      </c>
      <c r="C43" s="37"/>
      <c r="D43" s="38"/>
      <c r="E43" s="37"/>
    </row>
    <row r="44" spans="1:7" ht="14.25" customHeight="1" x14ac:dyDescent="0.25">
      <c r="A44" s="40"/>
      <c r="B44" s="41"/>
      <c r="D44" s="42"/>
      <c r="F44" s="43"/>
      <c r="G44" s="43"/>
    </row>
    <row r="45" spans="1:7" ht="15" customHeight="1" x14ac:dyDescent="0.3">
      <c r="B45" s="276" t="s">
        <v>25</v>
      </c>
      <c r="C45" s="276"/>
      <c r="E45" s="44" t="s">
        <v>26</v>
      </c>
      <c r="F45" s="45"/>
      <c r="G45" s="44" t="s">
        <v>27</v>
      </c>
    </row>
    <row r="46" spans="1:7" ht="15" customHeight="1" x14ac:dyDescent="0.3">
      <c r="A46" s="46" t="s">
        <v>28</v>
      </c>
      <c r="B46" s="47"/>
      <c r="C46" s="47"/>
      <c r="E46" s="47"/>
      <c r="F46" s="2"/>
      <c r="G46" s="48"/>
    </row>
    <row r="47" spans="1:7" ht="15" customHeight="1" x14ac:dyDescent="0.3">
      <c r="A47" s="46" t="s">
        <v>29</v>
      </c>
      <c r="B47" s="49"/>
      <c r="C47" s="49"/>
      <c r="E47" s="49"/>
      <c r="F47" s="2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C19" sqref="C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0" t="s">
        <v>30</v>
      </c>
      <c r="B11" s="281"/>
      <c r="C11" s="281"/>
      <c r="D11" s="281"/>
      <c r="E11" s="281"/>
      <c r="F11" s="282"/>
      <c r="G11" s="90"/>
    </row>
    <row r="12" spans="1:7" ht="16.5" customHeight="1" x14ac:dyDescent="0.3">
      <c r="A12" s="279" t="s">
        <v>31</v>
      </c>
      <c r="B12" s="279"/>
      <c r="C12" s="279"/>
      <c r="D12" s="279"/>
      <c r="E12" s="279"/>
      <c r="F12" s="279"/>
      <c r="G12" s="89"/>
    </row>
    <row r="14" spans="1:7" ht="16.5" customHeight="1" x14ac:dyDescent="0.3">
      <c r="A14" s="284" t="s">
        <v>32</v>
      </c>
      <c r="B14" s="284"/>
      <c r="C14" s="59" t="s">
        <v>5</v>
      </c>
    </row>
    <row r="15" spans="1:7" ht="16.5" customHeight="1" x14ac:dyDescent="0.3">
      <c r="A15" s="284" t="s">
        <v>33</v>
      </c>
      <c r="B15" s="284"/>
      <c r="C15" s="59" t="s">
        <v>7</v>
      </c>
    </row>
    <row r="16" spans="1:7" ht="16.5" customHeight="1" x14ac:dyDescent="0.3">
      <c r="A16" s="284" t="s">
        <v>34</v>
      </c>
      <c r="B16" s="284"/>
      <c r="C16" s="59" t="s">
        <v>9</v>
      </c>
    </row>
    <row r="17" spans="1:5" ht="16.5" customHeight="1" x14ac:dyDescent="0.3">
      <c r="A17" s="284" t="s">
        <v>35</v>
      </c>
      <c r="B17" s="284"/>
      <c r="C17" s="59"/>
    </row>
    <row r="18" spans="1:5" ht="16.5" customHeight="1" x14ac:dyDescent="0.3">
      <c r="A18" s="284" t="s">
        <v>36</v>
      </c>
      <c r="B18" s="284"/>
      <c r="C18" s="96" t="s">
        <v>11</v>
      </c>
    </row>
    <row r="19" spans="1:5" ht="16.5" customHeight="1" x14ac:dyDescent="0.3">
      <c r="A19" s="284" t="s">
        <v>37</v>
      </c>
      <c r="B19" s="284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279" t="s">
        <v>1</v>
      </c>
      <c r="B21" s="279"/>
      <c r="C21" s="58" t="s">
        <v>38</v>
      </c>
      <c r="D21" s="65"/>
    </row>
    <row r="22" spans="1:5" ht="15.75" customHeight="1" x14ac:dyDescent="0.3">
      <c r="A22" s="283"/>
      <c r="B22" s="283"/>
      <c r="C22" s="56"/>
      <c r="D22" s="283"/>
      <c r="E22" s="283"/>
    </row>
    <row r="23" spans="1:5" ht="33.75" customHeight="1" x14ac:dyDescent="0.3">
      <c r="C23" s="85" t="s">
        <v>39</v>
      </c>
      <c r="D23" s="84" t="s">
        <v>40</v>
      </c>
      <c r="E23" s="51"/>
    </row>
    <row r="24" spans="1:5" ht="15.75" customHeight="1" x14ac:dyDescent="0.3">
      <c r="C24" s="94">
        <v>154.76</v>
      </c>
      <c r="D24" s="86">
        <f t="shared" ref="D24:D43" si="0">(C24-$C$46)/$C$46</f>
        <v>2.382937059236034E-2</v>
      </c>
      <c r="E24" s="52"/>
    </row>
    <row r="25" spans="1:5" ht="15.75" customHeight="1" x14ac:dyDescent="0.3">
      <c r="C25" s="94">
        <v>151.36000000000001</v>
      </c>
      <c r="D25" s="87">
        <f t="shared" si="0"/>
        <v>1.3363500443246577E-3</v>
      </c>
      <c r="E25" s="52"/>
    </row>
    <row r="26" spans="1:5" ht="15.75" customHeight="1" x14ac:dyDescent="0.3">
      <c r="C26" s="94">
        <v>153.13999999999999</v>
      </c>
      <c r="D26" s="87">
        <f t="shared" si="0"/>
        <v>1.3112107860649119E-2</v>
      </c>
      <c r="E26" s="52"/>
    </row>
    <row r="27" spans="1:5" ht="15.75" customHeight="1" x14ac:dyDescent="0.3">
      <c r="C27" s="94">
        <v>154.30000000000001</v>
      </c>
      <c r="D27" s="87">
        <f t="shared" si="0"/>
        <v>2.0786197224096803E-2</v>
      </c>
      <c r="E27" s="52"/>
    </row>
    <row r="28" spans="1:5" ht="15.75" customHeight="1" x14ac:dyDescent="0.3">
      <c r="C28" s="94">
        <v>151.51</v>
      </c>
      <c r="D28" s="87">
        <f t="shared" si="0"/>
        <v>2.3286891861496175E-3</v>
      </c>
      <c r="E28" s="52"/>
    </row>
    <row r="29" spans="1:5" ht="15.75" customHeight="1" x14ac:dyDescent="0.3">
      <c r="C29" s="94">
        <v>148.91999999999999</v>
      </c>
      <c r="D29" s="87">
        <f t="shared" si="0"/>
        <v>-1.4805699996030642E-2</v>
      </c>
      <c r="E29" s="52"/>
    </row>
    <row r="30" spans="1:5" ht="15.75" customHeight="1" x14ac:dyDescent="0.3">
      <c r="C30" s="94">
        <v>149.38</v>
      </c>
      <c r="D30" s="87">
        <f t="shared" si="0"/>
        <v>-1.1762526627766917E-2</v>
      </c>
      <c r="E30" s="52"/>
    </row>
    <row r="31" spans="1:5" ht="15.75" customHeight="1" x14ac:dyDescent="0.3">
      <c r="C31" s="94">
        <v>152.16</v>
      </c>
      <c r="D31" s="87">
        <f t="shared" si="0"/>
        <v>6.6288254673917994E-3</v>
      </c>
      <c r="E31" s="52"/>
    </row>
    <row r="32" spans="1:5" ht="15.75" customHeight="1" x14ac:dyDescent="0.3">
      <c r="C32" s="94">
        <v>144.88</v>
      </c>
      <c r="D32" s="87">
        <f t="shared" si="0"/>
        <v>-4.1532700882520222E-2</v>
      </c>
      <c r="E32" s="52"/>
    </row>
    <row r="33" spans="1:7" ht="15.75" customHeight="1" x14ac:dyDescent="0.3">
      <c r="C33" s="94">
        <v>151.9</v>
      </c>
      <c r="D33" s="87">
        <f t="shared" si="0"/>
        <v>4.9087709548950023E-3</v>
      </c>
      <c r="E33" s="52"/>
    </row>
    <row r="34" spans="1:7" ht="15.75" customHeight="1" x14ac:dyDescent="0.3">
      <c r="C34" s="94">
        <v>151.12</v>
      </c>
      <c r="D34" s="87">
        <f t="shared" si="0"/>
        <v>-2.5139258259557879E-4</v>
      </c>
      <c r="E34" s="52"/>
    </row>
    <row r="35" spans="1:7" ht="15.75" customHeight="1" x14ac:dyDescent="0.3">
      <c r="C35" s="94">
        <v>151.5</v>
      </c>
      <c r="D35" s="87">
        <f t="shared" si="0"/>
        <v>2.2625332433613369E-3</v>
      </c>
      <c r="E35" s="52"/>
    </row>
    <row r="36" spans="1:7" ht="15.75" customHeight="1" x14ac:dyDescent="0.3">
      <c r="C36" s="94">
        <v>153.65</v>
      </c>
      <c r="D36" s="87">
        <f t="shared" si="0"/>
        <v>1.6486060942854621E-2</v>
      </c>
      <c r="E36" s="52"/>
    </row>
    <row r="37" spans="1:7" ht="15.75" customHeight="1" x14ac:dyDescent="0.3">
      <c r="C37" s="94">
        <v>150.04</v>
      </c>
      <c r="D37" s="87">
        <f t="shared" si="0"/>
        <v>-7.3962344037364555E-3</v>
      </c>
      <c r="E37" s="52"/>
    </row>
    <row r="38" spans="1:7" ht="15.75" customHeight="1" x14ac:dyDescent="0.3">
      <c r="C38" s="94">
        <v>148.62</v>
      </c>
      <c r="D38" s="87">
        <f t="shared" si="0"/>
        <v>-1.6790378279680749E-2</v>
      </c>
      <c r="E38" s="52"/>
    </row>
    <row r="39" spans="1:7" ht="15.75" customHeight="1" x14ac:dyDescent="0.3">
      <c r="C39" s="94">
        <v>147.69999999999999</v>
      </c>
      <c r="D39" s="87">
        <f t="shared" si="0"/>
        <v>-2.2876725016208199E-2</v>
      </c>
      <c r="E39" s="52"/>
    </row>
    <row r="40" spans="1:7" ht="15.75" customHeight="1" x14ac:dyDescent="0.3">
      <c r="C40" s="94">
        <v>151.65</v>
      </c>
      <c r="D40" s="87">
        <f t="shared" si="0"/>
        <v>3.2548723851864849E-3</v>
      </c>
      <c r="E40" s="52"/>
    </row>
    <row r="41" spans="1:7" ht="15.75" customHeight="1" x14ac:dyDescent="0.3">
      <c r="C41" s="94">
        <v>152.15</v>
      </c>
      <c r="D41" s="87">
        <f t="shared" si="0"/>
        <v>6.5626695246035188E-3</v>
      </c>
      <c r="E41" s="52"/>
    </row>
    <row r="42" spans="1:7" ht="15.75" customHeight="1" x14ac:dyDescent="0.3">
      <c r="C42" s="94">
        <v>151.51</v>
      </c>
      <c r="D42" s="87">
        <f t="shared" si="0"/>
        <v>2.3286891861496175E-3</v>
      </c>
      <c r="E42" s="52"/>
    </row>
    <row r="43" spans="1:7" ht="16.5" customHeight="1" x14ac:dyDescent="0.3">
      <c r="C43" s="95">
        <v>152.91</v>
      </c>
      <c r="D43" s="88">
        <f t="shared" si="0"/>
        <v>1.1590521176517351E-2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41</v>
      </c>
      <c r="C45" s="82">
        <f>SUM(C24:C44)</f>
        <v>3023.16</v>
      </c>
      <c r="D45" s="77"/>
      <c r="E45" s="53"/>
    </row>
    <row r="46" spans="1:7" ht="17.25" customHeight="1" x14ac:dyDescent="0.3">
      <c r="B46" s="81" t="s">
        <v>42</v>
      </c>
      <c r="C46" s="83">
        <f>AVERAGE(C24:C44)</f>
        <v>151.15799999999999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42</v>
      </c>
      <c r="C48" s="84" t="s">
        <v>43</v>
      </c>
      <c r="D48" s="79"/>
      <c r="G48" s="57"/>
    </row>
    <row r="49" spans="1:6" ht="17.25" customHeight="1" x14ac:dyDescent="0.3">
      <c r="B49" s="277">
        <f>C46</f>
        <v>151.15799999999999</v>
      </c>
      <c r="C49" s="92">
        <f>-IF(C46&lt;=80,10%,IF(C46&lt;250,7.5%,5%))</f>
        <v>-7.4999999999999997E-2</v>
      </c>
      <c r="D49" s="80">
        <f>IF(C46&lt;=80,C46*0.9,IF(C46&lt;250,C46*0.925,C46*0.95))</f>
        <v>139.82114999999999</v>
      </c>
    </row>
    <row r="50" spans="1:6" ht="17.25" customHeight="1" x14ac:dyDescent="0.3">
      <c r="B50" s="278"/>
      <c r="C50" s="93">
        <f>IF(C46&lt;=80, 10%, IF(C46&lt;250, 7.5%, 5%))</f>
        <v>7.4999999999999997E-2</v>
      </c>
      <c r="D50" s="80">
        <f>IF(C46&lt;=80, C46*1.1, IF(C46&lt;250, C46*1.075, C46*1.05))</f>
        <v>162.49484999999999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25</v>
      </c>
      <c r="C52" s="66"/>
      <c r="D52" s="67" t="s">
        <v>26</v>
      </c>
      <c r="E52" s="68"/>
      <c r="F52" s="67" t="s">
        <v>27</v>
      </c>
    </row>
    <row r="53" spans="1:6" ht="34.5" customHeight="1" x14ac:dyDescent="0.3">
      <c r="A53" s="69" t="s">
        <v>28</v>
      </c>
      <c r="B53" s="70"/>
      <c r="C53" s="71"/>
      <c r="D53" s="70"/>
      <c r="E53" s="60"/>
      <c r="F53" s="72"/>
    </row>
    <row r="54" spans="1:6" ht="34.5" customHeight="1" x14ac:dyDescent="0.3">
      <c r="A54" s="69" t="s">
        <v>29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topLeftCell="A74" zoomScale="60" zoomScaleNormal="60" zoomScalePageLayoutView="55" workbookViewId="0">
      <selection activeCell="E109" sqref="E10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3" t="s">
        <v>44</v>
      </c>
      <c r="B1" s="313"/>
      <c r="C1" s="313"/>
      <c r="D1" s="313"/>
      <c r="E1" s="313"/>
      <c r="F1" s="313"/>
      <c r="G1" s="313"/>
      <c r="H1" s="313"/>
      <c r="I1" s="313"/>
    </row>
    <row r="2" spans="1:9" ht="18.75" customHeight="1" x14ac:dyDescent="0.25">
      <c r="A2" s="313"/>
      <c r="B2" s="313"/>
      <c r="C2" s="313"/>
      <c r="D2" s="313"/>
      <c r="E2" s="313"/>
      <c r="F2" s="313"/>
      <c r="G2" s="313"/>
      <c r="H2" s="313"/>
      <c r="I2" s="313"/>
    </row>
    <row r="3" spans="1:9" ht="18.75" customHeight="1" x14ac:dyDescent="0.25">
      <c r="A3" s="313"/>
      <c r="B3" s="313"/>
      <c r="C3" s="313"/>
      <c r="D3" s="313"/>
      <c r="E3" s="313"/>
      <c r="F3" s="313"/>
      <c r="G3" s="313"/>
      <c r="H3" s="313"/>
      <c r="I3" s="313"/>
    </row>
    <row r="4" spans="1:9" ht="18.75" customHeight="1" x14ac:dyDescent="0.25">
      <c r="A4" s="313"/>
      <c r="B4" s="313"/>
      <c r="C4" s="313"/>
      <c r="D4" s="313"/>
      <c r="E4" s="313"/>
      <c r="F4" s="313"/>
      <c r="G4" s="313"/>
      <c r="H4" s="313"/>
      <c r="I4" s="313"/>
    </row>
    <row r="5" spans="1:9" ht="18.75" customHeight="1" x14ac:dyDescent="0.25">
      <c r="A5" s="313"/>
      <c r="B5" s="313"/>
      <c r="C5" s="313"/>
      <c r="D5" s="313"/>
      <c r="E5" s="313"/>
      <c r="F5" s="313"/>
      <c r="G5" s="313"/>
      <c r="H5" s="313"/>
      <c r="I5" s="313"/>
    </row>
    <row r="6" spans="1:9" ht="18.75" customHeight="1" x14ac:dyDescent="0.25">
      <c r="A6" s="313"/>
      <c r="B6" s="313"/>
      <c r="C6" s="313"/>
      <c r="D6" s="313"/>
      <c r="E6" s="313"/>
      <c r="F6" s="313"/>
      <c r="G6" s="313"/>
      <c r="H6" s="313"/>
      <c r="I6" s="313"/>
    </row>
    <row r="7" spans="1:9" ht="18.75" customHeight="1" x14ac:dyDescent="0.25">
      <c r="A7" s="313"/>
      <c r="B7" s="313"/>
      <c r="C7" s="313"/>
      <c r="D7" s="313"/>
      <c r="E7" s="313"/>
      <c r="F7" s="313"/>
      <c r="G7" s="313"/>
      <c r="H7" s="313"/>
      <c r="I7" s="313"/>
    </row>
    <row r="8" spans="1:9" x14ac:dyDescent="0.25">
      <c r="A8" s="314" t="s">
        <v>45</v>
      </c>
      <c r="B8" s="314"/>
      <c r="C8" s="314"/>
      <c r="D8" s="314"/>
      <c r="E8" s="314"/>
      <c r="F8" s="314"/>
      <c r="G8" s="314"/>
      <c r="H8" s="314"/>
      <c r="I8" s="314"/>
    </row>
    <row r="9" spans="1:9" x14ac:dyDescent="0.25">
      <c r="A9" s="314"/>
      <c r="B9" s="314"/>
      <c r="C9" s="314"/>
      <c r="D9" s="314"/>
      <c r="E9" s="314"/>
      <c r="F9" s="314"/>
      <c r="G9" s="314"/>
      <c r="H9" s="314"/>
      <c r="I9" s="314"/>
    </row>
    <row r="10" spans="1:9" x14ac:dyDescent="0.25">
      <c r="A10" s="314"/>
      <c r="B10" s="314"/>
      <c r="C10" s="314"/>
      <c r="D10" s="314"/>
      <c r="E10" s="314"/>
      <c r="F10" s="314"/>
      <c r="G10" s="314"/>
      <c r="H10" s="314"/>
      <c r="I10" s="314"/>
    </row>
    <row r="11" spans="1:9" x14ac:dyDescent="0.25">
      <c r="A11" s="314"/>
      <c r="B11" s="314"/>
      <c r="C11" s="314"/>
      <c r="D11" s="314"/>
      <c r="E11" s="314"/>
      <c r="F11" s="314"/>
      <c r="G11" s="314"/>
      <c r="H11" s="314"/>
      <c r="I11" s="314"/>
    </row>
    <row r="12" spans="1:9" x14ac:dyDescent="0.25">
      <c r="A12" s="314"/>
      <c r="B12" s="314"/>
      <c r="C12" s="314"/>
      <c r="D12" s="314"/>
      <c r="E12" s="314"/>
      <c r="F12" s="314"/>
      <c r="G12" s="314"/>
      <c r="H12" s="314"/>
      <c r="I12" s="314"/>
    </row>
    <row r="13" spans="1:9" x14ac:dyDescent="0.25">
      <c r="A13" s="314"/>
      <c r="B13" s="314"/>
      <c r="C13" s="314"/>
      <c r="D13" s="314"/>
      <c r="E13" s="314"/>
      <c r="F13" s="314"/>
      <c r="G13" s="314"/>
      <c r="H13" s="314"/>
      <c r="I13" s="314"/>
    </row>
    <row r="14" spans="1:9" x14ac:dyDescent="0.25">
      <c r="A14" s="314"/>
      <c r="B14" s="314"/>
      <c r="C14" s="314"/>
      <c r="D14" s="314"/>
      <c r="E14" s="314"/>
      <c r="F14" s="314"/>
      <c r="G14" s="314"/>
      <c r="H14" s="314"/>
      <c r="I14" s="314"/>
    </row>
    <row r="15" spans="1:9" ht="19.5" customHeight="1" x14ac:dyDescent="0.3">
      <c r="A15" s="97"/>
    </row>
    <row r="16" spans="1:9" ht="19.5" customHeight="1" x14ac:dyDescent="0.3">
      <c r="A16" s="286" t="s">
        <v>30</v>
      </c>
      <c r="B16" s="287"/>
      <c r="C16" s="287"/>
      <c r="D16" s="287"/>
      <c r="E16" s="287"/>
      <c r="F16" s="287"/>
      <c r="G16" s="287"/>
      <c r="H16" s="288"/>
    </row>
    <row r="17" spans="1:14" ht="20.25" customHeight="1" x14ac:dyDescent="0.25">
      <c r="A17" s="289" t="s">
        <v>46</v>
      </c>
      <c r="B17" s="289"/>
      <c r="C17" s="289"/>
      <c r="D17" s="289"/>
      <c r="E17" s="289"/>
      <c r="F17" s="289"/>
      <c r="G17" s="289"/>
      <c r="H17" s="289"/>
    </row>
    <row r="18" spans="1:14" ht="26.25" customHeight="1" x14ac:dyDescent="0.4">
      <c r="A18" s="99" t="s">
        <v>32</v>
      </c>
      <c r="B18" s="285" t="s">
        <v>5</v>
      </c>
      <c r="C18" s="285"/>
      <c r="D18" s="261"/>
      <c r="E18" s="100"/>
      <c r="F18" s="101"/>
      <c r="G18" s="101"/>
      <c r="H18" s="101"/>
    </row>
    <row r="19" spans="1:14" ht="26.25" customHeight="1" x14ac:dyDescent="0.4">
      <c r="A19" s="99" t="s">
        <v>33</v>
      </c>
      <c r="B19" s="102" t="s">
        <v>7</v>
      </c>
      <c r="C19" s="274">
        <v>29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34</v>
      </c>
      <c r="B20" s="290" t="s">
        <v>9</v>
      </c>
      <c r="C20" s="290"/>
      <c r="D20" s="101"/>
      <c r="E20" s="101"/>
      <c r="F20" s="101"/>
      <c r="G20" s="101"/>
      <c r="H20" s="101"/>
    </row>
    <row r="21" spans="1:14" ht="26.25" customHeight="1" x14ac:dyDescent="0.4">
      <c r="A21" s="99" t="s">
        <v>35</v>
      </c>
      <c r="B21" s="290" t="s">
        <v>125</v>
      </c>
      <c r="C21" s="290"/>
      <c r="D21" s="290"/>
      <c r="E21" s="290"/>
      <c r="F21" s="290"/>
      <c r="G21" s="290"/>
      <c r="H21" s="290"/>
      <c r="I21" s="103"/>
    </row>
    <row r="22" spans="1:14" ht="26.25" customHeight="1" x14ac:dyDescent="0.4">
      <c r="A22" s="99" t="s">
        <v>36</v>
      </c>
      <c r="B22" s="104">
        <v>42444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37</v>
      </c>
      <c r="B23" s="104">
        <v>42444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285" t="s">
        <v>126</v>
      </c>
      <c r="C26" s="285"/>
    </row>
    <row r="27" spans="1:14" ht="26.25" customHeight="1" x14ac:dyDescent="0.4">
      <c r="A27" s="108" t="s">
        <v>47</v>
      </c>
      <c r="B27" s="291" t="s">
        <v>127</v>
      </c>
      <c r="C27" s="291"/>
    </row>
    <row r="28" spans="1:14" ht="27" customHeight="1" x14ac:dyDescent="0.4">
      <c r="A28" s="108" t="s">
        <v>6</v>
      </c>
      <c r="B28" s="109">
        <v>99.5</v>
      </c>
    </row>
    <row r="29" spans="1:14" s="13" customFormat="1" ht="27" customHeight="1" x14ac:dyDescent="0.4">
      <c r="A29" s="108" t="s">
        <v>48</v>
      </c>
      <c r="B29" s="110"/>
      <c r="C29" s="292" t="s">
        <v>49</v>
      </c>
      <c r="D29" s="293"/>
      <c r="E29" s="293"/>
      <c r="F29" s="293"/>
      <c r="G29" s="294"/>
      <c r="I29" s="111"/>
      <c r="J29" s="111"/>
      <c r="K29" s="111"/>
      <c r="L29" s="111"/>
    </row>
    <row r="30" spans="1:14" s="13" customFormat="1" ht="19.5" customHeight="1" x14ac:dyDescent="0.3">
      <c r="A30" s="108" t="s">
        <v>50</v>
      </c>
      <c r="B30" s="112">
        <f>B28-B29</f>
        <v>99.5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3" customFormat="1" ht="27" customHeight="1" x14ac:dyDescent="0.4">
      <c r="A31" s="108" t="s">
        <v>51</v>
      </c>
      <c r="B31" s="115">
        <v>1</v>
      </c>
      <c r="C31" s="295" t="s">
        <v>52</v>
      </c>
      <c r="D31" s="296"/>
      <c r="E31" s="296"/>
      <c r="F31" s="296"/>
      <c r="G31" s="296"/>
      <c r="H31" s="297"/>
      <c r="I31" s="111"/>
      <c r="J31" s="111"/>
      <c r="K31" s="111"/>
      <c r="L31" s="111"/>
    </row>
    <row r="32" spans="1:14" s="13" customFormat="1" ht="27" customHeight="1" x14ac:dyDescent="0.4">
      <c r="A32" s="108" t="s">
        <v>53</v>
      </c>
      <c r="B32" s="115">
        <v>1</v>
      </c>
      <c r="C32" s="295" t="s">
        <v>54</v>
      </c>
      <c r="D32" s="296"/>
      <c r="E32" s="296"/>
      <c r="F32" s="296"/>
      <c r="G32" s="296"/>
      <c r="H32" s="297"/>
      <c r="I32" s="111"/>
      <c r="J32" s="111"/>
      <c r="K32" s="111"/>
      <c r="L32" s="116"/>
      <c r="M32" s="116"/>
      <c r="N32" s="117"/>
    </row>
    <row r="33" spans="1:14" s="13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3" customFormat="1" ht="18.75" x14ac:dyDescent="0.3">
      <c r="A34" s="108" t="s">
        <v>55</v>
      </c>
      <c r="B34" s="120">
        <f>B31/B32</f>
        <v>1</v>
      </c>
      <c r="C34" s="98" t="s">
        <v>56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3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3" customFormat="1" ht="27" customHeight="1" x14ac:dyDescent="0.4">
      <c r="A36" s="121" t="s">
        <v>57</v>
      </c>
      <c r="B36" s="122">
        <v>100</v>
      </c>
      <c r="C36" s="98"/>
      <c r="D36" s="298" t="s">
        <v>58</v>
      </c>
      <c r="E36" s="299"/>
      <c r="F36" s="298" t="s">
        <v>59</v>
      </c>
      <c r="G36" s="300"/>
      <c r="J36" s="111"/>
      <c r="K36" s="111"/>
      <c r="L36" s="116"/>
      <c r="M36" s="116"/>
      <c r="N36" s="117"/>
    </row>
    <row r="37" spans="1:14" s="13" customFormat="1" ht="27" customHeight="1" x14ac:dyDescent="0.4">
      <c r="A37" s="123" t="s">
        <v>60</v>
      </c>
      <c r="B37" s="124">
        <v>10</v>
      </c>
      <c r="C37" s="125" t="s">
        <v>61</v>
      </c>
      <c r="D37" s="126" t="s">
        <v>62</v>
      </c>
      <c r="E37" s="127" t="s">
        <v>63</v>
      </c>
      <c r="F37" s="126" t="s">
        <v>62</v>
      </c>
      <c r="G37" s="128" t="s">
        <v>63</v>
      </c>
      <c r="I37" s="129" t="s">
        <v>64</v>
      </c>
      <c r="J37" s="111"/>
      <c r="K37" s="111"/>
      <c r="L37" s="116"/>
      <c r="M37" s="116"/>
      <c r="N37" s="117"/>
    </row>
    <row r="38" spans="1:14" s="13" customFormat="1" ht="26.25" customHeight="1" x14ac:dyDescent="0.4">
      <c r="A38" s="123" t="s">
        <v>65</v>
      </c>
      <c r="B38" s="124">
        <v>100</v>
      </c>
      <c r="C38" s="130">
        <v>1</v>
      </c>
      <c r="D38" s="131">
        <v>4665289</v>
      </c>
      <c r="E38" s="132">
        <f>IF(ISBLANK(D38),"-",$D$48/$D$45*D38)</f>
        <v>4264034.7974868892</v>
      </c>
      <c r="F38" s="131">
        <v>3894812</v>
      </c>
      <c r="G38" s="133">
        <f>IF(ISBLANK(F38),"-",$D$48/$F$45*F38)</f>
        <v>4207205.4165928522</v>
      </c>
      <c r="I38" s="134"/>
      <c r="J38" s="111"/>
      <c r="K38" s="111"/>
      <c r="L38" s="116"/>
      <c r="M38" s="116"/>
      <c r="N38" s="117"/>
    </row>
    <row r="39" spans="1:14" s="13" customFormat="1" ht="26.25" customHeight="1" x14ac:dyDescent="0.4">
      <c r="A39" s="123" t="s">
        <v>66</v>
      </c>
      <c r="B39" s="124">
        <v>1</v>
      </c>
      <c r="C39" s="135">
        <v>2</v>
      </c>
      <c r="D39" s="136">
        <v>4674008</v>
      </c>
      <c r="E39" s="137">
        <f>IF(ISBLANK(D39),"-",$D$48/$D$45*D39)</f>
        <v>4272003.8899481036</v>
      </c>
      <c r="F39" s="136">
        <v>3884697</v>
      </c>
      <c r="G39" s="138">
        <f>IF(ISBLANK(F39),"-",$D$48/$F$45*F39)</f>
        <v>4196279.1169951214</v>
      </c>
      <c r="I39" s="302">
        <f>ABS((F43/D43*D42)-F42)/D42</f>
        <v>1.4061145157237971E-2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67</v>
      </c>
      <c r="B40" s="124">
        <v>1</v>
      </c>
      <c r="C40" s="135">
        <v>3</v>
      </c>
      <c r="D40" s="136">
        <v>4618318</v>
      </c>
      <c r="E40" s="137">
        <f>IF(ISBLANK(D40),"-",$D$48/$D$45*D40)</f>
        <v>4221103.6996550597</v>
      </c>
      <c r="F40" s="136">
        <v>3834130</v>
      </c>
      <c r="G40" s="138">
        <f>IF(ISBLANK(F40),"-",$D$48/$F$45*F40)</f>
        <v>4141656.2606670489</v>
      </c>
      <c r="I40" s="302"/>
      <c r="L40" s="116"/>
      <c r="M40" s="116"/>
      <c r="N40" s="139"/>
    </row>
    <row r="41" spans="1:14" ht="27" customHeight="1" x14ac:dyDescent="0.4">
      <c r="A41" s="123" t="s">
        <v>68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69</v>
      </c>
      <c r="B42" s="124">
        <v>1</v>
      </c>
      <c r="C42" s="145" t="s">
        <v>70</v>
      </c>
      <c r="D42" s="146">
        <f>AVERAGE(D38:D41)</f>
        <v>4652538.333333333</v>
      </c>
      <c r="E42" s="147">
        <f>AVERAGE(E38:E41)</f>
        <v>4252380.7956966842</v>
      </c>
      <c r="F42" s="146">
        <f>AVERAGE(F38:F41)</f>
        <v>3871213</v>
      </c>
      <c r="G42" s="148">
        <f>AVERAGE(G38:G41)</f>
        <v>4181713.5980850072</v>
      </c>
      <c r="H42" s="149"/>
    </row>
    <row r="43" spans="1:14" ht="26.25" customHeight="1" x14ac:dyDescent="0.4">
      <c r="A43" s="123" t="s">
        <v>71</v>
      </c>
      <c r="B43" s="124">
        <v>1</v>
      </c>
      <c r="C43" s="150" t="s">
        <v>72</v>
      </c>
      <c r="D43" s="151">
        <v>27.49</v>
      </c>
      <c r="E43" s="139"/>
      <c r="F43" s="151">
        <v>23.26</v>
      </c>
      <c r="H43" s="149"/>
    </row>
    <row r="44" spans="1:14" ht="26.25" customHeight="1" x14ac:dyDescent="0.4">
      <c r="A44" s="123" t="s">
        <v>73</v>
      </c>
      <c r="B44" s="124">
        <v>1</v>
      </c>
      <c r="C44" s="152" t="s">
        <v>74</v>
      </c>
      <c r="D44" s="153">
        <f>D43*$B$34</f>
        <v>27.49</v>
      </c>
      <c r="E44" s="154"/>
      <c r="F44" s="153">
        <f>F43*$B$34</f>
        <v>23.26</v>
      </c>
      <c r="H44" s="149"/>
    </row>
    <row r="45" spans="1:14" ht="19.5" customHeight="1" x14ac:dyDescent="0.3">
      <c r="A45" s="123" t="s">
        <v>75</v>
      </c>
      <c r="B45" s="155">
        <f>(B44/B43)*(B42/B41)*(B40/B39)*(B38/B37)*B36</f>
        <v>1000</v>
      </c>
      <c r="C45" s="152" t="s">
        <v>76</v>
      </c>
      <c r="D45" s="156">
        <f>D44*$B$30/100</f>
        <v>27.352549999999997</v>
      </c>
      <c r="E45" s="157"/>
      <c r="F45" s="156">
        <f>F44*$B$30/100</f>
        <v>23.143700000000003</v>
      </c>
      <c r="H45" s="149"/>
    </row>
    <row r="46" spans="1:14" ht="19.5" customHeight="1" x14ac:dyDescent="0.3">
      <c r="A46" s="303" t="s">
        <v>77</v>
      </c>
      <c r="B46" s="304"/>
      <c r="C46" s="152" t="s">
        <v>78</v>
      </c>
      <c r="D46" s="158">
        <f>D45/$B$45</f>
        <v>2.7352549999999996E-2</v>
      </c>
      <c r="E46" s="159"/>
      <c r="F46" s="160">
        <f>F45/$B$45</f>
        <v>2.3143700000000003E-2</v>
      </c>
      <c r="H46" s="149"/>
    </row>
    <row r="47" spans="1:14" ht="27" customHeight="1" x14ac:dyDescent="0.4">
      <c r="A47" s="305"/>
      <c r="B47" s="306"/>
      <c r="C47" s="161" t="s">
        <v>79</v>
      </c>
      <c r="D47" s="162">
        <v>2.5000000000000001E-2</v>
      </c>
      <c r="E47" s="163"/>
      <c r="F47" s="159"/>
      <c r="H47" s="149"/>
    </row>
    <row r="48" spans="1:14" ht="18.75" x14ac:dyDescent="0.3">
      <c r="C48" s="164" t="s">
        <v>80</v>
      </c>
      <c r="D48" s="156">
        <f>D47*$B$45</f>
        <v>25</v>
      </c>
      <c r="F48" s="165"/>
      <c r="H48" s="149"/>
    </row>
    <row r="49" spans="1:12" ht="19.5" customHeight="1" x14ac:dyDescent="0.3">
      <c r="C49" s="166" t="s">
        <v>81</v>
      </c>
      <c r="D49" s="167">
        <f>D48/B34</f>
        <v>25</v>
      </c>
      <c r="F49" s="165"/>
      <c r="H49" s="149"/>
    </row>
    <row r="50" spans="1:12" ht="18.75" x14ac:dyDescent="0.3">
      <c r="C50" s="121" t="s">
        <v>82</v>
      </c>
      <c r="D50" s="168">
        <f>AVERAGE(E38:E41,G38:G41)</f>
        <v>4217047.1968908459</v>
      </c>
      <c r="F50" s="169"/>
      <c r="H50" s="149"/>
    </row>
    <row r="51" spans="1:12" ht="18.75" x14ac:dyDescent="0.3">
      <c r="C51" s="123" t="s">
        <v>83</v>
      </c>
      <c r="D51" s="170">
        <f>STDEV(E38:E41,G38:G41)/D50</f>
        <v>1.1350955493293402E-2</v>
      </c>
      <c r="F51" s="169"/>
      <c r="H51" s="149"/>
    </row>
    <row r="52" spans="1:12" ht="19.5" customHeight="1" x14ac:dyDescent="0.3">
      <c r="C52" s="171" t="s">
        <v>19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84</v>
      </c>
    </row>
    <row r="55" spans="1:12" ht="18.75" x14ac:dyDescent="0.3">
      <c r="A55" s="98" t="s">
        <v>85</v>
      </c>
      <c r="B55" s="175" t="str">
        <f>B21</f>
        <v>Dapsone tablet 100mg</v>
      </c>
    </row>
    <row r="56" spans="1:12" ht="26.25" customHeight="1" x14ac:dyDescent="0.4">
      <c r="A56" s="176" t="s">
        <v>86</v>
      </c>
      <c r="B56" s="177">
        <v>100</v>
      </c>
      <c r="C56" s="98" t="str">
        <f>B20</f>
        <v xml:space="preserve">Dapsone B.P </v>
      </c>
      <c r="H56" s="178"/>
    </row>
    <row r="57" spans="1:12" ht="18.75" x14ac:dyDescent="0.3">
      <c r="A57" s="175" t="s">
        <v>87</v>
      </c>
      <c r="B57" s="262">
        <f>Uniformity!C46</f>
        <v>151.15799999999999</v>
      </c>
      <c r="H57" s="178"/>
    </row>
    <row r="58" spans="1:12" ht="19.5" customHeight="1" x14ac:dyDescent="0.3">
      <c r="H58" s="178"/>
    </row>
    <row r="59" spans="1:12" s="13" customFormat="1" ht="27" customHeight="1" x14ac:dyDescent="0.4">
      <c r="A59" s="121" t="s">
        <v>88</v>
      </c>
      <c r="B59" s="122">
        <v>200</v>
      </c>
      <c r="C59" s="98"/>
      <c r="D59" s="179" t="s">
        <v>89</v>
      </c>
      <c r="E59" s="180" t="s">
        <v>61</v>
      </c>
      <c r="F59" s="180" t="s">
        <v>62</v>
      </c>
      <c r="G59" s="180" t="s">
        <v>90</v>
      </c>
      <c r="H59" s="125" t="s">
        <v>91</v>
      </c>
      <c r="L59" s="111"/>
    </row>
    <row r="60" spans="1:12" s="13" customFormat="1" ht="26.25" customHeight="1" x14ac:dyDescent="0.4">
      <c r="A60" s="123" t="s">
        <v>92</v>
      </c>
      <c r="B60" s="124">
        <v>5</v>
      </c>
      <c r="C60" s="307" t="s">
        <v>93</v>
      </c>
      <c r="D60" s="310">
        <v>97.37</v>
      </c>
      <c r="E60" s="181">
        <v>1</v>
      </c>
      <c r="F60" s="182">
        <v>2628180</v>
      </c>
      <c r="G60" s="263">
        <f>IF(ISBLANK(F60),"-",(F60/$D$50*$D$47*$B$68)*($B$57/$D$60))</f>
        <v>96.7503648584551</v>
      </c>
      <c r="H60" s="183">
        <f t="shared" ref="H60:H71" si="0">IF(ISBLANK(F60),"-",G60/$B$56)</f>
        <v>0.96750364858455096</v>
      </c>
      <c r="L60" s="111"/>
    </row>
    <row r="61" spans="1:12" s="13" customFormat="1" ht="26.25" customHeight="1" x14ac:dyDescent="0.4">
      <c r="A61" s="123" t="s">
        <v>94</v>
      </c>
      <c r="B61" s="124">
        <v>100</v>
      </c>
      <c r="C61" s="308"/>
      <c r="D61" s="311"/>
      <c r="E61" s="184">
        <v>2</v>
      </c>
      <c r="F61" s="136">
        <v>2613837</v>
      </c>
      <c r="G61" s="264">
        <f>IF(ISBLANK(F61),"-",(F61/$D$50*$D$47*$B$68)*($B$57/$D$60))</f>
        <v>96.222360504428821</v>
      </c>
      <c r="H61" s="185">
        <f t="shared" si="0"/>
        <v>0.96222360504428817</v>
      </c>
      <c r="L61" s="111"/>
    </row>
    <row r="62" spans="1:12" s="13" customFormat="1" ht="26.25" customHeight="1" x14ac:dyDescent="0.4">
      <c r="A62" s="123" t="s">
        <v>95</v>
      </c>
      <c r="B62" s="124">
        <v>1</v>
      </c>
      <c r="C62" s="308"/>
      <c r="D62" s="311"/>
      <c r="E62" s="184">
        <v>3</v>
      </c>
      <c r="F62" s="186">
        <v>2628298</v>
      </c>
      <c r="G62" s="264">
        <f>IF(ISBLANK(F62),"-",(F62/$D$50*$D$47*$B$68)*($B$57/$D$60))</f>
        <v>96.754708755392642</v>
      </c>
      <c r="H62" s="185">
        <f t="shared" si="0"/>
        <v>0.96754708755392638</v>
      </c>
      <c r="L62" s="111"/>
    </row>
    <row r="63" spans="1:12" ht="27" customHeight="1" x14ac:dyDescent="0.4">
      <c r="A63" s="123" t="s">
        <v>96</v>
      </c>
      <c r="B63" s="124">
        <v>1</v>
      </c>
      <c r="C63" s="309"/>
      <c r="D63" s="312"/>
      <c r="E63" s="187">
        <v>4</v>
      </c>
      <c r="F63" s="188"/>
      <c r="G63" s="264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97</v>
      </c>
      <c r="B64" s="124">
        <v>1</v>
      </c>
      <c r="C64" s="307" t="s">
        <v>98</v>
      </c>
      <c r="D64" s="310">
        <v>106.62</v>
      </c>
      <c r="E64" s="181">
        <v>1</v>
      </c>
      <c r="F64" s="182">
        <v>2905663</v>
      </c>
      <c r="G64" s="265">
        <f>IF(ISBLANK(F64),"-",(F64/$D$50*$D$47*$B$68)*($B$57/$D$64))</f>
        <v>97.685305816368839</v>
      </c>
      <c r="H64" s="189">
        <f t="shared" si="0"/>
        <v>0.97685305816368839</v>
      </c>
    </row>
    <row r="65" spans="1:8" ht="26.25" customHeight="1" x14ac:dyDescent="0.4">
      <c r="A65" s="123" t="s">
        <v>99</v>
      </c>
      <c r="B65" s="124">
        <v>1</v>
      </c>
      <c r="C65" s="308"/>
      <c r="D65" s="311"/>
      <c r="E65" s="184">
        <v>2</v>
      </c>
      <c r="F65" s="136">
        <v>2910774</v>
      </c>
      <c r="G65" s="266">
        <f>IF(ISBLANK(F65),"-",(F65/$D$50*$D$47*$B$68)*($B$57/$D$64))</f>
        <v>97.857132211249265</v>
      </c>
      <c r="H65" s="190">
        <f t="shared" si="0"/>
        <v>0.97857132211249265</v>
      </c>
    </row>
    <row r="66" spans="1:8" ht="26.25" customHeight="1" x14ac:dyDescent="0.4">
      <c r="A66" s="123" t="s">
        <v>100</v>
      </c>
      <c r="B66" s="124">
        <v>1</v>
      </c>
      <c r="C66" s="308"/>
      <c r="D66" s="311"/>
      <c r="E66" s="184">
        <v>3</v>
      </c>
      <c r="F66" s="136">
        <v>2893581</v>
      </c>
      <c r="G66" s="266">
        <f>IF(ISBLANK(F66),"-",(F66/$D$50*$D$47*$B$68)*($B$57/$D$64))</f>
        <v>97.279121800922681</v>
      </c>
      <c r="H66" s="190">
        <f t="shared" si="0"/>
        <v>0.97279121800922685</v>
      </c>
    </row>
    <row r="67" spans="1:8" ht="27" customHeight="1" x14ac:dyDescent="0.4">
      <c r="A67" s="123" t="s">
        <v>101</v>
      </c>
      <c r="B67" s="124">
        <v>1</v>
      </c>
      <c r="C67" s="309"/>
      <c r="D67" s="312"/>
      <c r="E67" s="187">
        <v>4</v>
      </c>
      <c r="F67" s="188"/>
      <c r="G67" s="267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102</v>
      </c>
      <c r="B68" s="192">
        <f>(B67/B66)*(B65/B64)*(B63/B62)*(B61/B60)*B59</f>
        <v>4000</v>
      </c>
      <c r="C68" s="307" t="s">
        <v>103</v>
      </c>
      <c r="D68" s="310">
        <v>118.65</v>
      </c>
      <c r="E68" s="181">
        <v>1</v>
      </c>
      <c r="F68" s="182">
        <v>3203023</v>
      </c>
      <c r="G68" s="265">
        <f>IF(ISBLANK(F68),"-",(F68/$D$50*$D$47*$B$68)*($B$57/$D$68))</f>
        <v>96.7642623097978</v>
      </c>
      <c r="H68" s="185">
        <f t="shared" si="0"/>
        <v>0.96764262309797799</v>
      </c>
    </row>
    <row r="69" spans="1:8" ht="27" customHeight="1" x14ac:dyDescent="0.4">
      <c r="A69" s="171" t="s">
        <v>104</v>
      </c>
      <c r="B69" s="193">
        <f>(D47*B68)/B56*B57</f>
        <v>151.15799999999999</v>
      </c>
      <c r="C69" s="308"/>
      <c r="D69" s="311"/>
      <c r="E69" s="184">
        <v>2</v>
      </c>
      <c r="F69" s="136">
        <v>3222821</v>
      </c>
      <c r="G69" s="266">
        <f>IF(ISBLANK(F69),"-",(F69/$D$50*$D$47*$B$68)*($B$57/$D$68))</f>
        <v>97.362365684394035</v>
      </c>
      <c r="H69" s="185">
        <f t="shared" si="0"/>
        <v>0.97362365684394037</v>
      </c>
    </row>
    <row r="70" spans="1:8" ht="26.25" customHeight="1" x14ac:dyDescent="0.4">
      <c r="A70" s="320" t="s">
        <v>77</v>
      </c>
      <c r="B70" s="321"/>
      <c r="C70" s="308"/>
      <c r="D70" s="311"/>
      <c r="E70" s="184">
        <v>3</v>
      </c>
      <c r="F70" s="136">
        <v>3225229</v>
      </c>
      <c r="G70" s="266">
        <f>IF(ISBLANK(F70),"-",(F70/$D$50*$D$47*$B$68)*($B$57/$D$68))</f>
        <v>97.435112069181798</v>
      </c>
      <c r="H70" s="185">
        <f t="shared" si="0"/>
        <v>0.97435112069181795</v>
      </c>
    </row>
    <row r="71" spans="1:8" ht="27" customHeight="1" x14ac:dyDescent="0.4">
      <c r="A71" s="322"/>
      <c r="B71" s="323"/>
      <c r="C71" s="319"/>
      <c r="D71" s="312"/>
      <c r="E71" s="187">
        <v>4</v>
      </c>
      <c r="F71" s="188"/>
      <c r="G71" s="267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70</v>
      </c>
      <c r="G72" s="272">
        <f>AVERAGE(G60:G71)</f>
        <v>97.123414890021223</v>
      </c>
      <c r="H72" s="198">
        <f>AVERAGE(H60:H71)</f>
        <v>0.97123414890021209</v>
      </c>
    </row>
    <row r="73" spans="1:8" ht="26.25" customHeight="1" x14ac:dyDescent="0.4">
      <c r="C73" s="195"/>
      <c r="D73" s="195"/>
      <c r="E73" s="195"/>
      <c r="F73" s="199" t="s">
        <v>83</v>
      </c>
      <c r="G73" s="268">
        <f>STDEV(G60:G71)/G72</f>
        <v>5.4586254164084849E-3</v>
      </c>
      <c r="H73" s="268">
        <f>STDEV(H60:H71)/H72</f>
        <v>5.4586254164085022E-3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19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7" t="s">
        <v>105</v>
      </c>
      <c r="B76" s="203" t="s">
        <v>106</v>
      </c>
      <c r="C76" s="315" t="str">
        <f>B20</f>
        <v xml:space="preserve">Dapsone B.P </v>
      </c>
      <c r="D76" s="315"/>
      <c r="E76" s="204" t="s">
        <v>107</v>
      </c>
      <c r="F76" s="204"/>
      <c r="G76" s="205">
        <f>H72</f>
        <v>0.97123414890021209</v>
      </c>
      <c r="H76" s="206"/>
    </row>
    <row r="77" spans="1:8" ht="18.75" x14ac:dyDescent="0.3">
      <c r="A77" s="106" t="s">
        <v>108</v>
      </c>
      <c r="B77" s="106" t="s">
        <v>109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01" t="str">
        <f>B26</f>
        <v>dapsone</v>
      </c>
      <c r="C79" s="301"/>
    </row>
    <row r="80" spans="1:8" ht="26.25" customHeight="1" x14ac:dyDescent="0.4">
      <c r="A80" s="108" t="s">
        <v>47</v>
      </c>
      <c r="B80" s="301" t="str">
        <f>B27</f>
        <v>D42-1</v>
      </c>
      <c r="C80" s="301"/>
    </row>
    <row r="81" spans="1:12" ht="27" customHeight="1" x14ac:dyDescent="0.4">
      <c r="A81" s="108" t="s">
        <v>6</v>
      </c>
      <c r="B81" s="207">
        <f>B28</f>
        <v>99.5</v>
      </c>
    </row>
    <row r="82" spans="1:12" s="13" customFormat="1" ht="27" customHeight="1" x14ac:dyDescent="0.4">
      <c r="A82" s="108" t="s">
        <v>48</v>
      </c>
      <c r="B82" s="110">
        <v>0</v>
      </c>
      <c r="C82" s="292" t="s">
        <v>49</v>
      </c>
      <c r="D82" s="293"/>
      <c r="E82" s="293"/>
      <c r="F82" s="293"/>
      <c r="G82" s="294"/>
      <c r="I82" s="111"/>
      <c r="J82" s="111"/>
      <c r="K82" s="111"/>
      <c r="L82" s="111"/>
    </row>
    <row r="83" spans="1:12" s="13" customFormat="1" ht="19.5" customHeight="1" x14ac:dyDescent="0.3">
      <c r="A83" s="108" t="s">
        <v>50</v>
      </c>
      <c r="B83" s="112">
        <f>B81-B82</f>
        <v>99.5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3" customFormat="1" ht="27" customHeight="1" x14ac:dyDescent="0.4">
      <c r="A84" s="108" t="s">
        <v>51</v>
      </c>
      <c r="B84" s="115">
        <v>1</v>
      </c>
      <c r="C84" s="295" t="s">
        <v>110</v>
      </c>
      <c r="D84" s="296"/>
      <c r="E84" s="296"/>
      <c r="F84" s="296"/>
      <c r="G84" s="296"/>
      <c r="H84" s="297"/>
      <c r="I84" s="111"/>
      <c r="J84" s="111"/>
      <c r="K84" s="111"/>
      <c r="L84" s="111"/>
    </row>
    <row r="85" spans="1:12" s="13" customFormat="1" ht="27" customHeight="1" x14ac:dyDescent="0.4">
      <c r="A85" s="108" t="s">
        <v>53</v>
      </c>
      <c r="B85" s="115">
        <v>1</v>
      </c>
      <c r="C85" s="295" t="s">
        <v>111</v>
      </c>
      <c r="D85" s="296"/>
      <c r="E85" s="296"/>
      <c r="F85" s="296"/>
      <c r="G85" s="296"/>
      <c r="H85" s="297"/>
      <c r="I85" s="111"/>
      <c r="J85" s="111"/>
      <c r="K85" s="111"/>
      <c r="L85" s="111"/>
    </row>
    <row r="86" spans="1:12" s="13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3" customFormat="1" ht="18.75" x14ac:dyDescent="0.3">
      <c r="A87" s="108" t="s">
        <v>55</v>
      </c>
      <c r="B87" s="120">
        <f>B84/B85</f>
        <v>1</v>
      </c>
      <c r="C87" s="98" t="s">
        <v>56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57</v>
      </c>
      <c r="B89" s="122">
        <v>100</v>
      </c>
      <c r="D89" s="208" t="s">
        <v>58</v>
      </c>
      <c r="E89" s="209"/>
      <c r="F89" s="298" t="s">
        <v>59</v>
      </c>
      <c r="G89" s="300"/>
    </row>
    <row r="90" spans="1:12" ht="27" customHeight="1" x14ac:dyDescent="0.4">
      <c r="A90" s="123" t="s">
        <v>60</v>
      </c>
      <c r="B90" s="124">
        <v>10</v>
      </c>
      <c r="C90" s="210" t="s">
        <v>61</v>
      </c>
      <c r="D90" s="126" t="s">
        <v>62</v>
      </c>
      <c r="E90" s="127" t="s">
        <v>63</v>
      </c>
      <c r="F90" s="126" t="s">
        <v>62</v>
      </c>
      <c r="G90" s="211" t="s">
        <v>63</v>
      </c>
      <c r="I90" s="129" t="s">
        <v>64</v>
      </c>
    </row>
    <row r="91" spans="1:12" ht="26.25" customHeight="1" x14ac:dyDescent="0.4">
      <c r="A91" s="123" t="s">
        <v>65</v>
      </c>
      <c r="B91" s="124">
        <v>100</v>
      </c>
      <c r="C91" s="212">
        <v>1</v>
      </c>
      <c r="D91" s="131">
        <v>0.37230000000000002</v>
      </c>
      <c r="E91" s="132">
        <f>IF(ISBLANK(D91),"-",$D$101/$D$98*D91)</f>
        <v>0.37323775987167757</v>
      </c>
      <c r="F91" s="131">
        <v>0.3382</v>
      </c>
      <c r="G91" s="133">
        <f>IF(ISBLANK(F91),"-",$D$101/$F$98*F91)</f>
        <v>0.37480302962088186</v>
      </c>
      <c r="I91" s="134"/>
    </row>
    <row r="92" spans="1:12" ht="26.25" customHeight="1" x14ac:dyDescent="0.4">
      <c r="A92" s="123" t="s">
        <v>66</v>
      </c>
      <c r="B92" s="124">
        <v>1</v>
      </c>
      <c r="C92" s="196">
        <v>2</v>
      </c>
      <c r="D92" s="136">
        <v>0.37159999999999999</v>
      </c>
      <c r="E92" s="137">
        <f>IF(ISBLANK(D92),"-",$D$101/$D$98*D92)</f>
        <v>0.37253599669168785</v>
      </c>
      <c r="F92" s="136">
        <v>0.33839999999999998</v>
      </c>
      <c r="G92" s="138">
        <f>IF(ISBLANK(F92),"-",$D$101/$F$98*F92)</f>
        <v>0.37502467541013135</v>
      </c>
      <c r="I92" s="302">
        <f>ABS((F96/D96*D95)-F95)/D95</f>
        <v>6.3343924725006977E-3</v>
      </c>
    </row>
    <row r="93" spans="1:12" ht="26.25" customHeight="1" x14ac:dyDescent="0.4">
      <c r="A93" s="123" t="s">
        <v>67</v>
      </c>
      <c r="B93" s="124">
        <v>1</v>
      </c>
      <c r="C93" s="196">
        <v>3</v>
      </c>
      <c r="D93" s="136">
        <v>0.37230000000000002</v>
      </c>
      <c r="E93" s="137">
        <f>IF(ISBLANK(D93),"-",$D$101/$D$98*D93)</f>
        <v>0.37323775987167757</v>
      </c>
      <c r="F93" s="136">
        <v>0.3402</v>
      </c>
      <c r="G93" s="138">
        <f>IF(ISBLANK(F93),"-",$D$101/$F$98*F93)</f>
        <v>0.37701948751337672</v>
      </c>
      <c r="I93" s="302"/>
    </row>
    <row r="94" spans="1:12" ht="27" customHeight="1" x14ac:dyDescent="0.4">
      <c r="A94" s="123" t="s">
        <v>68</v>
      </c>
      <c r="B94" s="124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3" t="s">
        <v>69</v>
      </c>
      <c r="B95" s="124">
        <v>1</v>
      </c>
      <c r="C95" s="215" t="s">
        <v>70</v>
      </c>
      <c r="D95" s="326">
        <f>AVERAGE(D91:D94)</f>
        <v>0.37206666666666671</v>
      </c>
      <c r="E95" s="327">
        <f>AVERAGE(E91:E94)</f>
        <v>0.37300383881168098</v>
      </c>
      <c r="F95" s="328">
        <f>AVERAGE(F91:F94)</f>
        <v>0.33893333333333331</v>
      </c>
      <c r="G95" s="327">
        <f>AVERAGE(G91:G94)</f>
        <v>0.37561573084812999</v>
      </c>
    </row>
    <row r="96" spans="1:12" ht="26.25" customHeight="1" x14ac:dyDescent="0.4">
      <c r="A96" s="123" t="s">
        <v>71</v>
      </c>
      <c r="B96" s="109">
        <v>1</v>
      </c>
      <c r="C96" s="216" t="s">
        <v>112</v>
      </c>
      <c r="D96" s="217">
        <v>16.04</v>
      </c>
      <c r="E96" s="139"/>
      <c r="F96" s="151">
        <v>14.51</v>
      </c>
    </row>
    <row r="97" spans="1:10" ht="26.25" customHeight="1" x14ac:dyDescent="0.4">
      <c r="A97" s="123" t="s">
        <v>73</v>
      </c>
      <c r="B97" s="109">
        <v>1</v>
      </c>
      <c r="C97" s="218" t="s">
        <v>113</v>
      </c>
      <c r="D97" s="219">
        <f>D96*$B$87</f>
        <v>16.04</v>
      </c>
      <c r="E97" s="154"/>
      <c r="F97" s="153">
        <f>F96*$B$87</f>
        <v>14.51</v>
      </c>
    </row>
    <row r="98" spans="1:10" ht="19.5" customHeight="1" x14ac:dyDescent="0.3">
      <c r="A98" s="123" t="s">
        <v>75</v>
      </c>
      <c r="B98" s="220">
        <f>(B97/B96)*(B95/B94)*(B93/B92)*(B91/B90)*B89</f>
        <v>1000</v>
      </c>
      <c r="C98" s="218" t="s">
        <v>114</v>
      </c>
      <c r="D98" s="221">
        <f>D97*$B$83/100</f>
        <v>15.9598</v>
      </c>
      <c r="E98" s="157"/>
      <c r="F98" s="156">
        <f>F97*$B$83/100</f>
        <v>14.437449999999998</v>
      </c>
    </row>
    <row r="99" spans="1:10" ht="19.5" customHeight="1" x14ac:dyDescent="0.3">
      <c r="A99" s="303" t="s">
        <v>77</v>
      </c>
      <c r="B99" s="317"/>
      <c r="C99" s="218" t="s">
        <v>115</v>
      </c>
      <c r="D99" s="222">
        <f>D98/$B$98</f>
        <v>1.59598E-2</v>
      </c>
      <c r="E99" s="157"/>
      <c r="F99" s="160">
        <f>F98/$B$98</f>
        <v>1.4437449999999998E-2</v>
      </c>
      <c r="G99" s="223"/>
      <c r="H99" s="149"/>
    </row>
    <row r="100" spans="1:10" ht="19.5" customHeight="1" x14ac:dyDescent="0.3">
      <c r="A100" s="305"/>
      <c r="B100" s="318"/>
      <c r="C100" s="218" t="s">
        <v>79</v>
      </c>
      <c r="D100" s="224">
        <f>$B$56/$B$116</f>
        <v>1.6E-2</v>
      </c>
      <c r="F100" s="165"/>
      <c r="G100" s="225"/>
      <c r="H100" s="149"/>
    </row>
    <row r="101" spans="1:10" ht="18.75" x14ac:dyDescent="0.3">
      <c r="C101" s="218" t="s">
        <v>80</v>
      </c>
      <c r="D101" s="219">
        <f>D100*$B$98</f>
        <v>16</v>
      </c>
      <c r="F101" s="165"/>
      <c r="G101" s="223"/>
      <c r="H101" s="149"/>
    </row>
    <row r="102" spans="1:10" ht="19.5" customHeight="1" x14ac:dyDescent="0.3">
      <c r="C102" s="226" t="s">
        <v>81</v>
      </c>
      <c r="D102" s="227">
        <f>D101/B34</f>
        <v>16</v>
      </c>
      <c r="F102" s="169"/>
      <c r="G102" s="223"/>
      <c r="H102" s="149"/>
      <c r="J102" s="228"/>
    </row>
    <row r="103" spans="1:10" ht="18.75" x14ac:dyDescent="0.3">
      <c r="C103" s="229" t="s">
        <v>116</v>
      </c>
      <c r="D103" s="230">
        <f>AVERAGE(E91:E94,G91:G94)</f>
        <v>0.37430978482990551</v>
      </c>
      <c r="F103" s="169"/>
      <c r="G103" s="231"/>
      <c r="H103" s="149"/>
      <c r="J103" s="232"/>
    </row>
    <row r="104" spans="1:10" ht="18.75" x14ac:dyDescent="0.3">
      <c r="C104" s="199" t="s">
        <v>83</v>
      </c>
      <c r="D104" s="233">
        <f>STDEV(E91:E94,G91:G94)/D103</f>
        <v>4.3966263825961187E-3</v>
      </c>
      <c r="F104" s="169"/>
      <c r="G104" s="223"/>
      <c r="H104" s="149"/>
      <c r="J104" s="232"/>
    </row>
    <row r="105" spans="1:10" ht="19.5" customHeight="1" x14ac:dyDescent="0.3">
      <c r="C105" s="201" t="s">
        <v>19</v>
      </c>
      <c r="D105" s="234">
        <f>COUNT(E91:E94,G91:G94)</f>
        <v>6</v>
      </c>
      <c r="F105" s="169"/>
      <c r="G105" s="223"/>
      <c r="H105" s="149"/>
      <c r="J105" s="232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117</v>
      </c>
      <c r="B107" s="122">
        <v>1000</v>
      </c>
      <c r="C107" s="235" t="s">
        <v>118</v>
      </c>
      <c r="D107" s="236" t="s">
        <v>62</v>
      </c>
      <c r="E107" s="237" t="s">
        <v>119</v>
      </c>
      <c r="F107" s="238" t="s">
        <v>120</v>
      </c>
    </row>
    <row r="108" spans="1:10" ht="26.25" customHeight="1" x14ac:dyDescent="0.4">
      <c r="A108" s="123" t="s">
        <v>121</v>
      </c>
      <c r="B108" s="124">
        <v>4</v>
      </c>
      <c r="C108" s="239">
        <v>1</v>
      </c>
      <c r="D108" s="324">
        <v>0.3921</v>
      </c>
      <c r="E108" s="269">
        <f t="shared" ref="E108:E113" si="1">IF(ISBLANK(D108),"-",D108/$D$103*$D$100*$B$116)</f>
        <v>104.75280526748153</v>
      </c>
      <c r="F108" s="240">
        <f t="shared" ref="F108:F113" si="2">IF(ISBLANK(D108), "-", E108/$B$56)</f>
        <v>1.0475280526748154</v>
      </c>
    </row>
    <row r="109" spans="1:10" ht="26.25" customHeight="1" x14ac:dyDescent="0.4">
      <c r="A109" s="123" t="s">
        <v>94</v>
      </c>
      <c r="B109" s="124">
        <v>25</v>
      </c>
      <c r="C109" s="239">
        <v>2</v>
      </c>
      <c r="D109" s="324">
        <v>0.39300000000000002</v>
      </c>
      <c r="E109" s="270">
        <f t="shared" si="1"/>
        <v>104.99324781974046</v>
      </c>
      <c r="F109" s="241">
        <f t="shared" si="2"/>
        <v>1.0499324781974047</v>
      </c>
    </row>
    <row r="110" spans="1:10" ht="26.25" customHeight="1" x14ac:dyDescent="0.4">
      <c r="A110" s="123" t="s">
        <v>95</v>
      </c>
      <c r="B110" s="124">
        <v>1</v>
      </c>
      <c r="C110" s="239">
        <v>3</v>
      </c>
      <c r="D110" s="324">
        <v>0.39250000000000002</v>
      </c>
      <c r="E110" s="270">
        <f t="shared" si="1"/>
        <v>104.85966862404106</v>
      </c>
      <c r="F110" s="241">
        <f t="shared" si="2"/>
        <v>1.0485966862404106</v>
      </c>
    </row>
    <row r="111" spans="1:10" ht="26.25" customHeight="1" x14ac:dyDescent="0.4">
      <c r="A111" s="123" t="s">
        <v>96</v>
      </c>
      <c r="B111" s="124">
        <v>1</v>
      </c>
      <c r="C111" s="239">
        <v>4</v>
      </c>
      <c r="D111" s="324">
        <v>0.39379999999999998</v>
      </c>
      <c r="E111" s="270">
        <f t="shared" si="1"/>
        <v>105.20697453285952</v>
      </c>
      <c r="F111" s="241">
        <f t="shared" si="2"/>
        <v>1.0520697453285952</v>
      </c>
    </row>
    <row r="112" spans="1:10" ht="26.25" customHeight="1" x14ac:dyDescent="0.4">
      <c r="A112" s="123" t="s">
        <v>97</v>
      </c>
      <c r="B112" s="124">
        <v>1</v>
      </c>
      <c r="C112" s="239">
        <v>5</v>
      </c>
      <c r="D112" s="324">
        <v>0.39529999999999998</v>
      </c>
      <c r="E112" s="270">
        <f t="shared" si="1"/>
        <v>105.60771211995775</v>
      </c>
      <c r="F112" s="241">
        <f t="shared" si="2"/>
        <v>1.0560771211995776</v>
      </c>
    </row>
    <row r="113" spans="1:10" ht="26.25" customHeight="1" x14ac:dyDescent="0.4">
      <c r="A113" s="123" t="s">
        <v>99</v>
      </c>
      <c r="B113" s="124">
        <v>1</v>
      </c>
      <c r="C113" s="242">
        <v>6</v>
      </c>
      <c r="D113" s="325">
        <v>0.39179999999999998</v>
      </c>
      <c r="E113" s="271">
        <f t="shared" si="1"/>
        <v>104.67265775006187</v>
      </c>
      <c r="F113" s="243">
        <f t="shared" si="2"/>
        <v>1.0467265775006187</v>
      </c>
    </row>
    <row r="114" spans="1:10" ht="26.25" customHeight="1" x14ac:dyDescent="0.4">
      <c r="A114" s="123" t="s">
        <v>100</v>
      </c>
      <c r="B114" s="124">
        <v>1</v>
      </c>
      <c r="C114" s="239"/>
      <c r="D114" s="196"/>
      <c r="E114" s="97"/>
      <c r="F114" s="244"/>
    </row>
    <row r="115" spans="1:10" ht="26.25" customHeight="1" x14ac:dyDescent="0.4">
      <c r="A115" s="123" t="s">
        <v>101</v>
      </c>
      <c r="B115" s="124">
        <v>1</v>
      </c>
      <c r="C115" s="239"/>
      <c r="D115" s="245" t="s">
        <v>70</v>
      </c>
      <c r="E115" s="273">
        <f>AVERAGE(E108:E113)</f>
        <v>105.01551101902369</v>
      </c>
      <c r="F115" s="246">
        <f>AVERAGE(F108:F113)</f>
        <v>1.0501551101902369</v>
      </c>
    </row>
    <row r="116" spans="1:10" ht="27" customHeight="1" x14ac:dyDescent="0.4">
      <c r="A116" s="123" t="s">
        <v>102</v>
      </c>
      <c r="B116" s="155">
        <f>(B115/B114)*(B113/B112)*(B111/B110)*(B109/B108)*B107</f>
        <v>6250</v>
      </c>
      <c r="C116" s="247"/>
      <c r="D116" s="215" t="s">
        <v>83</v>
      </c>
      <c r="E116" s="248">
        <f>STDEV(E108:E113)/E115</f>
        <v>3.2950970296047356E-3</v>
      </c>
      <c r="F116" s="248">
        <f>STDEV(F108:F113)/F115</f>
        <v>3.2950970296047712E-3</v>
      </c>
      <c r="I116" s="97"/>
    </row>
    <row r="117" spans="1:10" ht="27" customHeight="1" x14ac:dyDescent="0.4">
      <c r="A117" s="303" t="s">
        <v>77</v>
      </c>
      <c r="B117" s="304"/>
      <c r="C117" s="249"/>
      <c r="D117" s="250" t="s">
        <v>19</v>
      </c>
      <c r="E117" s="251">
        <f>COUNT(E108:E113)</f>
        <v>6</v>
      </c>
      <c r="F117" s="251">
        <f>COUNT(F108:F113)</f>
        <v>6</v>
      </c>
      <c r="I117" s="97"/>
      <c r="J117" s="232"/>
    </row>
    <row r="118" spans="1:10" ht="19.5" customHeight="1" x14ac:dyDescent="0.3">
      <c r="A118" s="305"/>
      <c r="B118" s="306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0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105</v>
      </c>
      <c r="B120" s="203" t="s">
        <v>122</v>
      </c>
      <c r="C120" s="315" t="str">
        <f>B20</f>
        <v xml:space="preserve">Dapsone B.P </v>
      </c>
      <c r="D120" s="315"/>
      <c r="E120" s="204" t="s">
        <v>123</v>
      </c>
      <c r="F120" s="204"/>
      <c r="G120" s="205">
        <f>F115</f>
        <v>1.0501551101902369</v>
      </c>
      <c r="H120" s="97"/>
      <c r="I120" s="97"/>
    </row>
    <row r="121" spans="1:10" ht="19.5" customHeight="1" x14ac:dyDescent="0.3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316" t="s">
        <v>25</v>
      </c>
      <c r="C122" s="316"/>
      <c r="E122" s="210" t="s">
        <v>26</v>
      </c>
      <c r="F122" s="254"/>
      <c r="G122" s="316" t="s">
        <v>27</v>
      </c>
      <c r="H122" s="316"/>
    </row>
    <row r="123" spans="1:10" ht="69.95" customHeight="1" x14ac:dyDescent="0.3">
      <c r="A123" s="255" t="s">
        <v>28</v>
      </c>
      <c r="B123" s="256"/>
      <c r="C123" s="256"/>
      <c r="E123" s="256"/>
      <c r="F123" s="97"/>
      <c r="G123" s="257"/>
      <c r="H123" s="257"/>
    </row>
    <row r="124" spans="1:10" ht="69.95" customHeight="1" x14ac:dyDescent="0.3">
      <c r="A124" s="255" t="s">
        <v>29</v>
      </c>
      <c r="B124" s="258"/>
      <c r="C124" s="258"/>
      <c r="E124" s="258"/>
      <c r="F124" s="97"/>
      <c r="G124" s="259"/>
      <c r="H124" s="259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Dapsone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2016-03-23T07:51:52Z</cp:lastPrinted>
  <dcterms:created xsi:type="dcterms:W3CDTF">2005-07-05T10:19:27Z</dcterms:created>
  <dcterms:modified xsi:type="dcterms:W3CDTF">2016-04-01T13:42:04Z</dcterms:modified>
  <cp:category/>
</cp:coreProperties>
</file>