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5" windowWidth="20730" windowHeight="9405" activeTab="3"/>
  </bookViews>
  <sheets>
    <sheet name="RD" sheetId="3" r:id="rId1"/>
    <sheet name="SST " sheetId="5" r:id="rId2"/>
    <sheet name="Sulfamethoxazole" sheetId="2" r:id="rId3"/>
    <sheet name="Trimethoprim" sheetId="6" r:id="rId4"/>
  </sheets>
  <externalReferences>
    <externalReference r:id="rId5"/>
  </externalReferences>
  <definedNames>
    <definedName name="_xlnm.Print_Area" localSheetId="0">RD!$A$1:$F$45</definedName>
    <definedName name="_xlnm.Print_Area" localSheetId="1">'SST '!$A$1:$G$52</definedName>
    <definedName name="_xlnm.Print_Area" localSheetId="2">Sulfamethoxazole!$A$1:$H$82</definedName>
    <definedName name="_xlnm.Print_Area" localSheetId="3">Trimethoprim!$A$1:$H$82</definedName>
  </definedNames>
  <calcPr calcId="145621" calcMode="manual"/>
</workbook>
</file>

<file path=xl/calcChain.xml><?xml version="1.0" encoding="utf-8"?>
<calcChain xmlns="http://schemas.openxmlformats.org/spreadsheetml/2006/main">
  <c r="H65" i="2" l="1"/>
  <c r="G65" i="2"/>
  <c r="D70" i="6"/>
  <c r="D66" i="6"/>
  <c r="D62" i="6"/>
  <c r="C78" i="6"/>
  <c r="H73" i="6"/>
  <c r="G73" i="6"/>
  <c r="B70" i="6"/>
  <c r="H69" i="6"/>
  <c r="G69" i="6"/>
  <c r="H65" i="6"/>
  <c r="G65" i="6"/>
  <c r="B59" i="6"/>
  <c r="E57" i="6"/>
  <c r="B56" i="6"/>
  <c r="B46" i="6"/>
  <c r="D49" i="6" s="1"/>
  <c r="D50" i="6" s="1"/>
  <c r="D45" i="6"/>
  <c r="F43" i="6"/>
  <c r="D43" i="6"/>
  <c r="G42" i="6"/>
  <c r="E42" i="6"/>
  <c r="B35" i="6"/>
  <c r="F45" i="6" s="1"/>
  <c r="B31" i="6"/>
  <c r="F46" i="6" l="1"/>
  <c r="D46" i="6"/>
  <c r="D47" i="6" s="1"/>
  <c r="E41" i="6"/>
  <c r="E39" i="6"/>
  <c r="F47" i="6"/>
  <c r="G40" i="6"/>
  <c r="E40" i="6"/>
  <c r="G39" i="6"/>
  <c r="G41" i="6"/>
  <c r="B41" i="5"/>
  <c r="E39" i="5"/>
  <c r="D39" i="5"/>
  <c r="C39" i="5"/>
  <c r="B39" i="5"/>
  <c r="B40" i="5" s="1"/>
  <c r="B30" i="5"/>
  <c r="B19" i="5"/>
  <c r="F17" i="5"/>
  <c r="E17" i="5"/>
  <c r="D17" i="5"/>
  <c r="C17" i="5"/>
  <c r="B17" i="5"/>
  <c r="B18" i="5" s="1"/>
  <c r="B8" i="5"/>
  <c r="G43" i="6" l="1"/>
  <c r="D53" i="6"/>
  <c r="D51" i="6"/>
  <c r="E43" i="6"/>
  <c r="D52" i="6" l="1"/>
  <c r="D33" i="3" l="1"/>
  <c r="C33" i="3"/>
  <c r="B33" i="3"/>
  <c r="B18" i="3"/>
  <c r="C78" i="2"/>
  <c r="H73" i="2"/>
  <c r="G73" i="2"/>
  <c r="B70" i="2"/>
  <c r="H69" i="2"/>
  <c r="G69" i="2"/>
  <c r="B59" i="2"/>
  <c r="E57" i="2"/>
  <c r="B56" i="2"/>
  <c r="B46" i="2"/>
  <c r="D49" i="2" s="1"/>
  <c r="F43" i="2"/>
  <c r="D43" i="2"/>
  <c r="G42" i="2"/>
  <c r="E42" i="2"/>
  <c r="B35" i="2"/>
  <c r="B31" i="2"/>
  <c r="C35" i="3" l="1"/>
  <c r="C37" i="3"/>
  <c r="C39" i="3" s="1"/>
  <c r="D50" i="2"/>
  <c r="F45" i="2"/>
  <c r="F46" i="2" s="1"/>
  <c r="G40" i="2" s="1"/>
  <c r="D45" i="2"/>
  <c r="D46" i="2" s="1"/>
  <c r="D47" i="2" s="1"/>
  <c r="B58" i="6" l="1"/>
  <c r="D59" i="6" s="1"/>
  <c r="B58" i="2"/>
  <c r="F47" i="2"/>
  <c r="G39" i="2"/>
  <c r="G41" i="2"/>
  <c r="D59" i="2"/>
  <c r="B71" i="2" s="1"/>
  <c r="E39" i="2"/>
  <c r="E41" i="2"/>
  <c r="E40" i="2"/>
  <c r="B71" i="6" l="1"/>
  <c r="G64" i="6"/>
  <c r="H64" i="6" s="1"/>
  <c r="G67" i="6"/>
  <c r="H67" i="6" s="1"/>
  <c r="G63" i="6"/>
  <c r="H63" i="6" s="1"/>
  <c r="G71" i="6"/>
  <c r="H71" i="6" s="1"/>
  <c r="G68" i="6"/>
  <c r="H68" i="6" s="1"/>
  <c r="G66" i="6"/>
  <c r="H66" i="6" s="1"/>
  <c r="G70" i="6"/>
  <c r="H70" i="6" s="1"/>
  <c r="G72" i="6"/>
  <c r="H72" i="6" s="1"/>
  <c r="G43" i="2"/>
  <c r="D51" i="2"/>
  <c r="E43" i="2"/>
  <c r="D53" i="2"/>
  <c r="H76" i="6" l="1"/>
  <c r="H74" i="6"/>
  <c r="G71" i="2"/>
  <c r="H71" i="2" s="1"/>
  <c r="G64" i="2"/>
  <c r="H64" i="2" s="1"/>
  <c r="D52" i="2"/>
  <c r="G70" i="2"/>
  <c r="H70" i="2" s="1"/>
  <c r="G68" i="2"/>
  <c r="H68" i="2" s="1"/>
  <c r="G72" i="2"/>
  <c r="H72" i="2" s="1"/>
  <c r="G67" i="2"/>
  <c r="H67" i="2" s="1"/>
  <c r="G66" i="2"/>
  <c r="H66" i="2" s="1"/>
  <c r="H74" i="2" l="1"/>
  <c r="H75" i="2" s="1"/>
  <c r="H76" i="2"/>
  <c r="H75" i="6"/>
  <c r="G78" i="6"/>
  <c r="G78" i="2" l="1"/>
</calcChain>
</file>

<file path=xl/sharedStrings.xml><?xml version="1.0" encoding="utf-8"?>
<sst xmlns="http://schemas.openxmlformats.org/spreadsheetml/2006/main" count="265" uniqueCount="121">
  <si>
    <t>HPLC System Suitability Report</t>
  </si>
  <si>
    <t>Analysis Data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</si>
  <si>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</si>
  <si>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</si>
  <si>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</si>
  <si>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</si>
  <si>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</si>
  <si>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</si>
  <si>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</si>
  <si>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</si>
  <si>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</si>
  <si>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</si>
  <si>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</si>
  <si>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</si>
  <si>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</si>
  <si>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</si>
  <si>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</si>
  <si>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</si>
  <si>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</si>
  <si>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</si>
  <si>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</si>
  <si>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</si>
  <si>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</si>
  <si>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</si>
  <si>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</si>
  <si>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</si>
  <si>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</si>
  <si>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</si>
  <si>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</si>
  <si>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</si>
  <si>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</si>
  <si>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</si>
  <si>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</si>
  <si>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</si>
  <si>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</si>
  <si>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</si>
  <si>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</si>
  <si>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</si>
  <si>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</si>
  <si>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</si>
  <si>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</si>
  <si>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</si>
  <si>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</si>
  <si>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</si>
  <si>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</si>
  <si>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</si>
  <si>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</si>
  <si>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</si>
  <si>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Standard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</si>
  <si>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</si>
  <si>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Standard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</si>
  <si>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Volume (mL: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</si>
  <si>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</si>
  <si>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</si>
  <si>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</si>
  <si>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</si>
  <si>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</si>
  <si>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</si>
  <si>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</si>
  <si>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</si>
  <si>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</si>
  <si>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</si>
  <si>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</si>
  <si>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</si>
  <si>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</si>
  <si>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</si>
  <si>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</si>
  <si>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</si>
  <si>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</si>
  <si>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</si>
  <si>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</si>
  <si>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</si>
  <si>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</si>
  <si>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</si>
  <si>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</si>
  <si>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</si>
  <si>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</si>
  <si>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</si>
  <si>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</si>
  <si>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</si>
  <si>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</si>
  <si>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indexed="8"/>
        <rFont val="Book Antiqua"/>
      </rPr>
      <t>st</t>
    </r>
    <r>
      <rPr>
        <sz val="14"/>
        <color indexed="8"/>
        <rFont val="Book Antiqua"/>
      </rPr>
      <t xml:space="preserve"> Dilution Sample Final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</si>
  <si>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Transfer Volume (mL):</t>
    </r>
  </si>
  <si>
    <r>
      <t>2</t>
    </r>
    <r>
      <rPr>
        <vertAlign val="superscript"/>
        <sz val="14"/>
        <color indexed="8"/>
        <rFont val="Book Antiqua"/>
      </rPr>
      <t>nd</t>
    </r>
    <r>
      <rPr>
        <sz val="14"/>
        <color indexed="8"/>
        <rFont val="Book Antiqua"/>
      </rPr>
      <t xml:space="preserve"> Dilution Sample Final Volume (mL):</t>
    </r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</si>
  <si>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</si>
  <si>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</si>
  <si>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indexed="8"/>
        <rFont val="Book Antiqua"/>
      </rPr>
      <t>rd</t>
    </r>
    <r>
      <rPr>
        <sz val="14"/>
        <color indexed="8"/>
        <rFont val="Book Antiqua"/>
      </rPr>
      <t xml:space="preserve"> Dilution Sample Final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</si>
  <si>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Transfer Volume (mL):</t>
    </r>
  </si>
  <si>
    <r>
      <t>4</t>
    </r>
    <r>
      <rPr>
        <vertAlign val="superscript"/>
        <sz val="14"/>
        <color indexed="8"/>
        <rFont val="Book Antiqua"/>
      </rPr>
      <t>th</t>
    </r>
    <r>
      <rPr>
        <sz val="14"/>
        <color indexed="8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</si>
  <si>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</si>
  <si>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</si>
  <si>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</si>
  <si>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</si>
  <si>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</si>
  <si>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</si>
  <si>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</si>
  <si>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</si>
  <si>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</si>
  <si>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</si>
  <si>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</si>
  <si>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</si>
  <si>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</si>
  <si>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COSATRIM SUSPENSION</t>
  </si>
  <si>
    <t>NDQB201603794</t>
  </si>
  <si>
    <t>Sulfamethoxaqzole BP &amp; Trimethoprim BP</t>
  </si>
  <si>
    <t>Each 5 mL contains: Sulphamethoxazole BP 200 mg &amp; Trimethoprim BP 40 mg</t>
  </si>
  <si>
    <t>Assay &amp; Dissolution</t>
  </si>
  <si>
    <t>Sulfran DS Tablets &amp; Cosatrim Suspension</t>
  </si>
  <si>
    <t>Sulfamethoxazole</t>
  </si>
  <si>
    <t>Resolution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</si>
  <si>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</si>
  <si>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</si>
  <si>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</si>
  <si>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</si>
  <si>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</si>
  <si>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</si>
  <si>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>15th April 2016</t>
  </si>
  <si>
    <t>Sulfamethoxazole &amp; Trimethoprim</t>
  </si>
  <si>
    <t>Each 5 mL contains: Sulfamethoxazole BP 200 mg &amp; Trimethoprim BP 40 mg</t>
  </si>
  <si>
    <t>S12-1</t>
  </si>
  <si>
    <t>T7-001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</si>
</sst>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6" x14ac:knownFonts="1">
    <font>
      <sz val="10"/>
      <color rgb="FF000000"/>
      <name val="Arial"/>
    </font>
    <font>
      <sz val="14"/>
      <color indexed="8"/>
      <name val="Book Antiqua"/>
    </font>
    <font>
      <vertAlign val="superscript"/>
      <sz val="14"/>
      <color indexed="8"/>
      <name val="Book Antiqua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u/>
      <sz val="14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14"/>
      <color rgb="FF000000"/>
      <name val="Arial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4"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2" borderId="3" xfId="0" applyFont="1" applyFill="1" applyBorder="1" applyAlignment="1" applyProtection="1">
      <alignment horizontal="center"/>
      <protection locked="0"/>
    </xf>
    <xf numFmtId="2" fontId="8" fillId="2" borderId="3" xfId="0" applyNumberFormat="1" applyFont="1" applyFill="1" applyBorder="1" applyAlignment="1" applyProtection="1">
      <alignment horizontal="center"/>
      <protection locked="0"/>
    </xf>
    <xf numFmtId="2" fontId="8" fillId="2" borderId="4" xfId="0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2" fontId="8" fillId="2" borderId="5" xfId="0" applyNumberFormat="1" applyFont="1" applyFill="1" applyBorder="1" applyAlignment="1" applyProtection="1">
      <alignment horizontal="center"/>
      <protection locked="0"/>
    </xf>
    <xf numFmtId="0" fontId="7" fillId="0" borderId="4" xfId="0" applyFont="1" applyFill="1" applyBorder="1"/>
    <xf numFmtId="1" fontId="6" fillId="3" borderId="2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10" fontId="6" fillId="4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7" fillId="0" borderId="6" xfId="0" applyFont="1" applyFill="1" applyBorder="1"/>
    <xf numFmtId="0" fontId="7" fillId="0" borderId="5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8" xfId="0" applyFont="1" applyFill="1" applyBorder="1"/>
    <xf numFmtId="0" fontId="7" fillId="0" borderId="0" xfId="0" applyFont="1" applyFill="1" applyAlignment="1" applyProtection="1">
      <alignment horizontal="left"/>
      <protection locked="0"/>
    </xf>
    <xf numFmtId="0" fontId="4" fillId="0" borderId="10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7" xfId="0" applyFont="1" applyFill="1" applyBorder="1"/>
    <xf numFmtId="0" fontId="3" fillId="0" borderId="11" xfId="0" applyFont="1" applyFill="1" applyBorder="1"/>
    <xf numFmtId="0" fontId="4" fillId="0" borderId="11" xfId="0" applyFont="1" applyFill="1" applyBorder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0" fillId="0" borderId="0" xfId="0" applyFont="1" applyFill="1" applyAlignment="1">
      <alignment horizontal="left"/>
    </xf>
    <xf numFmtId="166" fontId="10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/>
    <xf numFmtId="0" fontId="15" fillId="0" borderId="0" xfId="0" applyFont="1" applyFill="1"/>
    <xf numFmtId="2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/>
    <xf numFmtId="0" fontId="16" fillId="0" borderId="0" xfId="0" applyFont="1" applyFill="1" applyAlignment="1">
      <alignment horizontal="left" vertical="center" wrapText="1"/>
    </xf>
    <xf numFmtId="167" fontId="11" fillId="0" borderId="0" xfId="0" applyNumberFormat="1" applyFont="1" applyFill="1" applyAlignment="1">
      <alignment horizontal="center"/>
    </xf>
    <xf numFmtId="0" fontId="10" fillId="0" borderId="12" xfId="0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0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0" xfId="0" applyFont="1" applyFill="1"/>
    <xf numFmtId="0" fontId="10" fillId="0" borderId="19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right"/>
    </xf>
    <xf numFmtId="1" fontId="11" fillId="5" borderId="20" xfId="0" applyNumberFormat="1" applyFont="1" applyFill="1" applyBorder="1" applyAlignment="1">
      <alignment horizontal="center"/>
    </xf>
    <xf numFmtId="168" fontId="11" fillId="5" borderId="21" xfId="0" applyNumberFormat="1" applyFont="1" applyFill="1" applyBorder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2" fontId="10" fillId="6" borderId="22" xfId="0" applyNumberFormat="1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center"/>
    </xf>
    <xf numFmtId="2" fontId="10" fillId="5" borderId="23" xfId="0" applyNumberFormat="1" applyFont="1" applyFill="1" applyBorder="1" applyAlignment="1">
      <alignment horizontal="center"/>
    </xf>
    <xf numFmtId="0" fontId="10" fillId="0" borderId="22" xfId="0" applyFont="1" applyFill="1" applyBorder="1" applyAlignment="1">
      <alignment horizontal="right"/>
    </xf>
    <xf numFmtId="0" fontId="10" fillId="0" borderId="23" xfId="0" applyFont="1" applyFill="1" applyBorder="1" applyAlignment="1">
      <alignment horizontal="right"/>
    </xf>
    <xf numFmtId="0" fontId="10" fillId="0" borderId="24" xfId="0" applyFont="1" applyFill="1" applyBorder="1" applyAlignment="1">
      <alignment horizontal="right"/>
    </xf>
    <xf numFmtId="10" fontId="10" fillId="5" borderId="22" xfId="0" applyNumberFormat="1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25" xfId="0" applyFont="1" applyFill="1" applyBorder="1" applyAlignment="1">
      <alignment horizontal="center"/>
    </xf>
    <xf numFmtId="2" fontId="11" fillId="0" borderId="25" xfId="0" applyNumberFormat="1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10" fillId="0" borderId="0" xfId="0" applyFont="1" applyFill="1"/>
    <xf numFmtId="168" fontId="11" fillId="5" borderId="28" xfId="0" applyNumberFormat="1" applyFont="1" applyFill="1" applyBorder="1" applyAlignment="1">
      <alignment horizontal="center"/>
    </xf>
    <xf numFmtId="10" fontId="10" fillId="0" borderId="0" xfId="0" applyNumberFormat="1" applyFont="1" applyFill="1" applyAlignment="1">
      <alignment horizontal="center"/>
    </xf>
    <xf numFmtId="168" fontId="11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1" fillId="0" borderId="29" xfId="0" applyFont="1" applyFill="1" applyBorder="1" applyAlignment="1">
      <alignment horizontal="center"/>
    </xf>
    <xf numFmtId="0" fontId="10" fillId="0" borderId="7" xfId="0" applyFont="1" applyFill="1" applyBorder="1"/>
    <xf numFmtId="0" fontId="10" fillId="0" borderId="11" xfId="0" applyFont="1" applyFill="1" applyBorder="1"/>
    <xf numFmtId="0" fontId="16" fillId="0" borderId="9" xfId="0" applyFont="1" applyFill="1" applyBorder="1" applyAlignment="1">
      <alignment horizontal="left" vertical="center" wrapText="1"/>
    </xf>
    <xf numFmtId="0" fontId="10" fillId="0" borderId="9" xfId="0" applyFont="1" applyFill="1" applyBorder="1"/>
    <xf numFmtId="0" fontId="10" fillId="0" borderId="9" xfId="0" applyFont="1" applyFill="1" applyBorder="1" applyAlignment="1">
      <alignment horizontal="center"/>
    </xf>
    <xf numFmtId="168" fontId="10" fillId="0" borderId="17" xfId="0" applyNumberFormat="1" applyFont="1" applyFill="1" applyBorder="1" applyAlignment="1">
      <alignment horizontal="center"/>
    </xf>
    <xf numFmtId="168" fontId="10" fillId="0" borderId="30" xfId="0" applyNumberFormat="1" applyFont="1" applyFill="1" applyBorder="1" applyAlignment="1">
      <alignment horizontal="center"/>
    </xf>
    <xf numFmtId="168" fontId="10" fillId="0" borderId="3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32" xfId="0" applyFont="1" applyFill="1" applyBorder="1"/>
    <xf numFmtId="0" fontId="11" fillId="0" borderId="33" xfId="0" applyFont="1" applyFill="1" applyBorder="1"/>
    <xf numFmtId="0" fontId="10" fillId="0" borderId="0" xfId="0" applyFont="1" applyFill="1" applyAlignment="1" applyProtection="1">
      <alignment horizontal="center"/>
      <protection locked="0"/>
    </xf>
    <xf numFmtId="0" fontId="11" fillId="0" borderId="0" xfId="0" applyFont="1" applyFill="1" applyAlignment="1">
      <alignment horizontal="center"/>
    </xf>
    <xf numFmtId="168" fontId="10" fillId="0" borderId="29" xfId="0" applyNumberFormat="1" applyFont="1" applyFill="1" applyBorder="1" applyAlignment="1">
      <alignment horizontal="center"/>
    </xf>
    <xf numFmtId="168" fontId="10" fillId="0" borderId="34" xfId="0" applyNumberFormat="1" applyFont="1" applyFill="1" applyBorder="1" applyAlignment="1">
      <alignment horizontal="center"/>
    </xf>
    <xf numFmtId="168" fontId="10" fillId="0" borderId="35" xfId="0" applyNumberFormat="1" applyFont="1" applyFill="1" applyBorder="1" applyAlignment="1">
      <alignment horizontal="center"/>
    </xf>
    <xf numFmtId="0" fontId="10" fillId="0" borderId="0" xfId="0" applyFont="1" applyFill="1"/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36" xfId="0" applyFont="1" applyFill="1" applyBorder="1" applyAlignment="1">
      <alignment horizontal="center"/>
    </xf>
    <xf numFmtId="0" fontId="10" fillId="0" borderId="7" xfId="0" applyFont="1" applyFill="1" applyBorder="1"/>
    <xf numFmtId="0" fontId="10" fillId="0" borderId="11" xfId="0" applyFont="1" applyFill="1" applyBorder="1"/>
    <xf numFmtId="0" fontId="10" fillId="0" borderId="0" xfId="0" applyFont="1" applyFill="1" applyAlignment="1">
      <alignment horizontal="right"/>
    </xf>
    <xf numFmtId="169" fontId="11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10" fontId="10" fillId="0" borderId="15" xfId="0" applyNumberFormat="1" applyFont="1" applyFill="1" applyBorder="1" applyAlignment="1">
      <alignment horizontal="center" vertical="center"/>
    </xf>
    <xf numFmtId="10" fontId="10" fillId="0" borderId="14" xfId="0" applyNumberFormat="1" applyFont="1" applyFill="1" applyBorder="1" applyAlignment="1">
      <alignment horizontal="center" vertical="center"/>
    </xf>
    <xf numFmtId="10" fontId="10" fillId="0" borderId="37" xfId="0" applyNumberFormat="1" applyFont="1" applyFill="1" applyBorder="1" applyAlignment="1">
      <alignment horizontal="center" vertical="center"/>
    </xf>
    <xf numFmtId="2" fontId="10" fillId="0" borderId="25" xfId="0" applyNumberFormat="1" applyFont="1" applyFill="1" applyBorder="1" applyAlignment="1">
      <alignment horizontal="center"/>
    </xf>
    <xf numFmtId="2" fontId="10" fillId="0" borderId="26" xfId="0" applyNumberFormat="1" applyFont="1" applyFill="1" applyBorder="1" applyAlignment="1">
      <alignment horizontal="center"/>
    </xf>
    <xf numFmtId="2" fontId="10" fillId="0" borderId="27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" fontId="11" fillId="5" borderId="38" xfId="0" applyNumberFormat="1" applyFont="1" applyFill="1" applyBorder="1" applyAlignment="1">
      <alignment horizontal="center"/>
    </xf>
    <xf numFmtId="0" fontId="10" fillId="0" borderId="39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right"/>
    </xf>
    <xf numFmtId="2" fontId="10" fillId="5" borderId="40" xfId="0" applyNumberFormat="1" applyFont="1" applyFill="1" applyBorder="1" applyAlignment="1">
      <alignment horizontal="center"/>
    </xf>
    <xf numFmtId="2" fontId="10" fillId="6" borderId="40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right"/>
    </xf>
    <xf numFmtId="2" fontId="10" fillId="5" borderId="17" xfId="0" applyNumberFormat="1" applyFont="1" applyFill="1" applyBorder="1" applyAlignment="1">
      <alignment horizontal="center"/>
    </xf>
    <xf numFmtId="0" fontId="10" fillId="0" borderId="41" xfId="0" applyFont="1" applyFill="1" applyBorder="1" applyAlignment="1">
      <alignment horizontal="right"/>
    </xf>
    <xf numFmtId="168" fontId="11" fillId="6" borderId="41" xfId="0" applyNumberFormat="1" applyFont="1" applyFill="1" applyBorder="1" applyAlignment="1">
      <alignment horizontal="center"/>
    </xf>
    <xf numFmtId="0" fontId="10" fillId="0" borderId="36" xfId="0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170" fontId="11" fillId="0" borderId="0" xfId="0" applyNumberFormat="1" applyFont="1" applyFill="1" applyAlignment="1">
      <alignment horizontal="center"/>
    </xf>
    <xf numFmtId="0" fontId="10" fillId="0" borderId="7" xfId="0" applyFont="1" applyFill="1" applyBorder="1" applyProtection="1">
      <protection locked="0"/>
    </xf>
    <xf numFmtId="0" fontId="11" fillId="0" borderId="11" xfId="0" applyFont="1" applyFill="1" applyBorder="1" applyProtection="1"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/>
      <protection locked="0"/>
    </xf>
    <xf numFmtId="0" fontId="17" fillId="0" borderId="0" xfId="0" applyFont="1" applyFill="1"/>
    <xf numFmtId="0" fontId="18" fillId="2" borderId="15" xfId="0" applyFont="1" applyFill="1" applyBorder="1" applyAlignment="1" applyProtection="1">
      <alignment horizontal="center"/>
      <protection locked="0"/>
    </xf>
    <xf numFmtId="0" fontId="18" fillId="2" borderId="14" xfId="0" applyFont="1" applyFill="1" applyBorder="1" applyAlignment="1" applyProtection="1">
      <alignment horizontal="center"/>
      <protection locked="0"/>
    </xf>
    <xf numFmtId="0" fontId="18" fillId="2" borderId="13" xfId="0" applyFont="1" applyFill="1" applyBorder="1" applyAlignment="1" applyProtection="1">
      <alignment horizontal="center"/>
      <protection locked="0"/>
    </xf>
    <xf numFmtId="0" fontId="18" fillId="2" borderId="41" xfId="0" applyFont="1" applyFill="1" applyBorder="1" applyAlignment="1" applyProtection="1">
      <alignment horizontal="center"/>
      <protection locked="0"/>
    </xf>
    <xf numFmtId="0" fontId="18" fillId="2" borderId="44" xfId="0" applyFont="1" applyFill="1" applyBorder="1" applyAlignment="1" applyProtection="1">
      <alignment horizontal="center"/>
      <protection locked="0"/>
    </xf>
    <xf numFmtId="0" fontId="18" fillId="2" borderId="40" xfId="0" applyFont="1" applyFill="1" applyBorder="1" applyAlignment="1" applyProtection="1">
      <alignment horizontal="center"/>
      <protection locked="0"/>
    </xf>
    <xf numFmtId="169" fontId="18" fillId="2" borderId="0" xfId="0" applyNumberFormat="1" applyFont="1" applyFill="1" applyAlignment="1" applyProtection="1">
      <alignment horizontal="center"/>
      <protection locked="0"/>
    </xf>
    <xf numFmtId="171" fontId="18" fillId="2" borderId="0" xfId="0" applyNumberFormat="1" applyFont="1" applyFill="1" applyAlignment="1" applyProtection="1">
      <alignment horizontal="center"/>
      <protection locked="0"/>
    </xf>
    <xf numFmtId="0" fontId="18" fillId="2" borderId="12" xfId="0" applyFont="1" applyFill="1" applyBorder="1" applyAlignment="1" applyProtection="1">
      <alignment horizontal="center"/>
      <protection locked="0"/>
    </xf>
    <xf numFmtId="0" fontId="18" fillId="2" borderId="36" xfId="0" applyFont="1" applyFill="1" applyBorder="1" applyAlignment="1" applyProtection="1">
      <alignment horizontal="center"/>
      <protection locked="0"/>
    </xf>
    <xf numFmtId="2" fontId="17" fillId="0" borderId="37" xfId="0" applyNumberFormat="1" applyFont="1" applyFill="1" applyBorder="1" applyAlignment="1">
      <alignment horizontal="center"/>
    </xf>
    <xf numFmtId="10" fontId="18" fillId="6" borderId="19" xfId="0" applyNumberFormat="1" applyFont="1" applyFill="1" applyBorder="1" applyAlignment="1">
      <alignment horizontal="center"/>
    </xf>
    <xf numFmtId="0" fontId="18" fillId="6" borderId="46" xfId="0" applyFont="1" applyFill="1" applyBorder="1" applyAlignment="1">
      <alignment horizontal="center"/>
    </xf>
    <xf numFmtId="2" fontId="18" fillId="2" borderId="0" xfId="0" applyNumberFormat="1" applyFont="1" applyFill="1" applyAlignment="1" applyProtection="1">
      <alignment horizontal="center"/>
      <protection locked="0"/>
    </xf>
    <xf numFmtId="0" fontId="10" fillId="0" borderId="0" xfId="0" applyFont="1" applyFill="1" applyAlignment="1">
      <alignment horizontal="right"/>
    </xf>
    <xf numFmtId="165" fontId="18" fillId="0" borderId="0" xfId="0" applyNumberFormat="1" applyFont="1" applyFill="1" applyAlignment="1">
      <alignment horizontal="center"/>
    </xf>
    <xf numFmtId="172" fontId="11" fillId="0" borderId="0" xfId="0" applyNumberFormat="1" applyFont="1" applyFill="1" applyAlignment="1" applyProtection="1">
      <alignment horizontal="center"/>
      <protection locked="0"/>
    </xf>
    <xf numFmtId="0" fontId="17" fillId="0" borderId="0" xfId="0" applyFont="1" applyFill="1" applyProtection="1">
      <protection locked="0"/>
    </xf>
    <xf numFmtId="0" fontId="16" fillId="0" borderId="9" xfId="0" applyFont="1" applyFill="1" applyBorder="1" applyAlignment="1">
      <alignment horizontal="left" vertical="center" wrapText="1"/>
    </xf>
    <xf numFmtId="0" fontId="17" fillId="2" borderId="0" xfId="0" applyFont="1" applyFill="1" applyProtection="1">
      <protection locked="0"/>
    </xf>
    <xf numFmtId="0" fontId="6" fillId="0" borderId="0" xfId="0" applyFont="1" applyFill="1" applyAlignment="1">
      <alignment horizontal="right"/>
    </xf>
    <xf numFmtId="0" fontId="7" fillId="0" borderId="0" xfId="0" applyFont="1" applyFill="1"/>
    <xf numFmtId="2" fontId="6" fillId="0" borderId="47" xfId="0" applyNumberFormat="1" applyFont="1" applyFill="1" applyBorder="1" applyAlignment="1">
      <alignment horizontal="center" wrapText="1"/>
    </xf>
    <xf numFmtId="2" fontId="6" fillId="0" borderId="41" xfId="0" applyNumberFormat="1" applyFont="1" applyFill="1" applyBorder="1" applyAlignment="1">
      <alignment horizontal="center" wrapText="1"/>
    </xf>
    <xf numFmtId="2" fontId="3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0" fillId="0" borderId="0" xfId="0" applyFill="1"/>
    <xf numFmtId="164" fontId="7" fillId="2" borderId="48" xfId="0" applyNumberFormat="1" applyFont="1" applyFill="1" applyBorder="1" applyAlignment="1" applyProtection="1">
      <alignment horizontal="center"/>
      <protection locked="0"/>
    </xf>
    <xf numFmtId="164" fontId="7" fillId="2" borderId="22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Alignment="1">
      <alignment horizontal="center"/>
    </xf>
    <xf numFmtId="164" fontId="7" fillId="0" borderId="13" xfId="0" applyNumberFormat="1" applyFont="1" applyFill="1" applyBorder="1" applyAlignment="1">
      <alignment horizontal="center"/>
    </xf>
    <xf numFmtId="164" fontId="7" fillId="2" borderId="23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Alignment="1">
      <alignment horizontal="center"/>
    </xf>
    <xf numFmtId="164" fontId="7" fillId="0" borderId="14" xfId="0" applyNumberFormat="1" applyFont="1" applyFill="1" applyBorder="1" applyAlignment="1">
      <alignment horizontal="center"/>
    </xf>
    <xf numFmtId="173" fontId="6" fillId="4" borderId="48" xfId="0" applyNumberFormat="1" applyFont="1" applyFill="1" applyBorder="1" applyAlignment="1">
      <alignment horizontal="center"/>
    </xf>
    <xf numFmtId="173" fontId="3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2" fontId="7" fillId="0" borderId="48" xfId="0" applyNumberFormat="1" applyFont="1" applyFill="1" applyBorder="1" applyAlignment="1">
      <alignment horizontal="center"/>
    </xf>
    <xf numFmtId="173" fontId="7" fillId="0" borderId="48" xfId="0" applyNumberFormat="1" applyFont="1" applyFill="1" applyBorder="1" applyAlignment="1">
      <alignment horizontal="center"/>
    </xf>
    <xf numFmtId="173" fontId="4" fillId="0" borderId="0" xfId="0" applyNumberFormat="1" applyFont="1" applyFill="1" applyAlignment="1">
      <alignment horizontal="center"/>
    </xf>
    <xf numFmtId="173" fontId="7" fillId="0" borderId="0" xfId="0" applyNumberFormat="1" applyFont="1" applyFill="1" applyAlignment="1">
      <alignment horizontal="center"/>
    </xf>
    <xf numFmtId="173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7" fillId="0" borderId="48" xfId="0" applyNumberFormat="1" applyFont="1" applyFill="1" applyBorder="1" applyAlignment="1">
      <alignment horizontal="center" wrapText="1"/>
    </xf>
    <xf numFmtId="172" fontId="6" fillId="4" borderId="49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wrapText="1"/>
    </xf>
    <xf numFmtId="172" fontId="3" fillId="0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wrapText="1"/>
    </xf>
    <xf numFmtId="0" fontId="4" fillId="0" borderId="9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10" fontId="4" fillId="0" borderId="9" xfId="0" applyNumberFormat="1" applyFont="1" applyFill="1" applyBorder="1"/>
    <xf numFmtId="2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0" fontId="0" fillId="0" borderId="0" xfId="0" applyFill="1"/>
    <xf numFmtId="0" fontId="6" fillId="0" borderId="10" xfId="0" applyFont="1" applyFill="1" applyBorder="1"/>
    <xf numFmtId="0" fontId="6" fillId="0" borderId="1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6" fillId="0" borderId="0" xfId="0" applyFont="1" applyFill="1" applyAlignment="1">
      <alignment horizontal="right"/>
    </xf>
    <xf numFmtId="0" fontId="7" fillId="0" borderId="7" xfId="0" applyFont="1" applyFill="1" applyBorder="1"/>
    <xf numFmtId="0" fontId="7" fillId="0" borderId="0" xfId="0" applyFont="1" applyFill="1"/>
    <xf numFmtId="0" fontId="7" fillId="0" borderId="0" xfId="0" applyFont="1" applyFill="1"/>
    <xf numFmtId="0" fontId="7" fillId="0" borderId="7" xfId="0" applyFont="1" applyFill="1" applyBorder="1"/>
    <xf numFmtId="0" fontId="6" fillId="0" borderId="11" xfId="0" applyFont="1" applyFill="1" applyBorder="1"/>
    <xf numFmtId="0" fontId="6" fillId="0" borderId="0" xfId="0" applyFont="1" applyFill="1"/>
    <xf numFmtId="0" fontId="7" fillId="0" borderId="11" xfId="0" applyFont="1" applyFill="1" applyBorder="1"/>
    <xf numFmtId="2" fontId="4" fillId="0" borderId="0" xfId="0" applyNumberFormat="1" applyFont="1" applyFill="1" applyAlignment="1">
      <alignment horizontal="center"/>
    </xf>
    <xf numFmtId="10" fontId="4" fillId="0" borderId="0" xfId="0" applyNumberFormat="1" applyFont="1" applyFill="1" applyAlignment="1">
      <alignment horizontal="center"/>
    </xf>
    <xf numFmtId="168" fontId="4" fillId="0" borderId="0" xfId="0" applyNumberFormat="1" applyFont="1" applyFill="1" applyAlignment="1">
      <alignment horizontal="center"/>
    </xf>
    <xf numFmtId="172" fontId="4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8" fontId="0" fillId="0" borderId="0" xfId="0" applyNumberFormat="1" applyFill="1"/>
    <xf numFmtId="0" fontId="0" fillId="0" borderId="0" xfId="0" applyFill="1" applyAlignment="1">
      <alignment horizontal="right"/>
    </xf>
    <xf numFmtId="0" fontId="19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7" fillId="0" borderId="0" xfId="0" applyFont="1" applyFill="1" applyProtection="1">
      <protection locked="0"/>
    </xf>
    <xf numFmtId="174" fontId="7" fillId="0" borderId="0" xfId="0" applyNumberFormat="1" applyFont="1" applyFill="1" applyProtection="1">
      <protection locked="0"/>
    </xf>
    <xf numFmtId="0" fontId="9" fillId="0" borderId="0" xfId="0" applyFont="1" applyFill="1"/>
    <xf numFmtId="0" fontId="11" fillId="0" borderId="0" xfId="0" applyFont="1" applyFill="1"/>
    <xf numFmtId="0" fontId="10" fillId="0" borderId="0" xfId="0" applyFont="1" applyFill="1" applyAlignment="1">
      <alignment horizontal="left"/>
    </xf>
    <xf numFmtId="166" fontId="10" fillId="0" borderId="0" xfId="0" applyNumberFormat="1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/>
    <xf numFmtId="0" fontId="15" fillId="0" borderId="0" xfId="0" applyFont="1" applyFill="1"/>
    <xf numFmtId="2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vertical="center" wrapText="1"/>
    </xf>
    <xf numFmtId="0" fontId="12" fillId="0" borderId="0" xfId="0" applyFont="1" applyFill="1"/>
    <xf numFmtId="0" fontId="16" fillId="0" borderId="0" xfId="0" applyFont="1" applyFill="1" applyAlignment="1">
      <alignment horizontal="left" vertical="center" wrapText="1"/>
    </xf>
    <xf numFmtId="167" fontId="11" fillId="0" borderId="0" xfId="0" applyNumberFormat="1" applyFont="1" applyFill="1" applyAlignment="1">
      <alignment horizontal="center"/>
    </xf>
    <xf numFmtId="0" fontId="10" fillId="0" borderId="12" xfId="0" applyFont="1" applyFill="1" applyBorder="1" applyAlignment="1">
      <alignment horizontal="right"/>
    </xf>
    <xf numFmtId="0" fontId="10" fillId="0" borderId="13" xfId="0" applyFont="1" applyFill="1" applyBorder="1" applyAlignment="1">
      <alignment horizontal="right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17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right"/>
    </xf>
    <xf numFmtId="1" fontId="11" fillId="5" borderId="20" xfId="0" applyNumberFormat="1" applyFont="1" applyFill="1" applyBorder="1" applyAlignment="1">
      <alignment horizontal="center"/>
    </xf>
    <xf numFmtId="168" fontId="11" fillId="5" borderId="21" xfId="0" applyNumberFormat="1" applyFont="1" applyFill="1" applyBorder="1" applyAlignment="1">
      <alignment horizontal="center"/>
    </xf>
    <xf numFmtId="2" fontId="10" fillId="5" borderId="22" xfId="0" applyNumberFormat="1" applyFont="1" applyFill="1" applyBorder="1" applyAlignment="1">
      <alignment horizontal="center"/>
    </xf>
    <xf numFmtId="2" fontId="10" fillId="6" borderId="22" xfId="0" applyNumberFormat="1" applyFont="1" applyFill="1" applyBorder="1" applyAlignment="1">
      <alignment horizontal="center"/>
    </xf>
    <xf numFmtId="2" fontId="10" fillId="5" borderId="23" xfId="0" applyNumberFormat="1" applyFont="1" applyFill="1" applyBorder="1" applyAlignment="1">
      <alignment horizontal="center"/>
    </xf>
    <xf numFmtId="0" fontId="10" fillId="0" borderId="22" xfId="0" applyFont="1" applyFill="1" applyBorder="1" applyAlignment="1">
      <alignment horizontal="right"/>
    </xf>
    <xf numFmtId="0" fontId="10" fillId="0" borderId="23" xfId="0" applyFont="1" applyFill="1" applyBorder="1" applyAlignment="1">
      <alignment horizontal="right"/>
    </xf>
    <xf numFmtId="0" fontId="10" fillId="0" borderId="24" xfId="0" applyFont="1" applyFill="1" applyBorder="1" applyAlignment="1">
      <alignment horizontal="right"/>
    </xf>
    <xf numFmtId="10" fontId="10" fillId="5" borderId="22" xfId="0" applyNumberFormat="1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1" fillId="0" borderId="0" xfId="0" applyFont="1" applyFill="1" applyAlignment="1">
      <alignment horizontal="left"/>
    </xf>
    <xf numFmtId="0" fontId="11" fillId="0" borderId="25" xfId="0" applyFont="1" applyFill="1" applyBorder="1" applyAlignment="1">
      <alignment horizontal="center"/>
    </xf>
    <xf numFmtId="2" fontId="11" fillId="0" borderId="25" xfId="0" applyNumberFormat="1" applyFont="1" applyFill="1" applyBorder="1" applyAlignment="1">
      <alignment horizontal="center"/>
    </xf>
    <xf numFmtId="0" fontId="10" fillId="0" borderId="25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2" fontId="10" fillId="0" borderId="0" xfId="0" applyNumberFormat="1" applyFont="1" applyFill="1" applyAlignment="1">
      <alignment horizontal="center"/>
    </xf>
    <xf numFmtId="168" fontId="11" fillId="5" borderId="28" xfId="0" applyNumberFormat="1" applyFont="1" applyFill="1" applyBorder="1" applyAlignment="1">
      <alignment horizontal="center"/>
    </xf>
    <xf numFmtId="10" fontId="10" fillId="0" borderId="0" xfId="0" applyNumberFormat="1" applyFont="1" applyFill="1" applyAlignment="1">
      <alignment horizontal="center"/>
    </xf>
    <xf numFmtId="168" fontId="11" fillId="0" borderId="0" xfId="0" applyNumberFormat="1" applyFont="1" applyFill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0" fillId="0" borderId="9" xfId="0" applyFont="1" applyFill="1" applyBorder="1"/>
    <xf numFmtId="0" fontId="10" fillId="0" borderId="9" xfId="0" applyFont="1" applyFill="1" applyBorder="1" applyAlignment="1">
      <alignment horizontal="center"/>
    </xf>
    <xf numFmtId="168" fontId="10" fillId="0" borderId="17" xfId="0" applyNumberFormat="1" applyFont="1" applyFill="1" applyBorder="1" applyAlignment="1">
      <alignment horizontal="center"/>
    </xf>
    <xf numFmtId="168" fontId="10" fillId="0" borderId="30" xfId="0" applyNumberFormat="1" applyFont="1" applyFill="1" applyBorder="1" applyAlignment="1">
      <alignment horizontal="center"/>
    </xf>
    <xf numFmtId="168" fontId="10" fillId="0" borderId="31" xfId="0" applyNumberFormat="1" applyFont="1" applyFill="1" applyBorder="1" applyAlignment="1">
      <alignment horizontal="center"/>
    </xf>
    <xf numFmtId="0" fontId="11" fillId="0" borderId="32" xfId="0" applyFont="1" applyFill="1" applyBorder="1"/>
    <xf numFmtId="0" fontId="11" fillId="0" borderId="33" xfId="0" applyFont="1" applyFill="1" applyBorder="1"/>
    <xf numFmtId="0" fontId="10" fillId="0" borderId="0" xfId="0" applyFont="1" applyFill="1" applyAlignment="1" applyProtection="1">
      <alignment horizontal="center"/>
      <protection locked="0"/>
    </xf>
    <xf numFmtId="168" fontId="10" fillId="0" borderId="29" xfId="0" applyNumberFormat="1" applyFont="1" applyFill="1" applyBorder="1" applyAlignment="1">
      <alignment horizontal="center"/>
    </xf>
    <xf numFmtId="168" fontId="10" fillId="0" borderId="34" xfId="0" applyNumberFormat="1" applyFont="1" applyFill="1" applyBorder="1" applyAlignment="1">
      <alignment horizontal="center"/>
    </xf>
    <xf numFmtId="168" fontId="10" fillId="0" borderId="35" xfId="0" applyNumberFormat="1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36" xfId="0" applyFont="1" applyFill="1" applyBorder="1" applyAlignment="1">
      <alignment horizontal="center"/>
    </xf>
    <xf numFmtId="0" fontId="10" fillId="0" borderId="7" xfId="0" applyFont="1" applyFill="1" applyBorder="1"/>
    <xf numFmtId="0" fontId="10" fillId="0" borderId="11" xfId="0" applyFont="1" applyFill="1" applyBorder="1"/>
    <xf numFmtId="169" fontId="11" fillId="0" borderId="0" xfId="0" applyNumberFormat="1" applyFont="1" applyFill="1" applyAlignment="1">
      <alignment horizontal="center"/>
    </xf>
    <xf numFmtId="0" fontId="10" fillId="0" borderId="0" xfId="0" applyFont="1" applyFill="1"/>
    <xf numFmtId="10" fontId="10" fillId="0" borderId="15" xfId="0" applyNumberFormat="1" applyFont="1" applyFill="1" applyBorder="1" applyAlignment="1">
      <alignment horizontal="center" vertical="center"/>
    </xf>
    <xf numFmtId="10" fontId="10" fillId="0" borderId="14" xfId="0" applyNumberFormat="1" applyFont="1" applyFill="1" applyBorder="1" applyAlignment="1">
      <alignment horizontal="center" vertical="center"/>
    </xf>
    <xf numFmtId="10" fontId="10" fillId="0" borderId="37" xfId="0" applyNumberFormat="1" applyFont="1" applyFill="1" applyBorder="1" applyAlignment="1">
      <alignment horizontal="center" vertical="center"/>
    </xf>
    <xf numFmtId="2" fontId="10" fillId="0" borderId="25" xfId="0" applyNumberFormat="1" applyFont="1" applyFill="1" applyBorder="1" applyAlignment="1">
      <alignment horizontal="center"/>
    </xf>
    <xf numFmtId="2" fontId="10" fillId="0" borderId="26" xfId="0" applyNumberFormat="1" applyFont="1" applyFill="1" applyBorder="1" applyAlignment="1">
      <alignment horizontal="center"/>
    </xf>
    <xf numFmtId="2" fontId="10" fillId="0" borderId="27" xfId="0" applyNumberFormat="1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1" fontId="11" fillId="5" borderId="38" xfId="0" applyNumberFormat="1" applyFont="1" applyFill="1" applyBorder="1" applyAlignment="1">
      <alignment horizontal="center"/>
    </xf>
    <xf numFmtId="0" fontId="10" fillId="0" borderId="39" xfId="0" applyFont="1" applyFill="1" applyBorder="1" applyAlignment="1">
      <alignment horizontal="right"/>
    </xf>
    <xf numFmtId="0" fontId="10" fillId="0" borderId="16" xfId="0" applyFont="1" applyFill="1" applyBorder="1" applyAlignment="1">
      <alignment horizontal="right"/>
    </xf>
    <xf numFmtId="2" fontId="10" fillId="5" borderId="40" xfId="0" applyNumberFormat="1" applyFont="1" applyFill="1" applyBorder="1" applyAlignment="1">
      <alignment horizontal="center"/>
    </xf>
    <xf numFmtId="2" fontId="10" fillId="6" borderId="40" xfId="0" applyNumberFormat="1" applyFont="1" applyFill="1" applyBorder="1" applyAlignment="1">
      <alignment horizontal="center"/>
    </xf>
    <xf numFmtId="0" fontId="10" fillId="0" borderId="38" xfId="0" applyFont="1" applyFill="1" applyBorder="1" applyAlignment="1">
      <alignment horizontal="right"/>
    </xf>
    <xf numFmtId="2" fontId="10" fillId="5" borderId="17" xfId="0" applyNumberFormat="1" applyFont="1" applyFill="1" applyBorder="1" applyAlignment="1">
      <alignment horizontal="center"/>
    </xf>
    <xf numFmtId="0" fontId="10" fillId="0" borderId="41" xfId="0" applyFont="1" applyFill="1" applyBorder="1" applyAlignment="1">
      <alignment horizontal="right"/>
    </xf>
    <xf numFmtId="168" fontId="11" fillId="6" borderId="41" xfId="0" applyNumberFormat="1" applyFont="1" applyFill="1" applyBorder="1" applyAlignment="1">
      <alignment horizontal="center"/>
    </xf>
    <xf numFmtId="0" fontId="10" fillId="0" borderId="36" xfId="0" applyFont="1" applyFill="1" applyBorder="1" applyAlignment="1">
      <alignment horizontal="right"/>
    </xf>
    <xf numFmtId="170" fontId="11" fillId="0" borderId="0" xfId="0" applyNumberFormat="1" applyFont="1" applyFill="1" applyAlignment="1">
      <alignment horizontal="center"/>
    </xf>
    <xf numFmtId="0" fontId="10" fillId="0" borderId="7" xfId="0" applyFont="1" applyFill="1" applyBorder="1" applyProtection="1">
      <protection locked="0"/>
    </xf>
    <xf numFmtId="0" fontId="11" fillId="0" borderId="11" xfId="0" applyFont="1" applyFill="1" applyBorder="1" applyProtection="1">
      <protection locked="0"/>
    </xf>
    <xf numFmtId="0" fontId="17" fillId="2" borderId="0" xfId="0" applyFont="1" applyFill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/>
      <protection locked="0"/>
    </xf>
    <xf numFmtId="0" fontId="17" fillId="0" borderId="0" xfId="0" applyFont="1" applyFill="1"/>
    <xf numFmtId="166" fontId="17" fillId="2" borderId="0" xfId="0" applyNumberFormat="1" applyFont="1" applyFill="1" applyAlignment="1" applyProtection="1">
      <alignment horizontal="left"/>
      <protection locked="0"/>
    </xf>
    <xf numFmtId="0" fontId="18" fillId="2" borderId="15" xfId="0" applyFont="1" applyFill="1" applyBorder="1" applyAlignment="1" applyProtection="1">
      <alignment horizontal="center"/>
      <protection locked="0"/>
    </xf>
    <xf numFmtId="0" fontId="18" fillId="2" borderId="14" xfId="0" applyFont="1" applyFill="1" applyBorder="1" applyAlignment="1" applyProtection="1">
      <alignment horizontal="center"/>
      <protection locked="0"/>
    </xf>
    <xf numFmtId="0" fontId="18" fillId="2" borderId="42" xfId="0" applyFont="1" applyFill="1" applyBorder="1" applyAlignment="1" applyProtection="1">
      <alignment horizontal="center"/>
      <protection locked="0"/>
    </xf>
    <xf numFmtId="0" fontId="18" fillId="2" borderId="13" xfId="0" applyFont="1" applyFill="1" applyBorder="1" applyAlignment="1" applyProtection="1">
      <alignment horizontal="center"/>
      <protection locked="0"/>
    </xf>
    <xf numFmtId="0" fontId="18" fillId="2" borderId="43" xfId="0" applyFont="1" applyFill="1" applyBorder="1" applyAlignment="1" applyProtection="1">
      <alignment horizontal="center"/>
      <protection locked="0"/>
    </xf>
    <xf numFmtId="0" fontId="18" fillId="2" borderId="41" xfId="0" applyFont="1" applyFill="1" applyBorder="1" applyAlignment="1" applyProtection="1">
      <alignment horizontal="center"/>
      <protection locked="0"/>
    </xf>
    <xf numFmtId="0" fontId="18" fillId="2" borderId="44" xfId="0" applyFont="1" applyFill="1" applyBorder="1" applyAlignment="1" applyProtection="1">
      <alignment horizontal="center"/>
      <protection locked="0"/>
    </xf>
    <xf numFmtId="0" fontId="18" fillId="2" borderId="40" xfId="0" applyFont="1" applyFill="1" applyBorder="1" applyAlignment="1" applyProtection="1">
      <alignment horizontal="center"/>
      <protection locked="0"/>
    </xf>
    <xf numFmtId="169" fontId="18" fillId="2" borderId="0" xfId="0" applyNumberFormat="1" applyFont="1" applyFill="1" applyAlignment="1" applyProtection="1">
      <alignment horizontal="center"/>
      <protection locked="0"/>
    </xf>
    <xf numFmtId="171" fontId="18" fillId="2" borderId="0" xfId="0" applyNumberFormat="1" applyFont="1" applyFill="1" applyAlignment="1" applyProtection="1">
      <alignment horizontal="center"/>
      <protection locked="0"/>
    </xf>
    <xf numFmtId="0" fontId="18" fillId="2" borderId="12" xfId="0" applyFont="1" applyFill="1" applyBorder="1" applyAlignment="1" applyProtection="1">
      <alignment horizontal="center"/>
      <protection locked="0"/>
    </xf>
    <xf numFmtId="0" fontId="18" fillId="2" borderId="36" xfId="0" applyFont="1" applyFill="1" applyBorder="1" applyAlignment="1" applyProtection="1">
      <alignment horizontal="center"/>
      <protection locked="0"/>
    </xf>
    <xf numFmtId="2" fontId="17" fillId="0" borderId="37" xfId="0" applyNumberFormat="1" applyFont="1" applyFill="1" applyBorder="1" applyAlignment="1">
      <alignment horizontal="center"/>
    </xf>
    <xf numFmtId="10" fontId="18" fillId="6" borderId="19" xfId="0" applyNumberFormat="1" applyFont="1" applyFill="1" applyBorder="1" applyAlignment="1">
      <alignment horizontal="center"/>
    </xf>
    <xf numFmtId="10" fontId="18" fillId="5" borderId="45" xfId="0" applyNumberFormat="1" applyFont="1" applyFill="1" applyBorder="1" applyAlignment="1">
      <alignment horizontal="center"/>
    </xf>
    <xf numFmtId="0" fontId="18" fillId="6" borderId="46" xfId="0" applyFont="1" applyFill="1" applyBorder="1" applyAlignment="1">
      <alignment horizontal="center"/>
    </xf>
    <xf numFmtId="2" fontId="18" fillId="2" borderId="0" xfId="0" applyNumberFormat="1" applyFont="1" applyFill="1" applyAlignment="1" applyProtection="1">
      <alignment horizontal="center"/>
      <protection locked="0"/>
    </xf>
    <xf numFmtId="0" fontId="10" fillId="0" borderId="0" xfId="0" applyFont="1" applyFill="1" applyAlignment="1">
      <alignment horizontal="right"/>
    </xf>
    <xf numFmtId="165" fontId="18" fillId="0" borderId="0" xfId="0" applyNumberFormat="1" applyFont="1" applyFill="1" applyAlignment="1">
      <alignment horizontal="center"/>
    </xf>
    <xf numFmtId="172" fontId="11" fillId="0" borderId="0" xfId="0" applyNumberFormat="1" applyFont="1" applyFill="1" applyAlignment="1" applyProtection="1">
      <alignment horizontal="center"/>
      <protection locked="0"/>
    </xf>
    <xf numFmtId="0" fontId="17" fillId="0" borderId="0" xfId="0" applyFont="1" applyFill="1" applyProtection="1">
      <protection locked="0"/>
    </xf>
    <xf numFmtId="0" fontId="17" fillId="2" borderId="0" xfId="0" applyFont="1" applyFill="1" applyProtection="1">
      <protection locked="0"/>
    </xf>
    <xf numFmtId="0" fontId="3" fillId="0" borderId="1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6" fillId="0" borderId="9" xfId="0" applyFont="1" applyFill="1" applyBorder="1" applyAlignment="1">
      <alignment horizontal="left" vertical="center" wrapText="1"/>
    </xf>
    <xf numFmtId="0" fontId="17" fillId="2" borderId="0" xfId="0" applyFont="1" applyFill="1" applyAlignment="1" applyProtection="1">
      <alignment horizontal="left"/>
      <protection locked="0"/>
    </xf>
    <xf numFmtId="0" fontId="24" fillId="0" borderId="1" xfId="0" applyFont="1" applyFill="1" applyBorder="1" applyAlignment="1">
      <alignment horizontal="center"/>
    </xf>
    <xf numFmtId="0" fontId="25" fillId="0" borderId="0" xfId="0" applyFont="1" applyFill="1"/>
    <xf numFmtId="0" fontId="16" fillId="0" borderId="47" xfId="0" applyFont="1" applyFill="1" applyBorder="1" applyAlignment="1">
      <alignment horizontal="center"/>
    </xf>
    <xf numFmtId="0" fontId="16" fillId="0" borderId="50" xfId="0" applyFont="1" applyFill="1" applyBorder="1" applyAlignment="1">
      <alignment horizontal="center"/>
    </xf>
    <xf numFmtId="0" fontId="16" fillId="0" borderId="4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16" fillId="0" borderId="47" xfId="0" applyFont="1" applyFill="1" applyBorder="1" applyAlignment="1">
      <alignment horizontal="left" vertical="center" wrapText="1"/>
    </xf>
    <xf numFmtId="0" fontId="16" fillId="0" borderId="50" xfId="0" applyFont="1" applyFill="1" applyBorder="1" applyAlignment="1">
      <alignment horizontal="left" vertical="center" wrapText="1"/>
    </xf>
    <xf numFmtId="0" fontId="16" fillId="0" borderId="49" xfId="0" applyFont="1" applyFill="1" applyBorder="1" applyAlignment="1">
      <alignment horizontal="left" vertical="center" wrapText="1"/>
    </xf>
    <xf numFmtId="2" fontId="18" fillId="2" borderId="25" xfId="0" applyNumberFormat="1" applyFont="1" applyFill="1" applyBorder="1" applyAlignment="1" applyProtection="1">
      <alignment horizontal="center" vertical="center"/>
      <protection locked="0"/>
    </xf>
    <xf numFmtId="2" fontId="18" fillId="2" borderId="26" xfId="0" applyNumberFormat="1" applyFont="1" applyFill="1" applyBorder="1" applyAlignment="1" applyProtection="1">
      <alignment horizontal="center" vertical="center"/>
      <protection locked="0"/>
    </xf>
    <xf numFmtId="2" fontId="18" fillId="2" borderId="27" xfId="0" applyNumberFormat="1" applyFont="1" applyFill="1" applyBorder="1" applyAlignment="1" applyProtection="1">
      <alignment horizontal="center" vertical="center"/>
      <protection locked="0"/>
    </xf>
    <xf numFmtId="0" fontId="11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36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32" xfId="0" applyFont="1" applyFill="1" applyBorder="1" applyAlignment="1">
      <alignment horizontal="center"/>
    </xf>
    <xf numFmtId="0" fontId="11" fillId="0" borderId="5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18" fillId="2" borderId="0" xfId="0" applyFont="1" applyFill="1" applyAlignment="1" applyProtection="1">
      <alignment horizontal="left"/>
      <protection locked="0"/>
    </xf>
    <xf numFmtId="0" fontId="11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47" xfId="0" applyFont="1" applyFill="1" applyBorder="1" applyAlignment="1">
      <alignment horizontal="justify" vertical="center" wrapText="1"/>
    </xf>
    <xf numFmtId="0" fontId="16" fillId="0" borderId="50" xfId="0" applyFont="1" applyFill="1" applyBorder="1" applyAlignment="1">
      <alignment horizontal="justify" vertical="center" wrapText="1"/>
    </xf>
    <xf numFmtId="0" fontId="16" fillId="0" borderId="49" xfId="0" applyFont="1" applyFill="1" applyBorder="1" applyAlignment="1">
      <alignment horizontal="justify" vertical="center" wrapText="1"/>
    </xf>
    <xf numFmtId="0" fontId="17" fillId="2" borderId="0" xfId="0" applyFont="1" applyFill="1" applyAlignment="1" applyProtection="1">
      <alignment horizontal="left"/>
      <protection locked="0"/>
    </xf>
  </cellXfs>
  <cellStyles count="1">
    <cellStyle name="Normal" xfId="0" builtinId="0"/>
  </cellStyles>
  <dxfs count="4"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view="pageBreakPreview" zoomScale="60" workbookViewId="0">
      <selection activeCell="D29" sqref="D29"/>
    </sheetView>
  </sheetViews>
  <sheetFormatPr defaultColWidth="9"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16384" width="9" style="1"/>
  </cols>
  <sheetData>
    <row r="1" spans="1:7" ht="12.75" customHeight="1" x14ac:dyDescent="0.3">
      <c r="A1" s="334" t="s">
        <v>21</v>
      </c>
      <c r="B1" s="334"/>
      <c r="C1" s="334"/>
      <c r="D1" s="334"/>
      <c r="E1" s="334"/>
      <c r="F1" s="334"/>
      <c r="G1" s="212"/>
    </row>
    <row r="2" spans="1:7" ht="12.75" customHeight="1" x14ac:dyDescent="0.3">
      <c r="A2" s="334"/>
      <c r="B2" s="334"/>
      <c r="C2" s="334"/>
      <c r="D2" s="334"/>
      <c r="E2" s="334"/>
      <c r="F2" s="334"/>
      <c r="G2" s="212"/>
    </row>
    <row r="3" spans="1:7" ht="12.75" customHeight="1" x14ac:dyDescent="0.3">
      <c r="A3" s="334"/>
      <c r="B3" s="334"/>
      <c r="C3" s="334"/>
      <c r="D3" s="334"/>
      <c r="E3" s="334"/>
      <c r="F3" s="334"/>
      <c r="G3" s="212"/>
    </row>
    <row r="4" spans="1:7" ht="12.75" customHeight="1" x14ac:dyDescent="0.3">
      <c r="A4" s="334"/>
      <c r="B4" s="334"/>
      <c r="C4" s="334"/>
      <c r="D4" s="334"/>
      <c r="E4" s="334"/>
      <c r="F4" s="334"/>
      <c r="G4" s="212"/>
    </row>
    <row r="5" spans="1:7" ht="12.75" customHeight="1" x14ac:dyDescent="0.3">
      <c r="A5" s="334"/>
      <c r="B5" s="334"/>
      <c r="C5" s="334"/>
      <c r="D5" s="334"/>
      <c r="E5" s="334"/>
      <c r="F5" s="334"/>
      <c r="G5" s="212"/>
    </row>
    <row r="6" spans="1:7" ht="12.75" customHeight="1" x14ac:dyDescent="0.3">
      <c r="A6" s="334"/>
      <c r="B6" s="334"/>
      <c r="C6" s="334"/>
      <c r="D6" s="334"/>
      <c r="E6" s="334"/>
      <c r="F6" s="334"/>
      <c r="G6" s="212"/>
    </row>
    <row r="7" spans="1:7" ht="12.75" customHeight="1" x14ac:dyDescent="0.3">
      <c r="A7" s="334"/>
      <c r="B7" s="334"/>
      <c r="C7" s="334"/>
      <c r="D7" s="334"/>
      <c r="E7" s="334"/>
      <c r="F7" s="334"/>
      <c r="G7" s="212"/>
    </row>
    <row r="8" spans="1:7" ht="15" customHeight="1" x14ac:dyDescent="0.3">
      <c r="A8" s="333" t="s">
        <v>22</v>
      </c>
      <c r="B8" s="333"/>
      <c r="C8" s="333"/>
      <c r="D8" s="333"/>
      <c r="E8" s="333"/>
      <c r="F8" s="333"/>
      <c r="G8" s="213"/>
    </row>
    <row r="9" spans="1:7" ht="12.75" customHeight="1" x14ac:dyDescent="0.3">
      <c r="A9" s="333"/>
      <c r="B9" s="333"/>
      <c r="C9" s="333"/>
      <c r="D9" s="333"/>
      <c r="E9" s="333"/>
      <c r="F9" s="333"/>
      <c r="G9" s="213"/>
    </row>
    <row r="10" spans="1:7" ht="12.75" customHeight="1" x14ac:dyDescent="0.3">
      <c r="A10" s="333"/>
      <c r="B10" s="333"/>
      <c r="C10" s="333"/>
      <c r="D10" s="333"/>
      <c r="E10" s="333"/>
      <c r="F10" s="333"/>
      <c r="G10" s="213"/>
    </row>
    <row r="11" spans="1:7" ht="12.75" customHeight="1" x14ac:dyDescent="0.3">
      <c r="A11" s="333"/>
      <c r="B11" s="333"/>
      <c r="C11" s="333"/>
      <c r="D11" s="333"/>
      <c r="E11" s="333"/>
      <c r="F11" s="333"/>
      <c r="G11" s="213"/>
    </row>
    <row r="12" spans="1:7" ht="12.75" customHeight="1" x14ac:dyDescent="0.3">
      <c r="A12" s="333"/>
      <c r="B12" s="333"/>
      <c r="C12" s="333"/>
      <c r="D12" s="333"/>
      <c r="E12" s="333"/>
      <c r="F12" s="333"/>
      <c r="G12" s="213"/>
    </row>
    <row r="13" spans="1:7" ht="12.75" customHeight="1" x14ac:dyDescent="0.3">
      <c r="A13" s="333"/>
      <c r="B13" s="333"/>
      <c r="C13" s="333"/>
      <c r="D13" s="333"/>
      <c r="E13" s="333"/>
      <c r="F13" s="333"/>
      <c r="G13" s="213"/>
    </row>
    <row r="14" spans="1:7" ht="12.75" customHeight="1" x14ac:dyDescent="0.3">
      <c r="A14" s="333"/>
      <c r="B14" s="333"/>
      <c r="C14" s="333"/>
      <c r="D14" s="333"/>
      <c r="E14" s="333"/>
      <c r="F14" s="333"/>
      <c r="G14" s="213"/>
    </row>
    <row r="15" spans="1:7" ht="13.5" customHeight="1" x14ac:dyDescent="0.3"/>
    <row r="16" spans="1:7" ht="19.5" customHeight="1" x14ac:dyDescent="0.3">
      <c r="A16" s="329" t="s">
        <v>23</v>
      </c>
      <c r="B16" s="330"/>
      <c r="C16" s="330"/>
      <c r="D16" s="330"/>
      <c r="E16" s="330"/>
      <c r="F16" s="331"/>
    </row>
    <row r="17" spans="1:13" ht="18.75" customHeight="1" x14ac:dyDescent="0.3">
      <c r="A17" s="332" t="s">
        <v>95</v>
      </c>
      <c r="B17" s="332"/>
      <c r="C17" s="332"/>
      <c r="D17" s="332"/>
      <c r="E17" s="332"/>
      <c r="F17" s="332"/>
    </row>
    <row r="18" spans="1:13" x14ac:dyDescent="0.3">
      <c r="B18" s="1" t="e">
        <f>[1]Relative!B13</f>
        <v>#REF!</v>
      </c>
    </row>
    <row r="20" spans="1:13" ht="16.5" customHeight="1" x14ac:dyDescent="0.3">
      <c r="A20" s="159" t="s">
        <v>25</v>
      </c>
      <c r="B20" s="214" t="s">
        <v>102</v>
      </c>
    </row>
    <row r="21" spans="1:13" ht="16.5" customHeight="1" x14ac:dyDescent="0.3">
      <c r="A21" s="159" t="s">
        <v>26</v>
      </c>
      <c r="B21" s="214" t="s">
        <v>103</v>
      </c>
    </row>
    <row r="22" spans="1:13" ht="16.5" customHeight="1" x14ac:dyDescent="0.3">
      <c r="A22" s="159" t="s">
        <v>27</v>
      </c>
      <c r="B22" s="214" t="s">
        <v>104</v>
      </c>
    </row>
    <row r="23" spans="1:13" ht="16.5" customHeight="1" x14ac:dyDescent="0.3">
      <c r="A23" s="159" t="s">
        <v>28</v>
      </c>
      <c r="B23" s="214" t="s">
        <v>105</v>
      </c>
    </row>
    <row r="24" spans="1:13" ht="16.5" customHeight="1" x14ac:dyDescent="0.3">
      <c r="A24" s="159" t="s">
        <v>29</v>
      </c>
      <c r="B24" s="215">
        <v>42466</v>
      </c>
    </row>
    <row r="25" spans="1:13" ht="16.5" customHeight="1" x14ac:dyDescent="0.3">
      <c r="A25" s="159" t="s">
        <v>30</v>
      </c>
      <c r="B25" s="215">
        <v>42475</v>
      </c>
    </row>
    <row r="27" spans="1:13" ht="13.5" customHeight="1" x14ac:dyDescent="0.3"/>
    <row r="28" spans="1:13" ht="17.25" customHeight="1" x14ac:dyDescent="0.3">
      <c r="B28" s="161" t="s">
        <v>96</v>
      </c>
      <c r="C28" s="162" t="s">
        <v>97</v>
      </c>
      <c r="D28" s="162" t="s">
        <v>98</v>
      </c>
      <c r="E28" s="163"/>
      <c r="F28" s="163"/>
      <c r="G28" s="163"/>
      <c r="H28" s="164"/>
      <c r="I28" s="163"/>
      <c r="J28" s="163"/>
      <c r="K28" s="163"/>
      <c r="L28" s="165"/>
      <c r="M28" s="165"/>
    </row>
    <row r="29" spans="1:13" ht="16.5" customHeight="1" x14ac:dyDescent="0.3">
      <c r="B29" s="166">
        <v>23.110150000000001</v>
      </c>
      <c r="C29" s="167">
        <v>48.116950000000003</v>
      </c>
      <c r="D29" s="167">
        <v>51.960940000000001</v>
      </c>
      <c r="E29" s="168"/>
      <c r="F29" s="168"/>
      <c r="G29" s="168"/>
      <c r="H29" s="164"/>
      <c r="I29" s="168"/>
      <c r="J29" s="168"/>
      <c r="K29" s="168"/>
      <c r="L29" s="165"/>
      <c r="M29" s="165"/>
    </row>
    <row r="30" spans="1:13" ht="15.75" customHeight="1" x14ac:dyDescent="0.3">
      <c r="B30" s="169"/>
      <c r="C30" s="167">
        <v>48.107909999999997</v>
      </c>
      <c r="D30" s="167">
        <v>51.956690000000002</v>
      </c>
      <c r="E30" s="168"/>
      <c r="F30" s="168"/>
      <c r="G30" s="168"/>
      <c r="H30" s="164"/>
      <c r="I30" s="168"/>
      <c r="J30" s="168"/>
      <c r="K30" s="168"/>
      <c r="L30" s="165"/>
      <c r="M30" s="165"/>
    </row>
    <row r="31" spans="1:13" ht="16.5" customHeight="1" x14ac:dyDescent="0.3">
      <c r="B31" s="169"/>
      <c r="C31" s="170">
        <v>48.10774</v>
      </c>
      <c r="D31" s="170">
        <v>51.956339999999997</v>
      </c>
      <c r="E31" s="168"/>
      <c r="F31" s="168"/>
      <c r="G31" s="168"/>
      <c r="H31" s="164"/>
      <c r="I31" s="168"/>
      <c r="J31" s="168"/>
      <c r="K31" s="168"/>
      <c r="L31" s="165"/>
      <c r="M31" s="165"/>
    </row>
    <row r="32" spans="1:13" ht="16.5" customHeight="1" x14ac:dyDescent="0.3">
      <c r="B32" s="169"/>
      <c r="C32" s="171"/>
      <c r="D32" s="172"/>
      <c r="E32" s="168"/>
      <c r="F32" s="168"/>
      <c r="G32" s="168"/>
      <c r="H32" s="164"/>
      <c r="I32" s="168"/>
      <c r="J32" s="168"/>
      <c r="K32" s="168"/>
      <c r="L32" s="165"/>
      <c r="M32" s="165"/>
    </row>
    <row r="33" spans="1:13" ht="17.25" customHeight="1" x14ac:dyDescent="0.3">
      <c r="B33" s="173">
        <f>AVERAGE(B29:B32)</f>
        <v>23.110150000000001</v>
      </c>
      <c r="C33" s="173">
        <f>AVERAGE(C29:C32)</f>
        <v>48.110866666666674</v>
      </c>
      <c r="D33" s="173">
        <f>AVERAGE(D29:D32)</f>
        <v>51.957989999999995</v>
      </c>
      <c r="E33" s="174"/>
      <c r="F33" s="174"/>
      <c r="G33" s="174"/>
      <c r="H33" s="164"/>
      <c r="I33" s="174"/>
      <c r="J33" s="174"/>
      <c r="K33" s="174"/>
      <c r="L33" s="165"/>
      <c r="M33" s="165"/>
    </row>
    <row r="34" spans="1:13" ht="16.5" customHeight="1" x14ac:dyDescent="0.3">
      <c r="B34" s="175"/>
      <c r="C34" s="175"/>
      <c r="D34" s="175"/>
      <c r="E34" s="164"/>
      <c r="F34" s="164"/>
      <c r="G34" s="164"/>
      <c r="H34" s="164"/>
      <c r="I34" s="164"/>
      <c r="J34" s="164"/>
      <c r="K34" s="164"/>
      <c r="L34" s="165"/>
      <c r="M34" s="165"/>
    </row>
    <row r="35" spans="1:13" ht="16.5" customHeight="1" x14ac:dyDescent="0.3">
      <c r="B35" s="176" t="s">
        <v>99</v>
      </c>
      <c r="C35" s="177">
        <f>C33-B33</f>
        <v>25.000716666666673</v>
      </c>
      <c r="D35" s="175"/>
      <c r="E35" s="164"/>
      <c r="F35" s="178"/>
      <c r="G35" s="164"/>
      <c r="H35" s="164"/>
      <c r="I35" s="164"/>
      <c r="J35" s="178"/>
      <c r="K35" s="164"/>
      <c r="L35" s="165"/>
      <c r="M35" s="165"/>
    </row>
    <row r="36" spans="1:13" ht="16.5" customHeight="1" x14ac:dyDescent="0.3">
      <c r="B36" s="175"/>
      <c r="C36" s="179"/>
      <c r="D36" s="175"/>
      <c r="E36" s="164"/>
      <c r="F36" s="178"/>
      <c r="G36" s="164"/>
      <c r="H36" s="164"/>
      <c r="I36" s="164"/>
      <c r="J36" s="178"/>
      <c r="K36" s="164"/>
      <c r="L36" s="165"/>
      <c r="M36" s="165"/>
    </row>
    <row r="37" spans="1:13" ht="16.5" customHeight="1" x14ac:dyDescent="0.3">
      <c r="B37" s="176" t="s">
        <v>100</v>
      </c>
      <c r="C37" s="177">
        <f>D33-B33</f>
        <v>28.847839999999994</v>
      </c>
      <c r="D37" s="175"/>
      <c r="E37" s="164"/>
      <c r="F37" s="178"/>
      <c r="G37" s="164"/>
      <c r="H37" s="164"/>
      <c r="I37" s="164"/>
      <c r="J37" s="178"/>
      <c r="K37" s="164"/>
      <c r="L37" s="165"/>
      <c r="M37" s="165"/>
    </row>
    <row r="38" spans="1:13" ht="16.5" customHeight="1" x14ac:dyDescent="0.3">
      <c r="B38" s="175"/>
      <c r="C38" s="179"/>
      <c r="D38" s="175"/>
      <c r="E38" s="164"/>
      <c r="F38" s="180"/>
      <c r="G38" s="181"/>
      <c r="H38" s="181"/>
      <c r="I38" s="181"/>
      <c r="J38" s="180"/>
      <c r="K38" s="164"/>
      <c r="L38" s="165"/>
      <c r="M38" s="165"/>
    </row>
    <row r="39" spans="1:13" ht="32.25" customHeight="1" x14ac:dyDescent="0.3">
      <c r="B39" s="182" t="s">
        <v>101</v>
      </c>
      <c r="C39" s="183">
        <f>C37/C35</f>
        <v>1.1538805220916994</v>
      </c>
      <c r="D39" s="175"/>
      <c r="E39" s="184"/>
      <c r="F39" s="185"/>
      <c r="G39" s="181"/>
      <c r="H39" s="181"/>
      <c r="I39" s="186"/>
      <c r="J39" s="185"/>
      <c r="K39" s="164"/>
      <c r="L39" s="165"/>
      <c r="M39" s="165"/>
    </row>
    <row r="40" spans="1:13" ht="14.25" customHeight="1" x14ac:dyDescent="0.3">
      <c r="A40" s="187"/>
      <c r="B40" s="188"/>
      <c r="C40" s="189"/>
      <c r="D40" s="190"/>
      <c r="E40" s="189"/>
      <c r="G40" s="191"/>
      <c r="H40" s="191"/>
      <c r="I40" s="192"/>
      <c r="J40" s="193"/>
    </row>
    <row r="41" spans="1:13" ht="16.5" customHeight="1" x14ac:dyDescent="0.3">
      <c r="A41" s="160"/>
      <c r="B41" s="194" t="s">
        <v>16</v>
      </c>
      <c r="C41" s="194"/>
      <c r="D41" s="195" t="s">
        <v>17</v>
      </c>
      <c r="E41" s="196"/>
      <c r="F41" s="195" t="s">
        <v>18</v>
      </c>
      <c r="G41" s="191"/>
      <c r="H41" s="191"/>
      <c r="I41" s="192"/>
      <c r="J41" s="193"/>
    </row>
    <row r="42" spans="1:13" ht="59.25" customHeight="1" x14ac:dyDescent="0.3">
      <c r="A42" s="197" t="s">
        <v>19</v>
      </c>
      <c r="B42" s="198"/>
      <c r="C42" s="199"/>
      <c r="D42" s="198"/>
      <c r="E42" s="200"/>
      <c r="F42" s="201"/>
      <c r="G42" s="191"/>
      <c r="H42" s="191"/>
      <c r="I42" s="192"/>
      <c r="J42" s="193"/>
    </row>
    <row r="43" spans="1:13" ht="59.25" customHeight="1" x14ac:dyDescent="0.3">
      <c r="A43" s="197" t="s">
        <v>20</v>
      </c>
      <c r="B43" s="202"/>
      <c r="C43" s="203"/>
      <c r="D43" s="202"/>
      <c r="E43" s="200"/>
      <c r="F43" s="204"/>
      <c r="G43" s="205"/>
      <c r="H43" s="205"/>
      <c r="I43" s="206"/>
    </row>
    <row r="44" spans="1:13" ht="13.5" customHeight="1" x14ac:dyDescent="0.3">
      <c r="A44" s="205"/>
      <c r="B44" s="205"/>
      <c r="C44" s="205"/>
      <c r="D44" s="206"/>
      <c r="F44" s="205"/>
      <c r="G44" s="205"/>
      <c r="H44" s="205"/>
      <c r="I44" s="206"/>
    </row>
    <row r="45" spans="1:13" ht="13.5" customHeight="1" x14ac:dyDescent="0.3">
      <c r="A45" s="205"/>
      <c r="B45" s="205"/>
      <c r="C45" s="205"/>
      <c r="D45" s="206"/>
      <c r="F45" s="205"/>
      <c r="G45" s="205"/>
      <c r="H45" s="205"/>
      <c r="I45" s="206"/>
    </row>
    <row r="47" spans="1:13" ht="13.5" customHeight="1" x14ac:dyDescent="0.3">
      <c r="A47" s="207"/>
      <c r="B47" s="207"/>
      <c r="C47" s="207"/>
      <c r="F47" s="207"/>
      <c r="G47" s="207"/>
      <c r="H47" s="207"/>
    </row>
    <row r="48" spans="1:13" ht="13.5" customHeight="1" x14ac:dyDescent="0.3">
      <c r="A48" s="208"/>
      <c r="B48" s="208"/>
      <c r="C48" s="208"/>
      <c r="F48" s="208"/>
      <c r="G48" s="208"/>
      <c r="H48" s="208"/>
    </row>
    <row r="49" spans="1:8" x14ac:dyDescent="0.3">
      <c r="B49" s="209"/>
      <c r="C49" s="209"/>
      <c r="G49" s="209"/>
      <c r="H49" s="209"/>
    </row>
    <row r="50" spans="1:8" x14ac:dyDescent="0.3">
      <c r="A50" s="210"/>
      <c r="F50" s="210"/>
    </row>
    <row r="51" spans="1:8" x14ac:dyDescent="0.3">
      <c r="C51" s="211"/>
    </row>
    <row r="52" spans="1:8" x14ac:dyDescent="0.3">
      <c r="C52" s="211"/>
    </row>
    <row r="57" spans="1:8" ht="13.5" customHeight="1" x14ac:dyDescent="0.3">
      <c r="C57" s="205"/>
    </row>
    <row r="250" spans="1:1" x14ac:dyDescent="0.3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topLeftCell="A4" zoomScale="60" workbookViewId="0">
      <selection activeCell="C29" sqref="C29"/>
    </sheetView>
  </sheetViews>
  <sheetFormatPr defaultRowHeight="13.5" x14ac:dyDescent="0.25"/>
  <cols>
    <col min="1" max="1" width="27.5703125" style="189" customWidth="1"/>
    <col min="2" max="2" width="20.42578125" style="189" customWidth="1"/>
    <col min="3" max="3" width="31.85546875" style="189" customWidth="1"/>
    <col min="4" max="4" width="25.85546875" style="189" customWidth="1"/>
    <col min="5" max="5" width="25.7109375" style="189" customWidth="1"/>
    <col min="6" max="6" width="23.140625" style="189" customWidth="1"/>
    <col min="7" max="7" width="28.42578125" style="189" customWidth="1"/>
    <col min="8" max="8" width="21.5703125" style="189" customWidth="1"/>
    <col min="9" max="9" width="9.140625" style="189" customWidth="1"/>
    <col min="10" max="16384" width="9.140625" style="193"/>
  </cols>
  <sheetData>
    <row r="1" spans="1:10" ht="15" customHeight="1" x14ac:dyDescent="0.3">
      <c r="A1" s="1"/>
      <c r="C1" s="3"/>
      <c r="F1" s="3"/>
    </row>
    <row r="2" spans="1:10" ht="18.75" customHeight="1" x14ac:dyDescent="0.3">
      <c r="A2" s="335" t="s">
        <v>0</v>
      </c>
      <c r="B2" s="335"/>
      <c r="C2" s="335"/>
      <c r="D2" s="335"/>
      <c r="E2" s="335"/>
    </row>
    <row r="3" spans="1:10" ht="16.5" customHeight="1" x14ac:dyDescent="0.3">
      <c r="A3" s="4" t="s">
        <v>1</v>
      </c>
      <c r="B3" s="5" t="s">
        <v>106</v>
      </c>
    </row>
    <row r="4" spans="1:10" ht="16.5" customHeight="1" x14ac:dyDescent="0.3">
      <c r="A4" s="6" t="s">
        <v>2</v>
      </c>
      <c r="B4" s="6" t="s">
        <v>107</v>
      </c>
      <c r="D4" s="7"/>
      <c r="E4" s="200"/>
    </row>
    <row r="5" spans="1:10" ht="16.5" customHeight="1" x14ac:dyDescent="0.3">
      <c r="A5" s="203" t="s">
        <v>3</v>
      </c>
      <c r="B5" s="6" t="s">
        <v>108</v>
      </c>
      <c r="C5" s="200"/>
      <c r="D5" s="200"/>
      <c r="E5" s="200"/>
    </row>
    <row r="6" spans="1:10" ht="16.5" customHeight="1" x14ac:dyDescent="0.3">
      <c r="A6" s="203" t="s">
        <v>4</v>
      </c>
      <c r="B6" s="8">
        <v>99.8</v>
      </c>
      <c r="C6" s="200"/>
      <c r="D6" s="200"/>
      <c r="E6" s="200"/>
    </row>
    <row r="7" spans="1:10" ht="16.5" customHeight="1" x14ac:dyDescent="0.3">
      <c r="A7" s="6" t="s">
        <v>5</v>
      </c>
      <c r="B7" s="8">
        <v>18.22</v>
      </c>
      <c r="C7" s="200"/>
      <c r="D7" s="200"/>
      <c r="E7" s="200"/>
    </row>
    <row r="8" spans="1:10" ht="16.5" customHeight="1" x14ac:dyDescent="0.3">
      <c r="A8" s="6" t="s">
        <v>6</v>
      </c>
      <c r="B8" s="9">
        <f>B7/50*10/20</f>
        <v>0.1822</v>
      </c>
      <c r="C8" s="200"/>
      <c r="D8" s="200"/>
      <c r="E8" s="200"/>
    </row>
    <row r="9" spans="1:10" ht="15.75" customHeight="1" x14ac:dyDescent="0.25">
      <c r="A9" s="200"/>
      <c r="B9" s="200"/>
      <c r="C9" s="200"/>
      <c r="D9" s="200"/>
      <c r="E9" s="200"/>
    </row>
    <row r="10" spans="1:10" ht="16.5" customHeight="1" x14ac:dyDescent="0.3">
      <c r="A10" s="11" t="s">
        <v>7</v>
      </c>
      <c r="B10" s="10" t="s">
        <v>8</v>
      </c>
      <c r="C10" s="11" t="s">
        <v>9</v>
      </c>
      <c r="D10" s="11" t="s">
        <v>10</v>
      </c>
      <c r="E10" s="11" t="s">
        <v>11</v>
      </c>
      <c r="F10" s="327" t="s">
        <v>109</v>
      </c>
      <c r="J10" s="189"/>
    </row>
    <row r="11" spans="1:10" ht="16.5" customHeight="1" x14ac:dyDescent="0.3">
      <c r="A11" s="12">
        <v>1</v>
      </c>
      <c r="B11" s="13">
        <v>174299884</v>
      </c>
      <c r="C11" s="13">
        <v>4417.12</v>
      </c>
      <c r="D11" s="14">
        <v>0.81</v>
      </c>
      <c r="E11" s="15">
        <v>9.94</v>
      </c>
      <c r="F11" s="15">
        <v>11.15</v>
      </c>
      <c r="J11" s="189"/>
    </row>
    <row r="12" spans="1:10" ht="16.5" customHeight="1" x14ac:dyDescent="0.3">
      <c r="A12" s="12">
        <v>2</v>
      </c>
      <c r="B12" s="13">
        <v>175380774</v>
      </c>
      <c r="C12" s="13">
        <v>4538.7700000000004</v>
      </c>
      <c r="D12" s="14">
        <v>0.82</v>
      </c>
      <c r="E12" s="14">
        <v>9.94</v>
      </c>
      <c r="F12" s="14">
        <v>11.26</v>
      </c>
      <c r="J12" s="189"/>
    </row>
    <row r="13" spans="1:10" ht="16.5" customHeight="1" x14ac:dyDescent="0.3">
      <c r="A13" s="12">
        <v>3</v>
      </c>
      <c r="B13" s="13">
        <v>175168254</v>
      </c>
      <c r="C13" s="13">
        <v>4569.5600000000004</v>
      </c>
      <c r="D13" s="14">
        <v>0.82</v>
      </c>
      <c r="E13" s="14">
        <v>9.9499999999999993</v>
      </c>
      <c r="F13" s="14">
        <v>11.32</v>
      </c>
      <c r="J13" s="189"/>
    </row>
    <row r="14" spans="1:10" ht="16.5" customHeight="1" x14ac:dyDescent="0.3">
      <c r="A14" s="12">
        <v>4</v>
      </c>
      <c r="B14" s="13">
        <v>174473863</v>
      </c>
      <c r="C14" s="13">
        <v>4444.6499999999996</v>
      </c>
      <c r="D14" s="14">
        <v>0.81</v>
      </c>
      <c r="E14" s="14">
        <v>9.9499999999999993</v>
      </c>
      <c r="F14" s="14">
        <v>11.2</v>
      </c>
      <c r="J14" s="189"/>
    </row>
    <row r="15" spans="1:10" ht="16.5" customHeight="1" x14ac:dyDescent="0.3">
      <c r="A15" s="12">
        <v>5</v>
      </c>
      <c r="B15" s="13">
        <v>174958067</v>
      </c>
      <c r="C15" s="13">
        <v>4369.9399999999996</v>
      </c>
      <c r="D15" s="14">
        <v>0.81</v>
      </c>
      <c r="E15" s="14">
        <v>9.9499999999999993</v>
      </c>
      <c r="F15" s="14">
        <v>11.12</v>
      </c>
      <c r="J15" s="189"/>
    </row>
    <row r="16" spans="1:10" ht="16.5" customHeight="1" x14ac:dyDescent="0.3">
      <c r="A16" s="12">
        <v>6</v>
      </c>
      <c r="B16" s="16">
        <v>174337487</v>
      </c>
      <c r="C16" s="16">
        <v>4327.78</v>
      </c>
      <c r="D16" s="17">
        <v>0.81</v>
      </c>
      <c r="E16" s="17">
        <v>9.9499999999999993</v>
      </c>
      <c r="F16" s="17">
        <v>11.06</v>
      </c>
      <c r="J16" s="189"/>
    </row>
    <row r="17" spans="1:10" ht="16.5" customHeight="1" x14ac:dyDescent="0.3">
      <c r="A17" s="18" t="s">
        <v>12</v>
      </c>
      <c r="B17" s="19">
        <f>AVERAGE(B11:B16)</f>
        <v>174769721.5</v>
      </c>
      <c r="C17" s="20">
        <f>AVERAGE(C11:C16)</f>
        <v>4444.6366666666663</v>
      </c>
      <c r="D17" s="21">
        <f>AVERAGE(D11:D16)</f>
        <v>0.81333333333333346</v>
      </c>
      <c r="E17" s="21">
        <f>AVERAGE(E11:E16)</f>
        <v>9.9466666666666672</v>
      </c>
      <c r="F17" s="21">
        <f>AVERAGE(F11:F16)</f>
        <v>11.185</v>
      </c>
      <c r="J17" s="189"/>
    </row>
    <row r="18" spans="1:10" ht="16.5" customHeight="1" x14ac:dyDescent="0.3">
      <c r="A18" s="22" t="s">
        <v>13</v>
      </c>
      <c r="B18" s="23">
        <f>(STDEV(B11:B16)/B17)</f>
        <v>2.6379906664023571E-3</v>
      </c>
      <c r="C18" s="24"/>
      <c r="D18" s="24"/>
      <c r="E18" s="24"/>
      <c r="F18" s="25"/>
      <c r="J18" s="189"/>
    </row>
    <row r="19" spans="1:10" s="189" customFormat="1" ht="16.5" customHeight="1" x14ac:dyDescent="0.3">
      <c r="A19" s="26" t="s">
        <v>14</v>
      </c>
      <c r="B19" s="27">
        <f>COUNT(B11:B16)</f>
        <v>6</v>
      </c>
      <c r="C19" s="28"/>
      <c r="D19" s="201"/>
      <c r="E19" s="201"/>
      <c r="F19" s="29"/>
    </row>
    <row r="20" spans="1:10" s="189" customFormat="1" ht="15.75" customHeight="1" x14ac:dyDescent="0.25">
      <c r="A20" s="200"/>
      <c r="B20" s="200"/>
      <c r="C20" s="200"/>
      <c r="D20" s="200"/>
      <c r="E20" s="200"/>
    </row>
    <row r="21" spans="1:10" s="189" customFormat="1" ht="16.5" customHeight="1" x14ac:dyDescent="0.3">
      <c r="A21" s="203" t="s">
        <v>15</v>
      </c>
      <c r="B21" s="30" t="s">
        <v>110</v>
      </c>
      <c r="C21" s="214"/>
      <c r="D21" s="214"/>
      <c r="E21" s="214"/>
    </row>
    <row r="22" spans="1:10" ht="16.5" customHeight="1" x14ac:dyDescent="0.3">
      <c r="A22" s="203"/>
      <c r="B22" s="30" t="s">
        <v>111</v>
      </c>
      <c r="C22" s="214"/>
      <c r="D22" s="214"/>
      <c r="E22" s="214"/>
    </row>
    <row r="23" spans="1:10" ht="16.5" customHeight="1" x14ac:dyDescent="0.3">
      <c r="A23" s="203"/>
      <c r="B23" s="30" t="s">
        <v>112</v>
      </c>
      <c r="C23" s="214"/>
      <c r="D23" s="214"/>
      <c r="E23" s="214"/>
    </row>
    <row r="24" spans="1:10" ht="16.5" customHeight="1" x14ac:dyDescent="0.3">
      <c r="A24" s="203"/>
      <c r="B24" s="328" t="s">
        <v>113</v>
      </c>
      <c r="C24" s="214"/>
      <c r="D24" s="214"/>
      <c r="E24" s="214"/>
    </row>
    <row r="25" spans="1:10" ht="15.75" customHeight="1" x14ac:dyDescent="0.25">
      <c r="A25" s="200"/>
      <c r="C25" s="200"/>
      <c r="D25" s="200"/>
      <c r="E25" s="200"/>
    </row>
    <row r="26" spans="1:10" ht="16.5" customHeight="1" x14ac:dyDescent="0.3">
      <c r="A26" s="4" t="s">
        <v>1</v>
      </c>
      <c r="B26" s="5" t="s">
        <v>106</v>
      </c>
    </row>
    <row r="27" spans="1:10" ht="16.5" customHeight="1" x14ac:dyDescent="0.3">
      <c r="A27" s="203" t="s">
        <v>3</v>
      </c>
      <c r="B27" s="6" t="s">
        <v>114</v>
      </c>
      <c r="C27" s="200"/>
      <c r="D27" s="200"/>
      <c r="E27" s="200"/>
    </row>
    <row r="28" spans="1:10" ht="16.5" customHeight="1" x14ac:dyDescent="0.3">
      <c r="A28" s="203" t="s">
        <v>4</v>
      </c>
      <c r="B28" s="8">
        <v>99.6</v>
      </c>
      <c r="C28" s="200"/>
      <c r="D28" s="200"/>
      <c r="E28" s="200"/>
    </row>
    <row r="29" spans="1:10" ht="16.5" customHeight="1" x14ac:dyDescent="0.3">
      <c r="A29" s="6" t="s">
        <v>5</v>
      </c>
      <c r="B29" s="8">
        <v>26.94</v>
      </c>
      <c r="C29" s="200"/>
      <c r="D29" s="200"/>
      <c r="E29" s="200"/>
    </row>
    <row r="30" spans="1:10" ht="16.5" customHeight="1" x14ac:dyDescent="0.3">
      <c r="A30" s="6" t="s">
        <v>6</v>
      </c>
      <c r="B30" s="9">
        <f>B29/100*3/20</f>
        <v>4.0410000000000001E-2</v>
      </c>
      <c r="C30" s="200"/>
      <c r="D30" s="200"/>
      <c r="E30" s="200"/>
    </row>
    <row r="31" spans="1:10" ht="15.75" customHeight="1" x14ac:dyDescent="0.25">
      <c r="A31" s="200"/>
      <c r="B31" s="200"/>
      <c r="C31" s="200"/>
      <c r="D31" s="200"/>
      <c r="E31" s="200"/>
    </row>
    <row r="32" spans="1:10" ht="16.5" customHeight="1" x14ac:dyDescent="0.3">
      <c r="A32" s="11" t="s">
        <v>7</v>
      </c>
      <c r="B32" s="10" t="s">
        <v>8</v>
      </c>
      <c r="C32" s="11" t="s">
        <v>9</v>
      </c>
      <c r="D32" s="11" t="s">
        <v>10</v>
      </c>
      <c r="E32" s="11" t="s">
        <v>11</v>
      </c>
    </row>
    <row r="33" spans="1:7" ht="16.5" customHeight="1" x14ac:dyDescent="0.3">
      <c r="A33" s="12">
        <v>1</v>
      </c>
      <c r="B33" s="13">
        <v>15312204</v>
      </c>
      <c r="C33" s="13">
        <v>6714.29</v>
      </c>
      <c r="D33" s="14">
        <v>1.1000000000000001</v>
      </c>
      <c r="E33" s="15">
        <v>5.19</v>
      </c>
    </row>
    <row r="34" spans="1:7" ht="16.5" customHeight="1" x14ac:dyDescent="0.3">
      <c r="A34" s="12">
        <v>2</v>
      </c>
      <c r="B34" s="13">
        <v>15392825</v>
      </c>
      <c r="C34" s="13">
        <v>6784.69</v>
      </c>
      <c r="D34" s="14">
        <v>1.0900000000000001</v>
      </c>
      <c r="E34" s="14">
        <v>5.2</v>
      </c>
    </row>
    <row r="35" spans="1:7" ht="16.5" customHeight="1" x14ac:dyDescent="0.3">
      <c r="A35" s="12">
        <v>3</v>
      </c>
      <c r="B35" s="13">
        <v>15382958</v>
      </c>
      <c r="C35" s="13">
        <v>6796.32</v>
      </c>
      <c r="D35" s="14">
        <v>1.1100000000000001</v>
      </c>
      <c r="E35" s="14">
        <v>5.19</v>
      </c>
    </row>
    <row r="36" spans="1:7" ht="16.5" customHeight="1" x14ac:dyDescent="0.3">
      <c r="A36" s="12">
        <v>4</v>
      </c>
      <c r="B36" s="13">
        <v>15322526</v>
      </c>
      <c r="C36" s="13">
        <v>6760.41</v>
      </c>
      <c r="D36" s="14">
        <v>1.1100000000000001</v>
      </c>
      <c r="E36" s="14">
        <v>5.19</v>
      </c>
    </row>
    <row r="37" spans="1:7" ht="16.5" customHeight="1" x14ac:dyDescent="0.3">
      <c r="A37" s="12">
        <v>5</v>
      </c>
      <c r="B37" s="13">
        <v>15374133</v>
      </c>
      <c r="C37" s="13">
        <v>6701.67</v>
      </c>
      <c r="D37" s="14">
        <v>1.1000000000000001</v>
      </c>
      <c r="E37" s="14">
        <v>5.19</v>
      </c>
    </row>
    <row r="38" spans="1:7" ht="16.5" customHeight="1" x14ac:dyDescent="0.3">
      <c r="A38" s="12">
        <v>6</v>
      </c>
      <c r="B38" s="16">
        <v>15323945</v>
      </c>
      <c r="C38" s="16">
        <v>6671.85</v>
      </c>
      <c r="D38" s="17">
        <v>1.07</v>
      </c>
      <c r="E38" s="17">
        <v>5.19</v>
      </c>
    </row>
    <row r="39" spans="1:7" ht="16.5" customHeight="1" x14ac:dyDescent="0.3">
      <c r="A39" s="18" t="s">
        <v>12</v>
      </c>
      <c r="B39" s="19">
        <f>AVERAGE(B33:B38)</f>
        <v>15351431.833333334</v>
      </c>
      <c r="C39" s="20">
        <f>AVERAGE(C33:C38)</f>
        <v>6738.204999999999</v>
      </c>
      <c r="D39" s="21">
        <f>AVERAGE(D33:D38)</f>
        <v>1.0966666666666669</v>
      </c>
      <c r="E39" s="21">
        <f>AVERAGE(E33:E38)</f>
        <v>5.1916666666666673</v>
      </c>
    </row>
    <row r="40" spans="1:7" ht="16.5" customHeight="1" x14ac:dyDescent="0.3">
      <c r="A40" s="22" t="s">
        <v>13</v>
      </c>
      <c r="B40" s="23">
        <f>(STDEV(B33:B38)/B39)</f>
        <v>2.3218788611364537E-3</v>
      </c>
      <c r="C40" s="24"/>
      <c r="D40" s="24"/>
      <c r="E40" s="25"/>
    </row>
    <row r="41" spans="1:7" s="189" customFormat="1" ht="16.5" customHeight="1" x14ac:dyDescent="0.3">
      <c r="A41" s="26" t="s">
        <v>14</v>
      </c>
      <c r="B41" s="27">
        <f>COUNT(B33:B38)</f>
        <v>6</v>
      </c>
      <c r="C41" s="28"/>
      <c r="D41" s="201"/>
      <c r="E41" s="29"/>
    </row>
    <row r="42" spans="1:7" s="189" customFormat="1" ht="15.75" customHeight="1" x14ac:dyDescent="0.25">
      <c r="A42" s="200"/>
      <c r="B42" s="200"/>
      <c r="C42" s="200"/>
      <c r="D42" s="200"/>
      <c r="E42" s="200"/>
    </row>
    <row r="43" spans="1:7" s="189" customFormat="1" ht="16.5" customHeight="1" x14ac:dyDescent="0.3">
      <c r="A43" s="203" t="s">
        <v>15</v>
      </c>
      <c r="B43" s="30" t="s">
        <v>110</v>
      </c>
      <c r="C43" s="214"/>
      <c r="D43" s="214"/>
      <c r="E43" s="214"/>
    </row>
    <row r="44" spans="1:7" ht="16.5" customHeight="1" x14ac:dyDescent="0.3">
      <c r="A44" s="203"/>
      <c r="B44" s="30" t="s">
        <v>111</v>
      </c>
      <c r="C44" s="214"/>
      <c r="D44" s="214"/>
      <c r="E44" s="214"/>
    </row>
    <row r="45" spans="1:7" ht="16.5" customHeight="1" x14ac:dyDescent="0.3">
      <c r="A45" s="203"/>
      <c r="B45" s="30" t="s">
        <v>112</v>
      </c>
      <c r="C45" s="214"/>
      <c r="D45" s="214"/>
      <c r="E45" s="214"/>
    </row>
    <row r="46" spans="1:7" ht="14.25" customHeight="1" thickBot="1" x14ac:dyDescent="0.3">
      <c r="A46" s="187"/>
      <c r="D46" s="190"/>
      <c r="F46" s="193"/>
      <c r="G46" s="193"/>
    </row>
    <row r="47" spans="1:7" ht="15" customHeight="1" x14ac:dyDescent="0.3">
      <c r="B47" s="336" t="s">
        <v>16</v>
      </c>
      <c r="C47" s="336"/>
      <c r="E47" s="323" t="s">
        <v>17</v>
      </c>
      <c r="F47" s="31"/>
      <c r="G47" s="323" t="s">
        <v>18</v>
      </c>
    </row>
    <row r="48" spans="1:7" ht="15" customHeight="1" x14ac:dyDescent="0.3">
      <c r="A48" s="32" t="s">
        <v>19</v>
      </c>
      <c r="B48" s="33" t="s">
        <v>115</v>
      </c>
      <c r="C48" s="33"/>
      <c r="E48" s="33" t="s">
        <v>116</v>
      </c>
      <c r="G48" s="33"/>
    </row>
    <row r="49" spans="1:7" ht="15" customHeight="1" x14ac:dyDescent="0.3">
      <c r="A49" s="32" t="s">
        <v>20</v>
      </c>
      <c r="B49" s="34"/>
      <c r="C49" s="34"/>
      <c r="E49" s="34"/>
      <c r="G49" s="35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view="pageBreakPreview" topLeftCell="A66" zoomScale="55" zoomScaleNormal="75" workbookViewId="0">
      <selection activeCell="A77" sqref="A77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53" t="s">
        <v>21</v>
      </c>
      <c r="B1" s="353"/>
      <c r="C1" s="353"/>
      <c r="D1" s="353"/>
      <c r="E1" s="353"/>
      <c r="F1" s="353"/>
      <c r="G1" s="353"/>
      <c r="H1" s="353"/>
    </row>
    <row r="2" spans="1:8" x14ac:dyDescent="0.25">
      <c r="A2" s="353"/>
      <c r="B2" s="353"/>
      <c r="C2" s="353"/>
      <c r="D2" s="353"/>
      <c r="E2" s="353"/>
      <c r="F2" s="353"/>
      <c r="G2" s="353"/>
      <c r="H2" s="353"/>
    </row>
    <row r="3" spans="1:8" x14ac:dyDescent="0.25">
      <c r="A3" s="353"/>
      <c r="B3" s="353"/>
      <c r="C3" s="353"/>
      <c r="D3" s="353"/>
      <c r="E3" s="353"/>
      <c r="F3" s="353"/>
      <c r="G3" s="353"/>
      <c r="H3" s="353"/>
    </row>
    <row r="4" spans="1:8" x14ac:dyDescent="0.25">
      <c r="A4" s="353"/>
      <c r="B4" s="353"/>
      <c r="C4" s="353"/>
      <c r="D4" s="353"/>
      <c r="E4" s="353"/>
      <c r="F4" s="353"/>
      <c r="G4" s="353"/>
      <c r="H4" s="353"/>
    </row>
    <row r="5" spans="1:8" x14ac:dyDescent="0.25">
      <c r="A5" s="353"/>
      <c r="B5" s="353"/>
      <c r="C5" s="353"/>
      <c r="D5" s="353"/>
      <c r="E5" s="353"/>
      <c r="F5" s="353"/>
      <c r="G5" s="353"/>
      <c r="H5" s="353"/>
    </row>
    <row r="6" spans="1:8" x14ac:dyDescent="0.25">
      <c r="A6" s="353"/>
      <c r="B6" s="353"/>
      <c r="C6" s="353"/>
      <c r="D6" s="353"/>
      <c r="E6" s="353"/>
      <c r="F6" s="353"/>
      <c r="G6" s="353"/>
      <c r="H6" s="353"/>
    </row>
    <row r="7" spans="1:8" x14ac:dyDescent="0.25">
      <c r="A7" s="353"/>
      <c r="B7" s="353"/>
      <c r="C7" s="353"/>
      <c r="D7" s="353"/>
      <c r="E7" s="353"/>
      <c r="F7" s="353"/>
      <c r="G7" s="353"/>
      <c r="H7" s="353"/>
    </row>
    <row r="8" spans="1:8" x14ac:dyDescent="0.25">
      <c r="A8" s="354" t="s">
        <v>22</v>
      </c>
      <c r="B8" s="354"/>
      <c r="C8" s="354"/>
      <c r="D8" s="354"/>
      <c r="E8" s="354"/>
      <c r="F8" s="354"/>
      <c r="G8" s="354"/>
      <c r="H8" s="354"/>
    </row>
    <row r="9" spans="1:8" x14ac:dyDescent="0.25">
      <c r="A9" s="354"/>
      <c r="B9" s="354"/>
      <c r="C9" s="354"/>
      <c r="D9" s="354"/>
      <c r="E9" s="354"/>
      <c r="F9" s="354"/>
      <c r="G9" s="354"/>
      <c r="H9" s="354"/>
    </row>
    <row r="10" spans="1:8" x14ac:dyDescent="0.25">
      <c r="A10" s="354"/>
      <c r="B10" s="354"/>
      <c r="C10" s="354"/>
      <c r="D10" s="354"/>
      <c r="E10" s="354"/>
      <c r="F10" s="354"/>
      <c r="G10" s="354"/>
      <c r="H10" s="354"/>
    </row>
    <row r="11" spans="1:8" x14ac:dyDescent="0.25">
      <c r="A11" s="354"/>
      <c r="B11" s="354"/>
      <c r="C11" s="354"/>
      <c r="D11" s="354"/>
      <c r="E11" s="354"/>
      <c r="F11" s="354"/>
      <c r="G11" s="354"/>
      <c r="H11" s="354"/>
    </row>
    <row r="12" spans="1:8" x14ac:dyDescent="0.25">
      <c r="A12" s="354"/>
      <c r="B12" s="354"/>
      <c r="C12" s="354"/>
      <c r="D12" s="354"/>
      <c r="E12" s="354"/>
      <c r="F12" s="354"/>
      <c r="G12" s="354"/>
      <c r="H12" s="354"/>
    </row>
    <row r="13" spans="1:8" x14ac:dyDescent="0.25">
      <c r="A13" s="354"/>
      <c r="B13" s="354"/>
      <c r="C13" s="354"/>
      <c r="D13" s="354"/>
      <c r="E13" s="354"/>
      <c r="F13" s="354"/>
      <c r="G13" s="354"/>
      <c r="H13" s="354"/>
    </row>
    <row r="14" spans="1:8" ht="19.5" customHeight="1" x14ac:dyDescent="0.25">
      <c r="A14" s="354"/>
      <c r="B14" s="354"/>
      <c r="C14" s="354"/>
      <c r="D14" s="354"/>
      <c r="E14" s="354"/>
      <c r="F14" s="354"/>
      <c r="G14" s="354"/>
      <c r="H14" s="354"/>
    </row>
    <row r="15" spans="1:8" ht="19.5" customHeight="1" x14ac:dyDescent="0.25"/>
    <row r="16" spans="1:8" ht="19.5" customHeight="1" x14ac:dyDescent="0.3">
      <c r="A16" s="329" t="s">
        <v>23</v>
      </c>
      <c r="B16" s="330"/>
      <c r="C16" s="330"/>
      <c r="D16" s="330"/>
      <c r="E16" s="330"/>
      <c r="F16" s="330"/>
      <c r="G16" s="330"/>
      <c r="H16" s="331"/>
    </row>
    <row r="17" spans="1:12" ht="20.25" customHeight="1" x14ac:dyDescent="0.25">
      <c r="A17" s="355" t="s">
        <v>24</v>
      </c>
      <c r="B17" s="355"/>
      <c r="C17" s="355"/>
      <c r="D17" s="355"/>
      <c r="E17" s="355"/>
      <c r="F17" s="355"/>
      <c r="G17" s="355"/>
      <c r="H17" s="355"/>
    </row>
    <row r="18" spans="1:12" ht="26.25" customHeight="1" x14ac:dyDescent="0.4">
      <c r="A18" s="38" t="s">
        <v>25</v>
      </c>
      <c r="B18" s="356" t="s">
        <v>102</v>
      </c>
      <c r="C18" s="356"/>
    </row>
    <row r="19" spans="1:12" ht="26.25" customHeight="1" x14ac:dyDescent="0.4">
      <c r="A19" s="38" t="s">
        <v>26</v>
      </c>
      <c r="B19" s="326" t="s">
        <v>103</v>
      </c>
      <c r="C19" s="156">
        <v>23</v>
      </c>
    </row>
    <row r="20" spans="1:12" ht="26.25" customHeight="1" x14ac:dyDescent="0.4">
      <c r="A20" s="38" t="s">
        <v>27</v>
      </c>
      <c r="B20" s="326" t="s">
        <v>117</v>
      </c>
      <c r="C20" s="138"/>
    </row>
    <row r="21" spans="1:12" ht="26.25" customHeight="1" x14ac:dyDescent="0.4">
      <c r="A21" s="38" t="s">
        <v>28</v>
      </c>
      <c r="B21" s="363" t="s">
        <v>118</v>
      </c>
      <c r="C21" s="363"/>
      <c r="D21" s="363"/>
      <c r="E21" s="363"/>
      <c r="F21" s="363"/>
      <c r="G21" s="363"/>
      <c r="H21" s="363"/>
      <c r="I21" s="158"/>
    </row>
    <row r="22" spans="1:12" ht="26.25" customHeight="1" x14ac:dyDescent="0.4">
      <c r="A22" s="38" t="s">
        <v>29</v>
      </c>
      <c r="B22" s="300">
        <v>42466</v>
      </c>
      <c r="C22" s="138"/>
      <c r="D22" s="138"/>
      <c r="E22" s="138"/>
      <c r="F22" s="138"/>
      <c r="G22" s="138"/>
      <c r="H22" s="138"/>
      <c r="I22" s="138"/>
    </row>
    <row r="23" spans="1:12" ht="26.25" customHeight="1" x14ac:dyDescent="0.4">
      <c r="A23" s="38" t="s">
        <v>30</v>
      </c>
      <c r="B23" s="300">
        <v>42475</v>
      </c>
      <c r="C23" s="138"/>
      <c r="D23" s="138"/>
      <c r="E23" s="138"/>
      <c r="F23" s="138"/>
      <c r="G23" s="138"/>
      <c r="H23" s="138"/>
      <c r="I23" s="138"/>
    </row>
    <row r="24" spans="1:12" ht="18.75" x14ac:dyDescent="0.3">
      <c r="A24" s="38"/>
      <c r="B24" s="40"/>
    </row>
    <row r="25" spans="1:12" ht="18.75" x14ac:dyDescent="0.3">
      <c r="B25" s="40"/>
    </row>
    <row r="26" spans="1:12" ht="18.75" x14ac:dyDescent="0.3">
      <c r="A26" s="36" t="s">
        <v>1</v>
      </c>
      <c r="B26" s="346"/>
      <c r="C26" s="346"/>
      <c r="D26" s="346"/>
      <c r="E26" s="346"/>
      <c r="F26" s="346"/>
      <c r="G26" s="346"/>
      <c r="H26" s="346"/>
    </row>
    <row r="27" spans="1:12" ht="26.25" customHeight="1" x14ac:dyDescent="0.4">
      <c r="A27" s="41" t="s">
        <v>3</v>
      </c>
      <c r="B27" s="356" t="s">
        <v>108</v>
      </c>
      <c r="C27" s="356"/>
    </row>
    <row r="28" spans="1:12" ht="26.25" customHeight="1" x14ac:dyDescent="0.4">
      <c r="A28" s="43" t="s">
        <v>31</v>
      </c>
      <c r="B28" s="363" t="s">
        <v>119</v>
      </c>
      <c r="C28" s="363"/>
    </row>
    <row r="29" spans="1:12" ht="27" customHeight="1" x14ac:dyDescent="0.4">
      <c r="A29" s="43" t="s">
        <v>4</v>
      </c>
      <c r="B29" s="137">
        <v>99.8</v>
      </c>
    </row>
    <row r="30" spans="1:12" s="6" customFormat="1" ht="27" customHeight="1" x14ac:dyDescent="0.4">
      <c r="A30" s="43" t="s">
        <v>32</v>
      </c>
      <c r="B30" s="136">
        <v>0</v>
      </c>
      <c r="C30" s="360" t="s">
        <v>33</v>
      </c>
      <c r="D30" s="361"/>
      <c r="E30" s="361"/>
      <c r="F30" s="361"/>
      <c r="G30" s="361"/>
      <c r="H30" s="362"/>
      <c r="I30" s="44"/>
      <c r="J30" s="44"/>
      <c r="K30" s="44"/>
      <c r="L30" s="44"/>
    </row>
    <row r="31" spans="1:12" s="6" customFormat="1" ht="19.5" customHeight="1" x14ac:dyDescent="0.3">
      <c r="A31" s="43" t="s">
        <v>34</v>
      </c>
      <c r="B31" s="42">
        <f>B29-B30</f>
        <v>99.8</v>
      </c>
      <c r="C31" s="45"/>
      <c r="D31" s="45"/>
      <c r="E31" s="45"/>
      <c r="F31" s="45"/>
      <c r="G31" s="45"/>
      <c r="H31" s="46"/>
      <c r="I31" s="44"/>
      <c r="J31" s="44"/>
      <c r="K31" s="44"/>
      <c r="L31" s="44"/>
    </row>
    <row r="32" spans="1:12" s="6" customFormat="1" ht="27" customHeight="1" x14ac:dyDescent="0.4">
      <c r="A32" s="43" t="s">
        <v>35</v>
      </c>
      <c r="B32" s="152">
        <v>1</v>
      </c>
      <c r="C32" s="337" t="s">
        <v>36</v>
      </c>
      <c r="D32" s="338"/>
      <c r="E32" s="338"/>
      <c r="F32" s="338"/>
      <c r="G32" s="338"/>
      <c r="H32" s="339"/>
      <c r="I32" s="44"/>
      <c r="J32" s="44"/>
      <c r="K32" s="44"/>
      <c r="L32" s="44"/>
    </row>
    <row r="33" spans="1:14" s="6" customFormat="1" ht="27" customHeight="1" x14ac:dyDescent="0.4">
      <c r="A33" s="43" t="s">
        <v>37</v>
      </c>
      <c r="B33" s="152">
        <v>1</v>
      </c>
      <c r="C33" s="337" t="s">
        <v>38</v>
      </c>
      <c r="D33" s="338"/>
      <c r="E33" s="338"/>
      <c r="F33" s="338"/>
      <c r="G33" s="338"/>
      <c r="H33" s="339"/>
      <c r="I33" s="44"/>
      <c r="J33" s="44"/>
      <c r="K33" s="44"/>
      <c r="L33" s="48"/>
      <c r="M33" s="48"/>
      <c r="N33" s="49"/>
    </row>
    <row r="34" spans="1:14" s="6" customFormat="1" ht="17.25" customHeight="1" x14ac:dyDescent="0.3">
      <c r="A34" s="43"/>
      <c r="B34" s="47"/>
      <c r="C34" s="50"/>
      <c r="D34" s="50"/>
      <c r="E34" s="50"/>
      <c r="F34" s="50"/>
      <c r="G34" s="50"/>
      <c r="H34" s="50"/>
      <c r="I34" s="44"/>
      <c r="J34" s="44"/>
      <c r="K34" s="44"/>
      <c r="L34" s="48"/>
      <c r="M34" s="48"/>
      <c r="N34" s="49"/>
    </row>
    <row r="35" spans="1:14" s="6" customFormat="1" ht="18.75" x14ac:dyDescent="0.3">
      <c r="A35" s="43" t="s">
        <v>39</v>
      </c>
      <c r="B35" s="51">
        <f>B32/B33</f>
        <v>1</v>
      </c>
      <c r="C35" s="37" t="s">
        <v>40</v>
      </c>
      <c r="D35" s="37"/>
      <c r="E35" s="37"/>
      <c r="F35" s="37"/>
      <c r="G35" s="37"/>
      <c r="H35" s="37"/>
      <c r="I35" s="44"/>
      <c r="J35" s="44"/>
      <c r="K35" s="44"/>
      <c r="L35" s="48"/>
      <c r="M35" s="48"/>
      <c r="N35" s="49"/>
    </row>
    <row r="36" spans="1:14" s="6" customFormat="1" ht="19.5" customHeight="1" x14ac:dyDescent="0.3">
      <c r="A36" s="43"/>
      <c r="B36" s="42"/>
      <c r="H36" s="37"/>
      <c r="I36" s="44"/>
      <c r="J36" s="44"/>
      <c r="K36" s="44"/>
      <c r="L36" s="48"/>
      <c r="M36" s="48"/>
      <c r="N36" s="49"/>
    </row>
    <row r="37" spans="1:14" s="6" customFormat="1" ht="27" customHeight="1" x14ac:dyDescent="0.4">
      <c r="A37" s="52" t="s">
        <v>41</v>
      </c>
      <c r="B37" s="139">
        <v>50</v>
      </c>
      <c r="C37" s="37"/>
      <c r="D37" s="347" t="s">
        <v>42</v>
      </c>
      <c r="E37" s="348"/>
      <c r="F37" s="98" t="s">
        <v>43</v>
      </c>
      <c r="G37" s="99"/>
      <c r="J37" s="44"/>
      <c r="K37" s="44"/>
      <c r="L37" s="48"/>
      <c r="M37" s="48"/>
      <c r="N37" s="49"/>
    </row>
    <row r="38" spans="1:14" s="6" customFormat="1" ht="26.25" customHeight="1" x14ac:dyDescent="0.4">
      <c r="A38" s="53" t="s">
        <v>44</v>
      </c>
      <c r="B38" s="140">
        <v>10</v>
      </c>
      <c r="C38" s="55" t="s">
        <v>45</v>
      </c>
      <c r="D38" s="56" t="s">
        <v>46</v>
      </c>
      <c r="E38" s="88" t="s">
        <v>47</v>
      </c>
      <c r="F38" s="56" t="s">
        <v>46</v>
      </c>
      <c r="G38" s="57" t="s">
        <v>47</v>
      </c>
      <c r="J38" s="44"/>
      <c r="K38" s="44"/>
      <c r="L38" s="48"/>
      <c r="M38" s="48"/>
      <c r="N38" s="49"/>
    </row>
    <row r="39" spans="1:14" s="6" customFormat="1" ht="26.25" customHeight="1" x14ac:dyDescent="0.4">
      <c r="A39" s="53" t="s">
        <v>48</v>
      </c>
      <c r="B39" s="140">
        <v>20</v>
      </c>
      <c r="C39" s="58">
        <v>1</v>
      </c>
      <c r="D39" s="303">
        <v>175079251</v>
      </c>
      <c r="E39" s="102">
        <f>IF(ISBLANK(D39),"-",$D$49/$D$46*D39)</f>
        <v>154054982.41268489</v>
      </c>
      <c r="F39" s="303">
        <v>191895736</v>
      </c>
      <c r="G39" s="94">
        <f>IF(ISBLANK(F39),"-",$D$49/$F$46*F39)</f>
        <v>151700431.23722792</v>
      </c>
      <c r="J39" s="44"/>
      <c r="K39" s="44"/>
      <c r="L39" s="48"/>
      <c r="M39" s="48"/>
      <c r="N39" s="49"/>
    </row>
    <row r="40" spans="1:14" s="6" customFormat="1" ht="26.25" customHeight="1" x14ac:dyDescent="0.4">
      <c r="A40" s="53" t="s">
        <v>49</v>
      </c>
      <c r="B40" s="140">
        <v>1</v>
      </c>
      <c r="C40" s="54">
        <v>2</v>
      </c>
      <c r="D40" s="304">
        <v>174244602</v>
      </c>
      <c r="E40" s="103">
        <f>IF(ISBLANK(D40),"-",$D$49/$D$46*D40)</f>
        <v>153320561.65019396</v>
      </c>
      <c r="F40" s="304">
        <v>192421990</v>
      </c>
      <c r="G40" s="95">
        <f>IF(ISBLANK(F40),"-",$D$49/$F$46*F40)</f>
        <v>152116453.8149277</v>
      </c>
      <c r="J40" s="44"/>
      <c r="K40" s="44"/>
      <c r="L40" s="48"/>
      <c r="M40" s="48"/>
      <c r="N40" s="49"/>
    </row>
    <row r="41" spans="1:14" ht="26.25" customHeight="1" x14ac:dyDescent="0.4">
      <c r="A41" s="53" t="s">
        <v>50</v>
      </c>
      <c r="B41" s="140">
        <v>1</v>
      </c>
      <c r="C41" s="54">
        <v>3</v>
      </c>
      <c r="D41" s="304">
        <v>174433307</v>
      </c>
      <c r="E41" s="103">
        <f>IF(ISBLANK(D41),"-",$D$49/$D$46*D41)</f>
        <v>153486606.14313152</v>
      </c>
      <c r="F41" s="304">
        <v>192482511</v>
      </c>
      <c r="G41" s="95">
        <f>IF(ISBLANK(F41),"-",$D$49/$F$46*F41)</f>
        <v>152164297.8264221</v>
      </c>
      <c r="L41" s="48"/>
      <c r="M41" s="48"/>
      <c r="N41" s="59"/>
    </row>
    <row r="42" spans="1:14" ht="26.25" customHeight="1" x14ac:dyDescent="0.4">
      <c r="A42" s="53" t="s">
        <v>51</v>
      </c>
      <c r="B42" s="140">
        <v>1</v>
      </c>
      <c r="C42" s="60">
        <v>4</v>
      </c>
      <c r="D42" s="305"/>
      <c r="E42" s="104" t="str">
        <f>IF(ISBLANK(D42),"-",$D$49/$D$46*D42)</f>
        <v>-</v>
      </c>
      <c r="F42" s="305"/>
      <c r="G42" s="96" t="str">
        <f>IF(ISBLANK(F42),"-",$D$49/$F$46*F42)</f>
        <v>-</v>
      </c>
      <c r="L42" s="48"/>
      <c r="M42" s="48"/>
      <c r="N42" s="59"/>
    </row>
    <row r="43" spans="1:14" ht="27" customHeight="1" x14ac:dyDescent="0.4">
      <c r="A43" s="53" t="s">
        <v>52</v>
      </c>
      <c r="B43" s="140">
        <v>1</v>
      </c>
      <c r="C43" s="61" t="s">
        <v>53</v>
      </c>
      <c r="D43" s="122">
        <f>AVERAGE(D39:D42)</f>
        <v>174585720</v>
      </c>
      <c r="E43" s="84">
        <f>AVERAGE(E39:E42)</f>
        <v>153620716.73533678</v>
      </c>
      <c r="F43" s="62">
        <f>AVERAGE(F39:F42)</f>
        <v>192266745.66666666</v>
      </c>
      <c r="G43" s="63">
        <f>AVERAGE(G39:G42)</f>
        <v>151993727.62619257</v>
      </c>
    </row>
    <row r="44" spans="1:14" ht="26.25" customHeight="1" x14ac:dyDescent="0.4">
      <c r="A44" s="53" t="s">
        <v>54</v>
      </c>
      <c r="B44" s="137">
        <v>1</v>
      </c>
      <c r="C44" s="123" t="s">
        <v>55</v>
      </c>
      <c r="D44" s="143">
        <v>18.22</v>
      </c>
      <c r="E44" s="59"/>
      <c r="F44" s="142">
        <v>20.28</v>
      </c>
      <c r="G44" s="100"/>
    </row>
    <row r="45" spans="1:14" ht="26.25" customHeight="1" x14ac:dyDescent="0.4">
      <c r="A45" s="53" t="s">
        <v>56</v>
      </c>
      <c r="B45" s="137">
        <v>1</v>
      </c>
      <c r="C45" s="124" t="s">
        <v>57</v>
      </c>
      <c r="D45" s="125">
        <f>D44*$B$35</f>
        <v>18.22</v>
      </c>
      <c r="E45" s="65"/>
      <c r="F45" s="64">
        <f>F44*$B$35</f>
        <v>20.28</v>
      </c>
      <c r="G45" s="67"/>
    </row>
    <row r="46" spans="1:14" ht="19.5" customHeight="1" x14ac:dyDescent="0.3">
      <c r="A46" s="53" t="s">
        <v>58</v>
      </c>
      <c r="B46" s="121">
        <f>(B45/B44)*(B43/B42)*(B41/B40)*(B39/B38)*B37</f>
        <v>100</v>
      </c>
      <c r="C46" s="124" t="s">
        <v>59</v>
      </c>
      <c r="D46" s="126">
        <f>D45*$B$31/100</f>
        <v>18.183559999999996</v>
      </c>
      <c r="E46" s="67"/>
      <c r="F46" s="66">
        <f>F45*$B$31/100</f>
        <v>20.239439999999998</v>
      </c>
      <c r="G46" s="67"/>
    </row>
    <row r="47" spans="1:14" ht="19.5" customHeight="1" x14ac:dyDescent="0.3">
      <c r="A47" s="349" t="s">
        <v>60</v>
      </c>
      <c r="B47" s="358"/>
      <c r="C47" s="124" t="s">
        <v>61</v>
      </c>
      <c r="D47" s="125">
        <f>D46/$B$46</f>
        <v>0.18183559999999996</v>
      </c>
      <c r="E47" s="67"/>
      <c r="F47" s="68">
        <f>F46/$B$46</f>
        <v>0.20239439999999997</v>
      </c>
      <c r="G47" s="67"/>
    </row>
    <row r="48" spans="1:14" ht="27" customHeight="1" x14ac:dyDescent="0.4">
      <c r="A48" s="351"/>
      <c r="B48" s="359"/>
      <c r="C48" s="124" t="s">
        <v>62</v>
      </c>
      <c r="D48" s="144">
        <v>0.16</v>
      </c>
      <c r="E48" s="100"/>
      <c r="F48" s="100"/>
      <c r="G48" s="100"/>
    </row>
    <row r="49" spans="1:12" ht="18.75" x14ac:dyDescent="0.3">
      <c r="C49" s="124" t="s">
        <v>63</v>
      </c>
      <c r="D49" s="126">
        <f>D48*$B$46</f>
        <v>16</v>
      </c>
      <c r="E49" s="67"/>
      <c r="F49" s="67"/>
      <c r="G49" s="67"/>
    </row>
    <row r="50" spans="1:12" ht="19.5" customHeight="1" x14ac:dyDescent="0.3">
      <c r="C50" s="127" t="s">
        <v>64</v>
      </c>
      <c r="D50" s="128">
        <f>D49/B35</f>
        <v>16</v>
      </c>
      <c r="E50" s="86"/>
      <c r="F50" s="86"/>
      <c r="G50" s="86"/>
    </row>
    <row r="51" spans="1:12" ht="18.75" x14ac:dyDescent="0.3">
      <c r="C51" s="129" t="s">
        <v>65</v>
      </c>
      <c r="D51" s="130">
        <f>AVERAGE(E39:E42,G39:G42)</f>
        <v>152807222.18076468</v>
      </c>
      <c r="E51" s="85"/>
      <c r="F51" s="85"/>
      <c r="G51" s="85"/>
    </row>
    <row r="52" spans="1:12" ht="18.75" x14ac:dyDescent="0.3">
      <c r="C52" s="69" t="s">
        <v>66</v>
      </c>
      <c r="D52" s="72">
        <f>STDEV(E39:E42,G39:G42)/D51</f>
        <v>6.1372423335838656E-3</v>
      </c>
      <c r="E52" s="65"/>
      <c r="F52" s="65"/>
      <c r="G52" s="65"/>
    </row>
    <row r="53" spans="1:12" ht="19.5" customHeight="1" x14ac:dyDescent="0.3">
      <c r="C53" s="70" t="s">
        <v>14</v>
      </c>
      <c r="D53" s="73">
        <f>COUNT(E39:E42,G39:G42)</f>
        <v>6</v>
      </c>
      <c r="E53" s="65"/>
      <c r="F53" s="65"/>
      <c r="G53" s="65"/>
    </row>
    <row r="55" spans="1:12" ht="18.75" x14ac:dyDescent="0.3">
      <c r="A55" s="36" t="s">
        <v>1</v>
      </c>
      <c r="B55" s="74" t="s">
        <v>67</v>
      </c>
    </row>
    <row r="56" spans="1:12" ht="18.75" x14ac:dyDescent="0.3">
      <c r="A56" s="37" t="s">
        <v>68</v>
      </c>
      <c r="B56" s="39" t="str">
        <f>B21</f>
        <v>Each 5 mL contains: Sulfamethoxazole BP 200 mg &amp; Trimethoprim BP 40 mg</v>
      </c>
    </row>
    <row r="57" spans="1:12" ht="26.25" customHeight="1" x14ac:dyDescent="0.4">
      <c r="A57" s="132" t="s">
        <v>69</v>
      </c>
      <c r="B57" s="145">
        <v>5</v>
      </c>
      <c r="C57" s="113" t="s">
        <v>70</v>
      </c>
      <c r="D57" s="146">
        <v>200</v>
      </c>
      <c r="E57" s="113" t="str">
        <f>B20</f>
        <v>Sulfamethoxazole &amp; Trimethoprim</v>
      </c>
    </row>
    <row r="58" spans="1:12" ht="18.75" x14ac:dyDescent="0.3">
      <c r="A58" s="39" t="s">
        <v>71</v>
      </c>
      <c r="B58" s="155">
        <f>RD!C39</f>
        <v>1.1538805220916994</v>
      </c>
    </row>
    <row r="59" spans="1:12" s="60" customFormat="1" ht="18.75" x14ac:dyDescent="0.3">
      <c r="A59" s="111" t="s">
        <v>72</v>
      </c>
      <c r="B59" s="112">
        <f>B57</f>
        <v>5</v>
      </c>
      <c r="C59" s="113" t="s">
        <v>73</v>
      </c>
      <c r="D59" s="133">
        <f>B58*B57</f>
        <v>5.7694026104584974</v>
      </c>
    </row>
    <row r="60" spans="1:12" ht="19.5" customHeight="1" x14ac:dyDescent="0.25"/>
    <row r="61" spans="1:12" s="6" customFormat="1" ht="27" customHeight="1" x14ac:dyDescent="0.4">
      <c r="A61" s="52" t="s">
        <v>74</v>
      </c>
      <c r="B61" s="139">
        <v>100</v>
      </c>
      <c r="C61" s="37"/>
      <c r="D61" s="76" t="s">
        <v>75</v>
      </c>
      <c r="E61" s="75" t="s">
        <v>76</v>
      </c>
      <c r="F61" s="75" t="s">
        <v>46</v>
      </c>
      <c r="G61" s="75" t="s">
        <v>77</v>
      </c>
      <c r="H61" s="55" t="s">
        <v>78</v>
      </c>
      <c r="L61" s="44"/>
    </row>
    <row r="62" spans="1:12" s="6" customFormat="1" ht="24" customHeight="1" x14ac:dyDescent="0.4">
      <c r="A62" s="53" t="s">
        <v>79</v>
      </c>
      <c r="B62" s="140">
        <v>2</v>
      </c>
      <c r="C62" s="343" t="s">
        <v>80</v>
      </c>
      <c r="D62" s="340">
        <v>11.26277</v>
      </c>
      <c r="E62" s="106">
        <v>1</v>
      </c>
      <c r="F62" s="147"/>
      <c r="G62" s="279"/>
      <c r="H62" s="276"/>
      <c r="L62" s="44"/>
    </row>
    <row r="63" spans="1:12" s="6" customFormat="1" ht="26.25" customHeight="1" x14ac:dyDescent="0.4">
      <c r="A63" s="53" t="s">
        <v>81</v>
      </c>
      <c r="B63" s="140">
        <v>50</v>
      </c>
      <c r="C63" s="344"/>
      <c r="D63" s="341"/>
      <c r="E63" s="107">
        <v>2</v>
      </c>
      <c r="F63" s="141"/>
      <c r="G63" s="280"/>
      <c r="H63" s="277"/>
      <c r="L63" s="44"/>
    </row>
    <row r="64" spans="1:12" s="6" customFormat="1" ht="24.75" customHeight="1" x14ac:dyDescent="0.4">
      <c r="A64" s="53" t="s">
        <v>82</v>
      </c>
      <c r="B64" s="140">
        <v>1</v>
      </c>
      <c r="C64" s="344"/>
      <c r="D64" s="341"/>
      <c r="E64" s="107">
        <v>3</v>
      </c>
      <c r="F64" s="141">
        <v>140256420</v>
      </c>
      <c r="G64" s="280">
        <f>IF(ISBLANK(F64),"-",(F64/$D$51*$D$48*$B$70)*$D$59/$D$62)</f>
        <v>188.07215080861744</v>
      </c>
      <c r="H64" s="277">
        <f>IF(ISBLANK(F64),"-",G64/$D$57)</f>
        <v>0.94036075404308717</v>
      </c>
      <c r="L64" s="44"/>
    </row>
    <row r="65" spans="1:11" ht="27" customHeight="1" thickBot="1" x14ac:dyDescent="0.45">
      <c r="A65" s="53" t="s">
        <v>83</v>
      </c>
      <c r="B65" s="140">
        <v>1</v>
      </c>
      <c r="C65" s="357"/>
      <c r="D65" s="342"/>
      <c r="E65" s="108">
        <v>4</v>
      </c>
      <c r="F65" s="148"/>
      <c r="G65" s="281" t="str">
        <f>IF(ISBLANK(F65),"-",(F65/$D$51*$D$48*$B$70)*$D$59/$D$66)</f>
        <v>-</v>
      </c>
      <c r="H65" s="278" t="str">
        <f t="shared" ref="H65" si="0">IF(ISBLANK(F65),"-",G65/$D$57)</f>
        <v>-</v>
      </c>
    </row>
    <row r="66" spans="1:11" ht="24.75" customHeight="1" x14ac:dyDescent="0.4">
      <c r="A66" s="53" t="s">
        <v>84</v>
      </c>
      <c r="B66" s="140">
        <v>1</v>
      </c>
      <c r="C66" s="343" t="s">
        <v>85</v>
      </c>
      <c r="D66" s="340">
        <v>10.055059999999999</v>
      </c>
      <c r="E66" s="77">
        <v>1</v>
      </c>
      <c r="F66" s="141">
        <v>131384795</v>
      </c>
      <c r="G66" s="117">
        <f>IF(ISBLANK(F66),"-",(F66/$D$51*$D$48*$B$70)*$D$59/$D$66)</f>
        <v>197.33648965284283</v>
      </c>
      <c r="H66" s="114">
        <f t="shared" ref="H66:H73" si="1">IF(ISBLANK(F66),"-",G66/$D$57)</f>
        <v>0.98668244826421414</v>
      </c>
    </row>
    <row r="67" spans="1:11" ht="23.25" customHeight="1" x14ac:dyDescent="0.4">
      <c r="A67" s="53" t="s">
        <v>86</v>
      </c>
      <c r="B67" s="140">
        <v>1</v>
      </c>
      <c r="C67" s="344"/>
      <c r="D67" s="341"/>
      <c r="E67" s="78">
        <v>2</v>
      </c>
      <c r="F67" s="141">
        <v>131778913</v>
      </c>
      <c r="G67" s="118">
        <f>IF(ISBLANK(F67),"-",(F67/$D$51*$D$48*$B$70)*$D$59/$D$66)</f>
        <v>197.928444472493</v>
      </c>
      <c r="H67" s="115">
        <f t="shared" si="1"/>
        <v>0.98964222236246502</v>
      </c>
    </row>
    <row r="68" spans="1:11" ht="24.75" customHeight="1" x14ac:dyDescent="0.4">
      <c r="A68" s="53" t="s">
        <v>87</v>
      </c>
      <c r="B68" s="140">
        <v>1</v>
      </c>
      <c r="C68" s="344"/>
      <c r="D68" s="341"/>
      <c r="E68" s="78">
        <v>3</v>
      </c>
      <c r="F68" s="141">
        <v>131974201</v>
      </c>
      <c r="G68" s="118">
        <f>IF(ISBLANK(F68),"-",(F68/$D$51*$D$48*$B$70)*$D$59/$D$66)</f>
        <v>198.22176188712479</v>
      </c>
      <c r="H68" s="115">
        <f t="shared" si="1"/>
        <v>0.99110880943562396</v>
      </c>
    </row>
    <row r="69" spans="1:11" ht="27" customHeight="1" x14ac:dyDescent="0.4">
      <c r="A69" s="53" t="s">
        <v>88</v>
      </c>
      <c r="B69" s="140">
        <v>1</v>
      </c>
      <c r="C69" s="357"/>
      <c r="D69" s="342"/>
      <c r="E69" s="79">
        <v>4</v>
      </c>
      <c r="F69" s="148"/>
      <c r="G69" s="119" t="str">
        <f>IF(ISBLANK(F69),"-",(F69/$D$51*$D$48*$B$70)*$D$59/$D$66)</f>
        <v>-</v>
      </c>
      <c r="H69" s="116" t="str">
        <f t="shared" si="1"/>
        <v>-</v>
      </c>
    </row>
    <row r="70" spans="1:11" ht="23.25" customHeight="1" x14ac:dyDescent="0.4">
      <c r="A70" s="53" t="s">
        <v>89</v>
      </c>
      <c r="B70" s="120">
        <f>(B69/B68)*(B67/B66)*(B65/B64)*(B63/B62)*B61</f>
        <v>2500</v>
      </c>
      <c r="C70" s="343" t="s">
        <v>90</v>
      </c>
      <c r="D70" s="340">
        <v>10.53504</v>
      </c>
      <c r="E70" s="77">
        <v>1</v>
      </c>
      <c r="F70" s="147">
        <v>136705759</v>
      </c>
      <c r="G70" s="117">
        <f>IF(ISBLANK(F70),"-",(F70/$D$51*$D$48*$B$70)*$D$59/$D$70)</f>
        <v>195.97360363526209</v>
      </c>
      <c r="H70" s="115">
        <f t="shared" si="1"/>
        <v>0.97986801817631042</v>
      </c>
    </row>
    <row r="71" spans="1:11" ht="22.5" customHeight="1" x14ac:dyDescent="0.4">
      <c r="A71" s="131" t="s">
        <v>91</v>
      </c>
      <c r="B71" s="149">
        <f>(D48*B70)/D57*D59</f>
        <v>11.538805220916995</v>
      </c>
      <c r="C71" s="344"/>
      <c r="D71" s="341"/>
      <c r="E71" s="78">
        <v>2</v>
      </c>
      <c r="F71" s="141">
        <v>137501919</v>
      </c>
      <c r="G71" s="118">
        <f>IF(ISBLANK(F71),"-",(F71/$D$51*$D$48*$B$70)*$D$59/$D$70)</f>
        <v>197.11493334522879</v>
      </c>
      <c r="H71" s="115">
        <f t="shared" si="1"/>
        <v>0.98557466672614391</v>
      </c>
    </row>
    <row r="72" spans="1:11" ht="23.25" customHeight="1" x14ac:dyDescent="0.4">
      <c r="A72" s="349" t="s">
        <v>60</v>
      </c>
      <c r="B72" s="350"/>
      <c r="C72" s="344"/>
      <c r="D72" s="341"/>
      <c r="E72" s="78">
        <v>3</v>
      </c>
      <c r="F72" s="141">
        <v>137171036</v>
      </c>
      <c r="G72" s="118">
        <f>IF(ISBLANK(F72),"-",(F72/$D$51*$D$48*$B$70)*$D$59/$D$70)</f>
        <v>196.64059828892988</v>
      </c>
      <c r="H72" s="115">
        <f t="shared" si="1"/>
        <v>0.9832029914446494</v>
      </c>
    </row>
    <row r="73" spans="1:11" ht="23.25" customHeight="1" x14ac:dyDescent="0.4">
      <c r="A73" s="351"/>
      <c r="B73" s="352"/>
      <c r="C73" s="345"/>
      <c r="D73" s="342"/>
      <c r="E73" s="79">
        <v>4</v>
      </c>
      <c r="F73" s="148"/>
      <c r="G73" s="119" t="str">
        <f>IF(ISBLANK(F73),"-",(F73/$D$51*$D$48*$B$70)*$D$59/$D$70)</f>
        <v>-</v>
      </c>
      <c r="H73" s="116" t="str">
        <f t="shared" si="1"/>
        <v>-</v>
      </c>
    </row>
    <row r="74" spans="1:11" ht="26.25" customHeight="1" x14ac:dyDescent="0.4">
      <c r="A74" s="80"/>
      <c r="B74" s="80"/>
      <c r="C74" s="80"/>
      <c r="D74" s="80"/>
      <c r="E74" s="80"/>
      <c r="F74" s="81"/>
      <c r="G74" s="71" t="s">
        <v>53</v>
      </c>
      <c r="H74" s="150">
        <f>AVERAGE(H62:H73)</f>
        <v>0.97949141577892773</v>
      </c>
    </row>
    <row r="75" spans="1:11" ht="26.25" customHeight="1" x14ac:dyDescent="0.4">
      <c r="C75" s="80"/>
      <c r="D75" s="80"/>
      <c r="E75" s="80"/>
      <c r="F75" s="81"/>
      <c r="G75" s="69" t="s">
        <v>66</v>
      </c>
      <c r="H75" s="315">
        <f>STDEV(H62:H73)/H74</f>
        <v>1.8032618223581608E-2</v>
      </c>
    </row>
    <row r="76" spans="1:11" ht="27" customHeight="1" x14ac:dyDescent="0.4">
      <c r="A76" s="80"/>
      <c r="B76" s="80"/>
      <c r="C76" s="81"/>
      <c r="D76" s="82"/>
      <c r="E76" s="82"/>
      <c r="F76" s="81"/>
      <c r="G76" s="70" t="s">
        <v>14</v>
      </c>
      <c r="H76" s="151">
        <f>COUNT(H62:H73)</f>
        <v>7</v>
      </c>
    </row>
    <row r="77" spans="1:11" ht="18.75" x14ac:dyDescent="0.3">
      <c r="A77" s="80"/>
      <c r="B77" s="80"/>
      <c r="C77" s="81"/>
      <c r="D77" s="82"/>
      <c r="E77" s="82"/>
      <c r="F77" s="82"/>
      <c r="G77" s="82"/>
      <c r="H77" s="81"/>
      <c r="I77" s="83"/>
      <c r="J77" s="87"/>
      <c r="K77" s="101"/>
    </row>
    <row r="78" spans="1:11" ht="26.25" customHeight="1" x14ac:dyDescent="0.4">
      <c r="A78" s="41" t="s">
        <v>92</v>
      </c>
      <c r="B78" s="153" t="s">
        <v>93</v>
      </c>
      <c r="C78" s="346" t="str">
        <f>B20</f>
        <v>Sulfamethoxazole &amp; Trimethoprim</v>
      </c>
      <c r="D78" s="346"/>
      <c r="E78" s="105" t="s">
        <v>94</v>
      </c>
      <c r="F78" s="105"/>
      <c r="G78" s="154">
        <f>H74</f>
        <v>0.97949141577892773</v>
      </c>
      <c r="H78" s="81"/>
      <c r="I78" s="83"/>
      <c r="J78" s="87"/>
      <c r="K78" s="101"/>
    </row>
    <row r="79" spans="1:11" ht="19.5" customHeight="1" thickBot="1" x14ac:dyDescent="0.35">
      <c r="A79" s="91"/>
      <c r="B79" s="92"/>
      <c r="C79" s="93"/>
      <c r="D79" s="93"/>
      <c r="E79" s="92"/>
      <c r="F79" s="92"/>
      <c r="G79" s="92"/>
      <c r="H79" s="92"/>
    </row>
    <row r="80" spans="1:11" ht="19.5" customHeight="1" thickBot="1" x14ac:dyDescent="0.35">
      <c r="A80" s="157"/>
      <c r="B80" s="92"/>
      <c r="C80" s="93"/>
      <c r="D80" s="93"/>
      <c r="E80" s="92"/>
      <c r="F80" s="92"/>
      <c r="G80" s="92"/>
      <c r="H80" s="92"/>
    </row>
    <row r="81" spans="1:9" ht="83.1" customHeight="1" x14ac:dyDescent="0.3">
      <c r="A81" s="87" t="s">
        <v>19</v>
      </c>
      <c r="B81" s="134"/>
      <c r="C81" s="295" t="s">
        <v>115</v>
      </c>
      <c r="D81" s="80"/>
      <c r="E81" s="89"/>
      <c r="F81" s="83"/>
      <c r="G81" s="109"/>
      <c r="H81" s="109"/>
      <c r="I81" s="83"/>
    </row>
    <row r="82" spans="1:9" ht="83.1" customHeight="1" x14ac:dyDescent="0.3">
      <c r="A82" s="87" t="s">
        <v>20</v>
      </c>
      <c r="B82" s="135"/>
      <c r="C82" s="135"/>
      <c r="D82" s="97"/>
      <c r="E82" s="90"/>
      <c r="F82" s="83"/>
      <c r="G82" s="110"/>
      <c r="H82" s="110"/>
      <c r="I82" s="105"/>
    </row>
    <row r="83" spans="1:9" ht="18.75" x14ac:dyDescent="0.3">
      <c r="A83" s="80"/>
      <c r="B83" s="81"/>
      <c r="C83" s="82"/>
      <c r="D83" s="82"/>
      <c r="E83" s="82"/>
      <c r="F83" s="82"/>
      <c r="G83" s="81"/>
      <c r="H83" s="81"/>
      <c r="I83" s="83"/>
    </row>
    <row r="84" spans="1:9" ht="18.75" x14ac:dyDescent="0.3">
      <c r="A84" s="80"/>
      <c r="B84" s="80"/>
      <c r="C84" s="81"/>
      <c r="D84" s="82"/>
      <c r="E84" s="82"/>
      <c r="F84" s="82"/>
      <c r="G84" s="82"/>
      <c r="H84" s="81"/>
      <c r="I84" s="83"/>
    </row>
    <row r="85" spans="1:9" ht="27" customHeight="1" x14ac:dyDescent="0.3">
      <c r="A85" s="80"/>
      <c r="B85" s="80"/>
      <c r="C85" s="81"/>
      <c r="D85" s="82"/>
      <c r="E85" s="82"/>
      <c r="F85" s="82"/>
      <c r="G85" s="82"/>
      <c r="H85" s="81"/>
      <c r="I85" s="83"/>
    </row>
    <row r="86" spans="1:9" ht="18.75" x14ac:dyDescent="0.3">
      <c r="A86" s="80"/>
      <c r="B86" s="80"/>
      <c r="C86" s="81"/>
      <c r="D86" s="82"/>
      <c r="E86" s="82"/>
      <c r="F86" s="82"/>
      <c r="G86" s="82"/>
      <c r="H86" s="81"/>
      <c r="I86" s="83"/>
    </row>
    <row r="87" spans="1:9" ht="27" customHeight="1" x14ac:dyDescent="0.3">
      <c r="A87" s="80"/>
      <c r="B87" s="80"/>
      <c r="C87" s="81"/>
      <c r="D87" s="82"/>
      <c r="E87" s="82"/>
      <c r="F87" s="82"/>
      <c r="G87" s="82"/>
      <c r="H87" s="81"/>
      <c r="I87" s="83"/>
    </row>
    <row r="88" spans="1:9" ht="27" customHeight="1" x14ac:dyDescent="0.3">
      <c r="A88" s="80"/>
      <c r="B88" s="80"/>
      <c r="C88" s="81"/>
      <c r="D88" s="82"/>
      <c r="E88" s="82"/>
      <c r="F88" s="82"/>
      <c r="G88" s="82"/>
      <c r="H88" s="81"/>
      <c r="I88" s="83"/>
    </row>
    <row r="89" spans="1:9" ht="18.75" x14ac:dyDescent="0.3">
      <c r="A89" s="80"/>
      <c r="B89" s="80"/>
      <c r="C89" s="81"/>
      <c r="D89" s="82"/>
      <c r="E89" s="82"/>
      <c r="F89" s="82"/>
      <c r="G89" s="82"/>
      <c r="H89" s="81"/>
      <c r="I89" s="83"/>
    </row>
    <row r="90" spans="1:9" ht="18.75" x14ac:dyDescent="0.3">
      <c r="A90" s="80"/>
      <c r="B90" s="80"/>
      <c r="C90" s="81"/>
      <c r="D90" s="82"/>
      <c r="E90" s="82"/>
      <c r="F90" s="82"/>
      <c r="G90" s="82"/>
      <c r="H90" s="81"/>
      <c r="I90" s="83"/>
    </row>
    <row r="91" spans="1:9" ht="18.75" x14ac:dyDescent="0.3">
      <c r="A91" s="80"/>
      <c r="B91" s="80"/>
      <c r="C91" s="81"/>
      <c r="D91" s="82"/>
      <c r="E91" s="82"/>
      <c r="F91" s="82"/>
      <c r="G91" s="82"/>
      <c r="H91" s="81"/>
      <c r="I91" s="83"/>
    </row>
    <row r="197" spans="1:1" x14ac:dyDescent="0.25">
      <c r="A197" s="2">
        <v>0</v>
      </c>
    </row>
  </sheetData>
  <sheetProtection formatColumns="0" formatRows="0" insertColumns="0" insertHyperlinks="0" deleteColumns="0" deleteRows="0" autoFilter="0" pivotTables="0"/>
  <mergeCells count="22">
    <mergeCell ref="A72:B73"/>
    <mergeCell ref="D62:D65"/>
    <mergeCell ref="A1:H7"/>
    <mergeCell ref="A8:H14"/>
    <mergeCell ref="A17:H17"/>
    <mergeCell ref="A16:H16"/>
    <mergeCell ref="B27:C27"/>
    <mergeCell ref="D66:D69"/>
    <mergeCell ref="C62:C65"/>
    <mergeCell ref="C66:C69"/>
    <mergeCell ref="A47:B48"/>
    <mergeCell ref="B26:H26"/>
    <mergeCell ref="B18:C18"/>
    <mergeCell ref="C30:H30"/>
    <mergeCell ref="B21:H21"/>
    <mergeCell ref="B28:C28"/>
    <mergeCell ref="C32:H32"/>
    <mergeCell ref="C33:H33"/>
    <mergeCell ref="D70:D73"/>
    <mergeCell ref="C70:C73"/>
    <mergeCell ref="C78:D78"/>
    <mergeCell ref="D37:E37"/>
  </mergeCells>
  <conditionalFormatting sqref="D52">
    <cfRule type="cellIs" dxfId="3" priority="1" operator="greaterThan">
      <formula>0.02</formula>
    </cfRule>
  </conditionalFormatting>
  <conditionalFormatting sqref="H75">
    <cfRule type="cellIs" dxfId="2" priority="2" operator="greaterThan">
      <formula>0.02</formula>
    </cfRule>
  </conditionalFormatting>
  <printOptions horizontalCentered="1" verticalCentered="1"/>
  <pageMargins left="0.25" right="0.25" top="0.75" bottom="0.75" header="0.3" footer="0.3"/>
  <pageSetup paperSize="9" scale="30" fitToHeight="2" orientation="portrait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view="pageBreakPreview" topLeftCell="A51" zoomScale="55" zoomScaleNormal="75" workbookViewId="0">
      <selection activeCell="B82" sqref="B82"/>
    </sheetView>
  </sheetViews>
  <sheetFormatPr defaultRowHeight="13.5" x14ac:dyDescent="0.25"/>
  <cols>
    <col min="1" max="1" width="55.42578125" style="189" customWidth="1"/>
    <col min="2" max="2" width="33.7109375" style="189" customWidth="1"/>
    <col min="3" max="3" width="42.28515625" style="189" customWidth="1"/>
    <col min="4" max="4" width="30.5703125" style="189" customWidth="1"/>
    <col min="5" max="5" width="35.42578125" style="189" customWidth="1"/>
    <col min="6" max="6" width="30.7109375" style="189" customWidth="1"/>
    <col min="7" max="7" width="35.42578125" style="189" customWidth="1"/>
    <col min="8" max="9" width="30.28515625" style="189" customWidth="1"/>
    <col min="10" max="10" width="30.42578125" style="189" customWidth="1"/>
    <col min="11" max="11" width="21.28515625" style="189" customWidth="1"/>
    <col min="12" max="12" width="9.140625" style="189" customWidth="1"/>
    <col min="13" max="16384" width="9.140625" style="193"/>
  </cols>
  <sheetData>
    <row r="1" spans="1:8" x14ac:dyDescent="0.25">
      <c r="A1" s="353" t="s">
        <v>21</v>
      </c>
      <c r="B1" s="353"/>
      <c r="C1" s="353"/>
      <c r="D1" s="353"/>
      <c r="E1" s="353"/>
      <c r="F1" s="353"/>
      <c r="G1" s="353"/>
      <c r="H1" s="353"/>
    </row>
    <row r="2" spans="1:8" x14ac:dyDescent="0.25">
      <c r="A2" s="353"/>
      <c r="B2" s="353"/>
      <c r="C2" s="353"/>
      <c r="D2" s="353"/>
      <c r="E2" s="353"/>
      <c r="F2" s="353"/>
      <c r="G2" s="353"/>
      <c r="H2" s="353"/>
    </row>
    <row r="3" spans="1:8" x14ac:dyDescent="0.25">
      <c r="A3" s="353"/>
      <c r="B3" s="353"/>
      <c r="C3" s="353"/>
      <c r="D3" s="353"/>
      <c r="E3" s="353"/>
      <c r="F3" s="353"/>
      <c r="G3" s="353"/>
      <c r="H3" s="353"/>
    </row>
    <row r="4" spans="1:8" x14ac:dyDescent="0.25">
      <c r="A4" s="353"/>
      <c r="B4" s="353"/>
      <c r="C4" s="353"/>
      <c r="D4" s="353"/>
      <c r="E4" s="353"/>
      <c r="F4" s="353"/>
      <c r="G4" s="353"/>
      <c r="H4" s="353"/>
    </row>
    <row r="5" spans="1:8" x14ac:dyDescent="0.25">
      <c r="A5" s="353"/>
      <c r="B5" s="353"/>
      <c r="C5" s="353"/>
      <c r="D5" s="353"/>
      <c r="E5" s="353"/>
      <c r="F5" s="353"/>
      <c r="G5" s="353"/>
      <c r="H5" s="353"/>
    </row>
    <row r="6" spans="1:8" x14ac:dyDescent="0.25">
      <c r="A6" s="353"/>
      <c r="B6" s="353"/>
      <c r="C6" s="353"/>
      <c r="D6" s="353"/>
      <c r="E6" s="353"/>
      <c r="F6" s="353"/>
      <c r="G6" s="353"/>
      <c r="H6" s="353"/>
    </row>
    <row r="7" spans="1:8" x14ac:dyDescent="0.25">
      <c r="A7" s="353"/>
      <c r="B7" s="353"/>
      <c r="C7" s="353"/>
      <c r="D7" s="353"/>
      <c r="E7" s="353"/>
      <c r="F7" s="353"/>
      <c r="G7" s="353"/>
      <c r="H7" s="353"/>
    </row>
    <row r="8" spans="1:8" x14ac:dyDescent="0.25">
      <c r="A8" s="354" t="s">
        <v>22</v>
      </c>
      <c r="B8" s="354"/>
      <c r="C8" s="354"/>
      <c r="D8" s="354"/>
      <c r="E8" s="354"/>
      <c r="F8" s="354"/>
      <c r="G8" s="354"/>
      <c r="H8" s="354"/>
    </row>
    <row r="9" spans="1:8" x14ac:dyDescent="0.25">
      <c r="A9" s="354"/>
      <c r="B9" s="354"/>
      <c r="C9" s="354"/>
      <c r="D9" s="354"/>
      <c r="E9" s="354"/>
      <c r="F9" s="354"/>
      <c r="G9" s="354"/>
      <c r="H9" s="354"/>
    </row>
    <row r="10" spans="1:8" x14ac:dyDescent="0.25">
      <c r="A10" s="354"/>
      <c r="B10" s="354"/>
      <c r="C10" s="354"/>
      <c r="D10" s="354"/>
      <c r="E10" s="354"/>
      <c r="F10" s="354"/>
      <c r="G10" s="354"/>
      <c r="H10" s="354"/>
    </row>
    <row r="11" spans="1:8" x14ac:dyDescent="0.25">
      <c r="A11" s="354"/>
      <c r="B11" s="354"/>
      <c r="C11" s="354"/>
      <c r="D11" s="354"/>
      <c r="E11" s="354"/>
      <c r="F11" s="354"/>
      <c r="G11" s="354"/>
      <c r="H11" s="354"/>
    </row>
    <row r="12" spans="1:8" x14ac:dyDescent="0.25">
      <c r="A12" s="354"/>
      <c r="B12" s="354"/>
      <c r="C12" s="354"/>
      <c r="D12" s="354"/>
      <c r="E12" s="354"/>
      <c r="F12" s="354"/>
      <c r="G12" s="354"/>
      <c r="H12" s="354"/>
    </row>
    <row r="13" spans="1:8" x14ac:dyDescent="0.25">
      <c r="A13" s="354"/>
      <c r="B13" s="354"/>
      <c r="C13" s="354"/>
      <c r="D13" s="354"/>
      <c r="E13" s="354"/>
      <c r="F13" s="354"/>
      <c r="G13" s="354"/>
      <c r="H13" s="354"/>
    </row>
    <row r="14" spans="1:8" ht="19.5" customHeight="1" x14ac:dyDescent="0.25">
      <c r="A14" s="354"/>
      <c r="B14" s="354"/>
      <c r="C14" s="354"/>
      <c r="D14" s="354"/>
      <c r="E14" s="354"/>
      <c r="F14" s="354"/>
      <c r="G14" s="354"/>
      <c r="H14" s="354"/>
    </row>
    <row r="15" spans="1:8" ht="19.5" customHeight="1" thickBot="1" x14ac:dyDescent="0.3"/>
    <row r="16" spans="1:8" ht="19.5" customHeight="1" thickBot="1" x14ac:dyDescent="0.35">
      <c r="A16" s="329" t="s">
        <v>23</v>
      </c>
      <c r="B16" s="330"/>
      <c r="C16" s="330"/>
      <c r="D16" s="330"/>
      <c r="E16" s="330"/>
      <c r="F16" s="330"/>
      <c r="G16" s="330"/>
      <c r="H16" s="331"/>
    </row>
    <row r="17" spans="1:12" ht="20.25" customHeight="1" x14ac:dyDescent="0.25">
      <c r="A17" s="355" t="s">
        <v>24</v>
      </c>
      <c r="B17" s="355"/>
      <c r="C17" s="355"/>
      <c r="D17" s="355"/>
      <c r="E17" s="355"/>
      <c r="F17" s="355"/>
      <c r="G17" s="355"/>
      <c r="H17" s="355"/>
    </row>
    <row r="18" spans="1:12" ht="26.25" customHeight="1" x14ac:dyDescent="0.4">
      <c r="A18" s="217" t="s">
        <v>25</v>
      </c>
      <c r="B18" s="356" t="s">
        <v>102</v>
      </c>
      <c r="C18" s="356"/>
    </row>
    <row r="19" spans="1:12" ht="26.25" customHeight="1" x14ac:dyDescent="0.4">
      <c r="A19" s="217" t="s">
        <v>26</v>
      </c>
      <c r="B19" s="326" t="s">
        <v>103</v>
      </c>
      <c r="C19" s="321">
        <v>23</v>
      </c>
    </row>
    <row r="20" spans="1:12" ht="26.25" customHeight="1" x14ac:dyDescent="0.4">
      <c r="A20" s="217" t="s">
        <v>27</v>
      </c>
      <c r="B20" s="326" t="s">
        <v>117</v>
      </c>
      <c r="C20" s="299"/>
    </row>
    <row r="21" spans="1:12" ht="26.25" customHeight="1" x14ac:dyDescent="0.4">
      <c r="A21" s="217" t="s">
        <v>28</v>
      </c>
      <c r="B21" s="363" t="s">
        <v>118</v>
      </c>
      <c r="C21" s="363"/>
      <c r="D21" s="363"/>
      <c r="E21" s="363"/>
      <c r="F21" s="363"/>
      <c r="G21" s="363"/>
      <c r="H21" s="363"/>
      <c r="I21" s="322"/>
    </row>
    <row r="22" spans="1:12" ht="26.25" customHeight="1" x14ac:dyDescent="0.4">
      <c r="A22" s="217" t="s">
        <v>29</v>
      </c>
      <c r="B22" s="300">
        <v>42466</v>
      </c>
      <c r="C22" s="299"/>
      <c r="D22" s="299"/>
      <c r="E22" s="299"/>
      <c r="F22" s="299"/>
      <c r="G22" s="299"/>
      <c r="H22" s="299"/>
      <c r="I22" s="299"/>
    </row>
    <row r="23" spans="1:12" ht="26.25" customHeight="1" x14ac:dyDescent="0.4">
      <c r="A23" s="217" t="s">
        <v>30</v>
      </c>
      <c r="B23" s="300">
        <v>42475</v>
      </c>
      <c r="C23" s="299"/>
      <c r="D23" s="299"/>
      <c r="E23" s="299"/>
      <c r="F23" s="299"/>
      <c r="G23" s="299"/>
      <c r="H23" s="299"/>
      <c r="I23" s="299"/>
    </row>
    <row r="24" spans="1:12" ht="18.75" x14ac:dyDescent="0.3">
      <c r="A24" s="217"/>
      <c r="B24" s="219"/>
    </row>
    <row r="25" spans="1:12" ht="18.75" x14ac:dyDescent="0.3">
      <c r="B25" s="219"/>
    </row>
    <row r="26" spans="1:12" ht="18.75" x14ac:dyDescent="0.3">
      <c r="A26" s="216" t="s">
        <v>1</v>
      </c>
      <c r="B26" s="346"/>
      <c r="C26" s="346"/>
      <c r="D26" s="346"/>
      <c r="E26" s="346"/>
      <c r="F26" s="346"/>
      <c r="G26" s="346"/>
      <c r="H26" s="346"/>
    </row>
    <row r="27" spans="1:12" ht="26.25" customHeight="1" x14ac:dyDescent="0.4">
      <c r="A27" s="220" t="s">
        <v>3</v>
      </c>
      <c r="B27" s="356" t="s">
        <v>114</v>
      </c>
      <c r="C27" s="356"/>
    </row>
    <row r="28" spans="1:12" ht="26.25" customHeight="1" x14ac:dyDescent="0.4">
      <c r="A28" s="318" t="s">
        <v>31</v>
      </c>
      <c r="B28" s="363" t="s">
        <v>120</v>
      </c>
      <c r="C28" s="363"/>
    </row>
    <row r="29" spans="1:12" ht="27" customHeight="1" thickBot="1" x14ac:dyDescent="0.45">
      <c r="A29" s="318" t="s">
        <v>4</v>
      </c>
      <c r="B29" s="298">
        <v>99.6</v>
      </c>
    </row>
    <row r="30" spans="1:12" s="6" customFormat="1" ht="27" customHeight="1" thickBot="1" x14ac:dyDescent="0.45">
      <c r="A30" s="318" t="s">
        <v>32</v>
      </c>
      <c r="B30" s="297">
        <v>0</v>
      </c>
      <c r="C30" s="360" t="s">
        <v>33</v>
      </c>
      <c r="D30" s="361"/>
      <c r="E30" s="361"/>
      <c r="F30" s="361"/>
      <c r="G30" s="361"/>
      <c r="H30" s="362"/>
      <c r="I30" s="221"/>
      <c r="J30" s="221"/>
      <c r="K30" s="221"/>
      <c r="L30" s="221"/>
    </row>
    <row r="31" spans="1:12" s="6" customFormat="1" ht="19.5" customHeight="1" thickBot="1" x14ac:dyDescent="0.35">
      <c r="A31" s="318" t="s">
        <v>34</v>
      </c>
      <c r="B31" s="324">
        <f>B29-B30</f>
        <v>99.6</v>
      </c>
      <c r="C31" s="222"/>
      <c r="D31" s="222"/>
      <c r="E31" s="222"/>
      <c r="F31" s="222"/>
      <c r="G31" s="222"/>
      <c r="H31" s="223"/>
      <c r="I31" s="221"/>
      <c r="J31" s="221"/>
      <c r="K31" s="221"/>
      <c r="L31" s="221"/>
    </row>
    <row r="32" spans="1:12" s="6" customFormat="1" ht="27" customHeight="1" thickBot="1" x14ac:dyDescent="0.45">
      <c r="A32" s="318" t="s">
        <v>35</v>
      </c>
      <c r="B32" s="317">
        <v>1</v>
      </c>
      <c r="C32" s="337" t="s">
        <v>36</v>
      </c>
      <c r="D32" s="338"/>
      <c r="E32" s="338"/>
      <c r="F32" s="338"/>
      <c r="G32" s="338"/>
      <c r="H32" s="339"/>
      <c r="I32" s="221"/>
      <c r="J32" s="221"/>
      <c r="K32" s="221"/>
      <c r="L32" s="221"/>
    </row>
    <row r="33" spans="1:14" s="6" customFormat="1" ht="27" customHeight="1" thickBot="1" x14ac:dyDescent="0.45">
      <c r="A33" s="318" t="s">
        <v>37</v>
      </c>
      <c r="B33" s="317">
        <v>1</v>
      </c>
      <c r="C33" s="337" t="s">
        <v>38</v>
      </c>
      <c r="D33" s="338"/>
      <c r="E33" s="338"/>
      <c r="F33" s="338"/>
      <c r="G33" s="338"/>
      <c r="H33" s="339"/>
      <c r="I33" s="221"/>
      <c r="J33" s="221"/>
      <c r="K33" s="221"/>
      <c r="L33" s="225"/>
      <c r="M33" s="225"/>
      <c r="N33" s="226"/>
    </row>
    <row r="34" spans="1:14" s="6" customFormat="1" ht="17.25" customHeight="1" x14ac:dyDescent="0.3">
      <c r="A34" s="318"/>
      <c r="B34" s="224"/>
      <c r="C34" s="227"/>
      <c r="D34" s="227"/>
      <c r="E34" s="227"/>
      <c r="F34" s="227"/>
      <c r="G34" s="227"/>
      <c r="H34" s="227"/>
      <c r="I34" s="221"/>
      <c r="J34" s="221"/>
      <c r="K34" s="221"/>
      <c r="L34" s="225"/>
      <c r="M34" s="225"/>
      <c r="N34" s="226"/>
    </row>
    <row r="35" spans="1:14" s="6" customFormat="1" ht="18.75" x14ac:dyDescent="0.3">
      <c r="A35" s="318" t="s">
        <v>39</v>
      </c>
      <c r="B35" s="228">
        <f>B32/B33</f>
        <v>1</v>
      </c>
      <c r="C35" s="275" t="s">
        <v>40</v>
      </c>
      <c r="D35" s="275"/>
      <c r="E35" s="275"/>
      <c r="F35" s="275"/>
      <c r="G35" s="275"/>
      <c r="H35" s="275"/>
      <c r="I35" s="221"/>
      <c r="J35" s="221"/>
      <c r="K35" s="221"/>
      <c r="L35" s="225"/>
      <c r="M35" s="225"/>
      <c r="N35" s="226"/>
    </row>
    <row r="36" spans="1:14" s="6" customFormat="1" ht="19.5" customHeight="1" thickBot="1" x14ac:dyDescent="0.35">
      <c r="A36" s="318"/>
      <c r="B36" s="324"/>
      <c r="H36" s="275"/>
      <c r="I36" s="221"/>
      <c r="J36" s="221"/>
      <c r="K36" s="221"/>
      <c r="L36" s="225"/>
      <c r="M36" s="225"/>
      <c r="N36" s="226"/>
    </row>
    <row r="37" spans="1:14" s="6" customFormat="1" ht="27" customHeight="1" thickBot="1" x14ac:dyDescent="0.45">
      <c r="A37" s="229" t="s">
        <v>41</v>
      </c>
      <c r="B37" s="301">
        <v>100</v>
      </c>
      <c r="C37" s="275"/>
      <c r="D37" s="347" t="s">
        <v>42</v>
      </c>
      <c r="E37" s="348"/>
      <c r="F37" s="263" t="s">
        <v>43</v>
      </c>
      <c r="G37" s="264"/>
      <c r="J37" s="221"/>
      <c r="K37" s="221"/>
      <c r="L37" s="225"/>
      <c r="M37" s="225"/>
      <c r="N37" s="226"/>
    </row>
    <row r="38" spans="1:14" s="6" customFormat="1" ht="26.25" customHeight="1" x14ac:dyDescent="0.4">
      <c r="A38" s="230" t="s">
        <v>44</v>
      </c>
      <c r="B38" s="302">
        <v>3</v>
      </c>
      <c r="C38" s="231" t="s">
        <v>45</v>
      </c>
      <c r="D38" s="232" t="s">
        <v>46</v>
      </c>
      <c r="E38" s="257" t="s">
        <v>47</v>
      </c>
      <c r="F38" s="232" t="s">
        <v>46</v>
      </c>
      <c r="G38" s="233" t="s">
        <v>47</v>
      </c>
      <c r="J38" s="221"/>
      <c r="K38" s="221"/>
      <c r="L38" s="225"/>
      <c r="M38" s="225"/>
      <c r="N38" s="226"/>
    </row>
    <row r="39" spans="1:14" s="6" customFormat="1" ht="26.25" customHeight="1" x14ac:dyDescent="0.4">
      <c r="A39" s="230" t="s">
        <v>48</v>
      </c>
      <c r="B39" s="302">
        <v>20</v>
      </c>
      <c r="C39" s="234">
        <v>1</v>
      </c>
      <c r="D39" s="303">
        <v>15439948</v>
      </c>
      <c r="E39" s="266">
        <f>IF(ISBLANK(D39),"-",$D$49/$D$46*D39)</f>
        <v>12275738.340642948</v>
      </c>
      <c r="F39" s="303">
        <v>13343998</v>
      </c>
      <c r="G39" s="260">
        <f>IF(ISBLANK(F39),"-",$D$49/$F$46*F39)</f>
        <v>11781336.282199424</v>
      </c>
      <c r="J39" s="221"/>
      <c r="K39" s="221"/>
      <c r="L39" s="225"/>
      <c r="M39" s="225"/>
      <c r="N39" s="226"/>
    </row>
    <row r="40" spans="1:14" s="6" customFormat="1" ht="26.25" customHeight="1" x14ac:dyDescent="0.4">
      <c r="A40" s="230" t="s">
        <v>49</v>
      </c>
      <c r="B40" s="302">
        <v>1</v>
      </c>
      <c r="C40" s="282">
        <v>2</v>
      </c>
      <c r="D40" s="304">
        <v>15330795</v>
      </c>
      <c r="E40" s="267">
        <f>IF(ISBLANK(D40),"-",$D$49/$D$46*D40)</f>
        <v>12188954.779772393</v>
      </c>
      <c r="F40" s="304">
        <v>13380090</v>
      </c>
      <c r="G40" s="261">
        <f>IF(ISBLANK(F40),"-",$D$49/$F$46*F40)</f>
        <v>11813201.693832215</v>
      </c>
      <c r="J40" s="221"/>
      <c r="K40" s="221"/>
      <c r="L40" s="225"/>
      <c r="M40" s="225"/>
      <c r="N40" s="226"/>
    </row>
    <row r="41" spans="1:14" ht="26.25" customHeight="1" x14ac:dyDescent="0.4">
      <c r="A41" s="230" t="s">
        <v>50</v>
      </c>
      <c r="B41" s="302">
        <v>1</v>
      </c>
      <c r="C41" s="282">
        <v>3</v>
      </c>
      <c r="D41" s="304">
        <v>15345510</v>
      </c>
      <c r="E41" s="267">
        <f>IF(ISBLANK(D41),"-",$D$49/$D$46*D41)</f>
        <v>12200654.138454337</v>
      </c>
      <c r="F41" s="304">
        <v>13385407</v>
      </c>
      <c r="G41" s="261">
        <f>IF(ISBLANK(F41),"-",$D$49/$F$46*F41)</f>
        <v>11817896.041434221</v>
      </c>
      <c r="L41" s="225"/>
      <c r="M41" s="225"/>
      <c r="N41" s="275"/>
    </row>
    <row r="42" spans="1:14" ht="26.25" customHeight="1" x14ac:dyDescent="0.4">
      <c r="A42" s="230" t="s">
        <v>51</v>
      </c>
      <c r="B42" s="302">
        <v>1</v>
      </c>
      <c r="C42" s="235">
        <v>4</v>
      </c>
      <c r="D42" s="305"/>
      <c r="E42" s="268" t="str">
        <f>IF(ISBLANK(D42),"-",$D$49/$D$46*D42)</f>
        <v>-</v>
      </c>
      <c r="F42" s="305"/>
      <c r="G42" s="262" t="str">
        <f>IF(ISBLANK(F42),"-",$D$49/$F$46*F42)</f>
        <v>-</v>
      </c>
      <c r="L42" s="225"/>
      <c r="M42" s="225"/>
      <c r="N42" s="275"/>
    </row>
    <row r="43" spans="1:14" ht="27" customHeight="1" thickBot="1" x14ac:dyDescent="0.45">
      <c r="A43" s="230" t="s">
        <v>52</v>
      </c>
      <c r="B43" s="302">
        <v>1</v>
      </c>
      <c r="C43" s="236" t="s">
        <v>53</v>
      </c>
      <c r="D43" s="284">
        <f>AVERAGE(D39:D42)</f>
        <v>15372084.333333334</v>
      </c>
      <c r="E43" s="254">
        <f>AVERAGE(E39:E42)</f>
        <v>12221782.419623226</v>
      </c>
      <c r="F43" s="237">
        <f>AVERAGE(F39:F42)</f>
        <v>13369831.666666666</v>
      </c>
      <c r="G43" s="238">
        <f>AVERAGE(G39:G42)</f>
        <v>11804144.672488621</v>
      </c>
    </row>
    <row r="44" spans="1:14" ht="26.25" customHeight="1" x14ac:dyDescent="0.4">
      <c r="A44" s="230" t="s">
        <v>54</v>
      </c>
      <c r="B44" s="298">
        <v>1</v>
      </c>
      <c r="C44" s="285" t="s">
        <v>55</v>
      </c>
      <c r="D44" s="307">
        <v>26.94</v>
      </c>
      <c r="E44" s="275"/>
      <c r="F44" s="306">
        <v>24.26</v>
      </c>
      <c r="G44" s="265"/>
    </row>
    <row r="45" spans="1:14" ht="26.25" customHeight="1" x14ac:dyDescent="0.4">
      <c r="A45" s="230" t="s">
        <v>56</v>
      </c>
      <c r="B45" s="298">
        <v>1</v>
      </c>
      <c r="C45" s="286" t="s">
        <v>57</v>
      </c>
      <c r="D45" s="287">
        <f>D44*$B$35</f>
        <v>26.94</v>
      </c>
      <c r="E45" s="283"/>
      <c r="F45" s="239">
        <f>F44*$B$35</f>
        <v>24.26</v>
      </c>
      <c r="G45" s="253"/>
    </row>
    <row r="46" spans="1:14" ht="19.5" customHeight="1" thickBot="1" x14ac:dyDescent="0.35">
      <c r="A46" s="230" t="s">
        <v>58</v>
      </c>
      <c r="B46" s="283">
        <f>(B45/B44)*(B43/B42)*(B41/B40)*(B39/B38)*B37</f>
        <v>666.66666666666674</v>
      </c>
      <c r="C46" s="286" t="s">
        <v>59</v>
      </c>
      <c r="D46" s="288">
        <f>D45*$B$31/100</f>
        <v>26.832240000000002</v>
      </c>
      <c r="E46" s="253"/>
      <c r="F46" s="240">
        <f>F45*$B$31/100</f>
        <v>24.162959999999998</v>
      </c>
      <c r="G46" s="253"/>
    </row>
    <row r="47" spans="1:14" ht="19.5" customHeight="1" thickBot="1" x14ac:dyDescent="0.35">
      <c r="A47" s="349" t="s">
        <v>60</v>
      </c>
      <c r="B47" s="358"/>
      <c r="C47" s="286" t="s">
        <v>61</v>
      </c>
      <c r="D47" s="287">
        <f>D46/$B$46</f>
        <v>4.0248359999999997E-2</v>
      </c>
      <c r="E47" s="253"/>
      <c r="F47" s="241">
        <f>F46/$B$46</f>
        <v>3.6244439999999996E-2</v>
      </c>
      <c r="G47" s="253"/>
    </row>
    <row r="48" spans="1:14" ht="27" customHeight="1" thickBot="1" x14ac:dyDescent="0.45">
      <c r="A48" s="351"/>
      <c r="B48" s="359"/>
      <c r="C48" s="286" t="s">
        <v>62</v>
      </c>
      <c r="D48" s="308">
        <v>3.2000000000000001E-2</v>
      </c>
      <c r="E48" s="265"/>
      <c r="F48" s="265"/>
      <c r="G48" s="265"/>
    </row>
    <row r="49" spans="1:12" ht="18.75" x14ac:dyDescent="0.3">
      <c r="C49" s="286" t="s">
        <v>63</v>
      </c>
      <c r="D49" s="288">
        <f>D48*$B$46</f>
        <v>21.333333333333336</v>
      </c>
      <c r="E49" s="253"/>
      <c r="F49" s="253"/>
      <c r="G49" s="253"/>
    </row>
    <row r="50" spans="1:12" ht="19.5" customHeight="1" thickBot="1" x14ac:dyDescent="0.35">
      <c r="C50" s="289" t="s">
        <v>64</v>
      </c>
      <c r="D50" s="290">
        <f>D49/B35</f>
        <v>21.333333333333336</v>
      </c>
      <c r="E50" s="256"/>
      <c r="F50" s="256"/>
      <c r="G50" s="256"/>
    </row>
    <row r="51" spans="1:12" ht="18.75" x14ac:dyDescent="0.3">
      <c r="C51" s="291" t="s">
        <v>65</v>
      </c>
      <c r="D51" s="292">
        <f>AVERAGE(E39:E42,G39:G42)</f>
        <v>12012963.546055922</v>
      </c>
      <c r="E51" s="255"/>
      <c r="F51" s="255"/>
      <c r="G51" s="255"/>
    </row>
    <row r="52" spans="1:12" ht="18.75" x14ac:dyDescent="0.3">
      <c r="C52" s="242" t="s">
        <v>66</v>
      </c>
      <c r="D52" s="245">
        <f>STDEV(E39:E42,G39:G42)/D51</f>
        <v>1.9231157607900139E-2</v>
      </c>
      <c r="E52" s="283"/>
      <c r="F52" s="283"/>
      <c r="G52" s="283"/>
    </row>
    <row r="53" spans="1:12" ht="19.5" customHeight="1" thickBot="1" x14ac:dyDescent="0.35">
      <c r="C53" s="243" t="s">
        <v>14</v>
      </c>
      <c r="D53" s="246">
        <f>COUNT(E39:E42,G39:G42)</f>
        <v>6</v>
      </c>
      <c r="E53" s="283"/>
      <c r="F53" s="283"/>
      <c r="G53" s="283"/>
    </row>
    <row r="55" spans="1:12" ht="18.75" x14ac:dyDescent="0.3">
      <c r="A55" s="216" t="s">
        <v>1</v>
      </c>
      <c r="B55" s="247" t="s">
        <v>67</v>
      </c>
    </row>
    <row r="56" spans="1:12" ht="18.75" x14ac:dyDescent="0.3">
      <c r="A56" s="275" t="s">
        <v>68</v>
      </c>
      <c r="B56" s="218" t="str">
        <f>B21</f>
        <v>Each 5 mL contains: Sulfamethoxazole BP 200 mg &amp; Trimethoprim BP 40 mg</v>
      </c>
    </row>
    <row r="57" spans="1:12" ht="26.25" customHeight="1" x14ac:dyDescent="0.4">
      <c r="A57" s="318" t="s">
        <v>69</v>
      </c>
      <c r="B57" s="309">
        <v>5</v>
      </c>
      <c r="C57" s="283" t="s">
        <v>70</v>
      </c>
      <c r="D57" s="310">
        <v>40</v>
      </c>
      <c r="E57" s="283" t="str">
        <f>B20</f>
        <v>Sulfamethoxazole &amp; Trimethoprim</v>
      </c>
    </row>
    <row r="58" spans="1:12" ht="18.75" x14ac:dyDescent="0.3">
      <c r="A58" s="218" t="s">
        <v>71</v>
      </c>
      <c r="B58" s="320">
        <f>RD!C39</f>
        <v>1.1538805220916994</v>
      </c>
    </row>
    <row r="59" spans="1:12" s="235" customFormat="1" ht="18.75" x14ac:dyDescent="0.3">
      <c r="A59" s="318" t="s">
        <v>72</v>
      </c>
      <c r="B59" s="274">
        <f>B57</f>
        <v>5</v>
      </c>
      <c r="C59" s="283" t="s">
        <v>73</v>
      </c>
      <c r="D59" s="294">
        <f>B58*B57</f>
        <v>5.7694026104584974</v>
      </c>
    </row>
    <row r="60" spans="1:12" ht="19.5" customHeight="1" thickBot="1" x14ac:dyDescent="0.3"/>
    <row r="61" spans="1:12" s="6" customFormat="1" ht="27" customHeight="1" thickBot="1" x14ac:dyDescent="0.45">
      <c r="A61" s="229" t="s">
        <v>74</v>
      </c>
      <c r="B61" s="301">
        <v>100</v>
      </c>
      <c r="C61" s="275"/>
      <c r="D61" s="249" t="s">
        <v>75</v>
      </c>
      <c r="E61" s="248" t="s">
        <v>76</v>
      </c>
      <c r="F61" s="248" t="s">
        <v>46</v>
      </c>
      <c r="G61" s="248" t="s">
        <v>77</v>
      </c>
      <c r="H61" s="231" t="s">
        <v>78</v>
      </c>
      <c r="L61" s="221"/>
    </row>
    <row r="62" spans="1:12" s="6" customFormat="1" ht="24" customHeight="1" x14ac:dyDescent="0.4">
      <c r="A62" s="230" t="s">
        <v>79</v>
      </c>
      <c r="B62" s="302">
        <v>2</v>
      </c>
      <c r="C62" s="343" t="s">
        <v>80</v>
      </c>
      <c r="D62" s="340">
        <f>Sulfamethoxazole!D62</f>
        <v>11.26277</v>
      </c>
      <c r="E62" s="269">
        <v>1</v>
      </c>
      <c r="F62" s="311"/>
      <c r="G62" s="279"/>
      <c r="H62" s="276"/>
      <c r="L62" s="221"/>
    </row>
    <row r="63" spans="1:12" s="6" customFormat="1" ht="26.25" customHeight="1" x14ac:dyDescent="0.4">
      <c r="A63" s="230" t="s">
        <v>81</v>
      </c>
      <c r="B63" s="302">
        <v>50</v>
      </c>
      <c r="C63" s="344"/>
      <c r="D63" s="341"/>
      <c r="E63" s="270">
        <v>2</v>
      </c>
      <c r="F63" s="304">
        <v>10760169</v>
      </c>
      <c r="G63" s="280">
        <f>IF(ISBLANK(F63),"-",(F63/$D$51*$D$48*$B$70)*$D$59/$D$62)</f>
        <v>36.706633162237495</v>
      </c>
      <c r="H63" s="277">
        <f>IF(ISBLANK(F63),"-",G63/$D$57)</f>
        <v>0.91766582905593741</v>
      </c>
      <c r="L63" s="221"/>
    </row>
    <row r="64" spans="1:12" s="6" customFormat="1" ht="24.75" customHeight="1" x14ac:dyDescent="0.4">
      <c r="A64" s="230" t="s">
        <v>82</v>
      </c>
      <c r="B64" s="302">
        <v>1</v>
      </c>
      <c r="C64" s="344"/>
      <c r="D64" s="341"/>
      <c r="E64" s="270">
        <v>3</v>
      </c>
      <c r="F64" s="304">
        <v>10774388</v>
      </c>
      <c r="G64" s="280">
        <f>IF(ISBLANK(F64),"-",(F64/$D$51*$D$48*$B$70)*$D$59/$D$62)</f>
        <v>36.755139056237283</v>
      </c>
      <c r="H64" s="277">
        <f>IF(ISBLANK(F64),"-",G64/$D$57)</f>
        <v>0.91887847640593212</v>
      </c>
      <c r="L64" s="221"/>
    </row>
    <row r="65" spans="1:11" ht="27" customHeight="1" thickBot="1" x14ac:dyDescent="0.45">
      <c r="A65" s="230" t="s">
        <v>83</v>
      </c>
      <c r="B65" s="302">
        <v>1</v>
      </c>
      <c r="C65" s="357"/>
      <c r="D65" s="342"/>
      <c r="E65" s="271">
        <v>4</v>
      </c>
      <c r="F65" s="312"/>
      <c r="G65" s="280" t="str">
        <f>IF(ISBLANK(F65),"-",(F65/$D$51*$D$48*$B$70)*$D$59/$D$62)</f>
        <v>-</v>
      </c>
      <c r="H65" s="277" t="str">
        <f t="shared" ref="H65:H73" si="0">IF(ISBLANK(F65),"-",G65/$D$57)</f>
        <v>-</v>
      </c>
    </row>
    <row r="66" spans="1:11" ht="24.75" customHeight="1" x14ac:dyDescent="0.4">
      <c r="A66" s="230" t="s">
        <v>84</v>
      </c>
      <c r="B66" s="302">
        <v>1</v>
      </c>
      <c r="C66" s="343" t="s">
        <v>85</v>
      </c>
      <c r="D66" s="340">
        <f>Sulfamethoxazole!D66</f>
        <v>10.055059999999999</v>
      </c>
      <c r="E66" s="250">
        <v>1</v>
      </c>
      <c r="F66" s="304">
        <v>10018680</v>
      </c>
      <c r="G66" s="279">
        <f>IF(ISBLANK(F66),"-",(F66/$D$51*$D$48*$B$70)*$D$59/$D$66)</f>
        <v>38.282166992765141</v>
      </c>
      <c r="H66" s="276">
        <f t="shared" si="0"/>
        <v>0.95705417481912858</v>
      </c>
    </row>
    <row r="67" spans="1:11" ht="23.25" customHeight="1" x14ac:dyDescent="0.4">
      <c r="A67" s="230" t="s">
        <v>86</v>
      </c>
      <c r="B67" s="302">
        <v>1</v>
      </c>
      <c r="C67" s="344"/>
      <c r="D67" s="341"/>
      <c r="E67" s="251">
        <v>2</v>
      </c>
      <c r="F67" s="304">
        <v>10046354</v>
      </c>
      <c r="G67" s="280">
        <f>IF(ISBLANK(F67),"-",(F67/$D$51*$D$48*$B$70)*$D$59/$D$66)</f>
        <v>38.387911530903672</v>
      </c>
      <c r="H67" s="277">
        <f t="shared" si="0"/>
        <v>0.95969778827259178</v>
      </c>
    </row>
    <row r="68" spans="1:11" ht="24.75" customHeight="1" x14ac:dyDescent="0.4">
      <c r="A68" s="230" t="s">
        <v>87</v>
      </c>
      <c r="B68" s="302">
        <v>1</v>
      </c>
      <c r="C68" s="344"/>
      <c r="D68" s="341"/>
      <c r="E68" s="251">
        <v>3</v>
      </c>
      <c r="F68" s="304">
        <v>10042656</v>
      </c>
      <c r="G68" s="280">
        <f>IF(ISBLANK(F68),"-",(F68/$D$51*$D$48*$B$70)*$D$59/$D$66)</f>
        <v>38.373781181043285</v>
      </c>
      <c r="H68" s="277">
        <f t="shared" si="0"/>
        <v>0.95934452952608207</v>
      </c>
    </row>
    <row r="69" spans="1:11" ht="27" customHeight="1" thickBot="1" x14ac:dyDescent="0.45">
      <c r="A69" s="230" t="s">
        <v>88</v>
      </c>
      <c r="B69" s="302">
        <v>1</v>
      </c>
      <c r="C69" s="357"/>
      <c r="D69" s="342"/>
      <c r="E69" s="252">
        <v>4</v>
      </c>
      <c r="F69" s="312"/>
      <c r="G69" s="281" t="str">
        <f>IF(ISBLANK(F69),"-",(F69/$D$51*$D$48*$B$70)*$D$59/$D$66)</f>
        <v>-</v>
      </c>
      <c r="H69" s="278" t="str">
        <f t="shared" si="0"/>
        <v>-</v>
      </c>
    </row>
    <row r="70" spans="1:11" ht="23.25" customHeight="1" x14ac:dyDescent="0.4">
      <c r="A70" s="230" t="s">
        <v>89</v>
      </c>
      <c r="B70" s="282">
        <f>(B69/B68)*(B67/B66)*(B65/B64)*(B63/B62)*B61</f>
        <v>2500</v>
      </c>
      <c r="C70" s="343" t="s">
        <v>90</v>
      </c>
      <c r="D70" s="340">
        <f>Sulfamethoxazole!D70</f>
        <v>10.53504</v>
      </c>
      <c r="E70" s="250">
        <v>1</v>
      </c>
      <c r="F70" s="311">
        <v>10466435</v>
      </c>
      <c r="G70" s="279">
        <f>IF(ISBLANK(F70),"-",(F70/$D$51*$D$48*$B$70)*$D$59/$D$70)</f>
        <v>38.170976145113805</v>
      </c>
      <c r="H70" s="277">
        <f t="shared" si="0"/>
        <v>0.9542744036278451</v>
      </c>
    </row>
    <row r="71" spans="1:11" ht="22.5" customHeight="1" thickBot="1" x14ac:dyDescent="0.45">
      <c r="A71" s="293" t="s">
        <v>91</v>
      </c>
      <c r="B71" s="313">
        <f>(D48*B70)/D57*D59</f>
        <v>11.538805220916995</v>
      </c>
      <c r="C71" s="344"/>
      <c r="D71" s="341"/>
      <c r="E71" s="251">
        <v>2</v>
      </c>
      <c r="F71" s="304">
        <v>10516519</v>
      </c>
      <c r="G71" s="280">
        <f>IF(ISBLANK(F71),"-",(F71/$D$51*$D$48*$B$70)*$D$59/$D$70)</f>
        <v>38.353631955736226</v>
      </c>
      <c r="H71" s="277">
        <f t="shared" si="0"/>
        <v>0.95884079889340568</v>
      </c>
    </row>
    <row r="72" spans="1:11" ht="23.25" customHeight="1" x14ac:dyDescent="0.4">
      <c r="A72" s="349" t="s">
        <v>60</v>
      </c>
      <c r="B72" s="350"/>
      <c r="C72" s="344"/>
      <c r="D72" s="341"/>
      <c r="E72" s="251">
        <v>3</v>
      </c>
      <c r="F72" s="304">
        <v>10478436</v>
      </c>
      <c r="G72" s="280">
        <f>IF(ISBLANK(F72),"-",(F72/$D$51*$D$48*$B$70)*$D$59/$D$70)</f>
        <v>38.21474366334877</v>
      </c>
      <c r="H72" s="277">
        <f t="shared" si="0"/>
        <v>0.95536859158371923</v>
      </c>
    </row>
    <row r="73" spans="1:11" ht="23.25" customHeight="1" thickBot="1" x14ac:dyDescent="0.45">
      <c r="A73" s="351"/>
      <c r="B73" s="352"/>
      <c r="C73" s="345"/>
      <c r="D73" s="342"/>
      <c r="E73" s="252">
        <v>4</v>
      </c>
      <c r="F73" s="312"/>
      <c r="G73" s="281" t="str">
        <f>IF(ISBLANK(F73),"-",(F73/$D$51*$D$48*$B$70)*$D$59/$D$70)</f>
        <v>-</v>
      </c>
      <c r="H73" s="278" t="str">
        <f t="shared" si="0"/>
        <v>-</v>
      </c>
    </row>
    <row r="74" spans="1:11" ht="26.25" customHeight="1" x14ac:dyDescent="0.4">
      <c r="A74" s="283"/>
      <c r="B74" s="283"/>
      <c r="C74" s="283"/>
      <c r="D74" s="283"/>
      <c r="E74" s="283"/>
      <c r="F74" s="283"/>
      <c r="G74" s="244" t="s">
        <v>53</v>
      </c>
      <c r="H74" s="314">
        <f>AVERAGE(H62:H73)</f>
        <v>0.94764057402308022</v>
      </c>
    </row>
    <row r="75" spans="1:11" ht="26.25" customHeight="1" x14ac:dyDescent="0.4">
      <c r="C75" s="283"/>
      <c r="D75" s="283"/>
      <c r="E75" s="283"/>
      <c r="F75" s="283"/>
      <c r="G75" s="242" t="s">
        <v>66</v>
      </c>
      <c r="H75" s="315">
        <f>STDEV(H62:H73)/H74</f>
        <v>1.9235445135777705E-2</v>
      </c>
    </row>
    <row r="76" spans="1:11" ht="27" customHeight="1" thickBot="1" x14ac:dyDescent="0.45">
      <c r="A76" s="283"/>
      <c r="B76" s="283"/>
      <c r="C76" s="283"/>
      <c r="D76" s="253"/>
      <c r="E76" s="253"/>
      <c r="F76" s="283"/>
      <c r="G76" s="243" t="s">
        <v>14</v>
      </c>
      <c r="H76" s="316">
        <f>COUNT(H62:H73)</f>
        <v>8</v>
      </c>
    </row>
    <row r="77" spans="1:11" ht="18.75" x14ac:dyDescent="0.3">
      <c r="A77" s="283"/>
      <c r="B77" s="283"/>
      <c r="C77" s="283"/>
      <c r="D77" s="253"/>
      <c r="E77" s="253"/>
      <c r="F77" s="253"/>
      <c r="G77" s="253"/>
      <c r="H77" s="283"/>
      <c r="I77" s="275"/>
      <c r="J77" s="318"/>
      <c r="K77" s="324"/>
    </row>
    <row r="78" spans="1:11" ht="26.25" customHeight="1" x14ac:dyDescent="0.4">
      <c r="A78" s="220" t="s">
        <v>92</v>
      </c>
      <c r="B78" s="318" t="s">
        <v>93</v>
      </c>
      <c r="C78" s="346" t="str">
        <f>B20</f>
        <v>Sulfamethoxazole &amp; Trimethoprim</v>
      </c>
      <c r="D78" s="346"/>
      <c r="E78" s="275" t="s">
        <v>94</v>
      </c>
      <c r="F78" s="275"/>
      <c r="G78" s="319">
        <f>H74</f>
        <v>0.94764057402308022</v>
      </c>
      <c r="H78" s="283"/>
      <c r="I78" s="275"/>
      <c r="J78" s="318"/>
      <c r="K78" s="324"/>
    </row>
    <row r="79" spans="1:11" ht="19.5" customHeight="1" thickBot="1" x14ac:dyDescent="0.35">
      <c r="A79" s="325"/>
      <c r="B79" s="258"/>
      <c r="C79" s="259"/>
      <c r="D79" s="259"/>
      <c r="E79" s="258"/>
      <c r="F79" s="258"/>
      <c r="G79" s="258"/>
      <c r="H79" s="258"/>
    </row>
    <row r="80" spans="1:11" ht="19.5" customHeight="1" thickBot="1" x14ac:dyDescent="0.35">
      <c r="A80" s="325"/>
      <c r="B80" s="258"/>
      <c r="C80" s="259"/>
      <c r="D80" s="259"/>
      <c r="E80" s="258"/>
      <c r="F80" s="258"/>
      <c r="G80" s="258"/>
      <c r="H80" s="258"/>
    </row>
    <row r="81" spans="1:9" ht="83.1" customHeight="1" x14ac:dyDescent="0.3">
      <c r="A81" s="318" t="s">
        <v>19</v>
      </c>
      <c r="B81" s="295"/>
      <c r="C81" s="295" t="s">
        <v>115</v>
      </c>
      <c r="D81" s="283"/>
      <c r="E81" s="272"/>
      <c r="F81" s="275"/>
      <c r="G81" s="272"/>
      <c r="H81" s="272"/>
      <c r="I81" s="275"/>
    </row>
    <row r="82" spans="1:9" ht="83.1" customHeight="1" x14ac:dyDescent="0.3">
      <c r="A82" s="318" t="s">
        <v>20</v>
      </c>
      <c r="B82" s="296"/>
      <c r="C82" s="296"/>
      <c r="D82" s="324"/>
      <c r="E82" s="273"/>
      <c r="F82" s="275"/>
      <c r="G82" s="273"/>
      <c r="H82" s="273"/>
      <c r="I82" s="275"/>
    </row>
    <row r="83" spans="1:9" ht="18.75" x14ac:dyDescent="0.3">
      <c r="A83" s="283"/>
      <c r="B83" s="283"/>
      <c r="C83" s="253"/>
      <c r="D83" s="253"/>
      <c r="E83" s="253"/>
      <c r="F83" s="253"/>
      <c r="G83" s="283"/>
      <c r="H83" s="283"/>
      <c r="I83" s="275"/>
    </row>
    <row r="84" spans="1:9" ht="18.75" x14ac:dyDescent="0.3">
      <c r="A84" s="283"/>
      <c r="B84" s="283"/>
      <c r="C84" s="283"/>
      <c r="D84" s="253"/>
      <c r="E84" s="253"/>
      <c r="F84" s="253"/>
      <c r="G84" s="253"/>
      <c r="H84" s="283"/>
      <c r="I84" s="275"/>
    </row>
    <row r="85" spans="1:9" ht="27" customHeight="1" x14ac:dyDescent="0.3">
      <c r="A85" s="283"/>
      <c r="B85" s="283"/>
      <c r="C85" s="283"/>
      <c r="D85" s="253"/>
      <c r="E85" s="253"/>
      <c r="F85" s="253"/>
      <c r="G85" s="253"/>
      <c r="H85" s="283"/>
      <c r="I85" s="275"/>
    </row>
    <row r="86" spans="1:9" ht="18.75" x14ac:dyDescent="0.3">
      <c r="A86" s="283"/>
      <c r="B86" s="283"/>
      <c r="C86" s="283"/>
      <c r="D86" s="253"/>
      <c r="E86" s="253"/>
      <c r="F86" s="253"/>
      <c r="G86" s="253"/>
      <c r="H86" s="283"/>
      <c r="I86" s="275"/>
    </row>
    <row r="87" spans="1:9" ht="27" customHeight="1" x14ac:dyDescent="0.3">
      <c r="A87" s="283"/>
      <c r="B87" s="283"/>
      <c r="C87" s="283"/>
      <c r="D87" s="253"/>
      <c r="E87" s="253"/>
      <c r="F87" s="253"/>
      <c r="G87" s="253"/>
      <c r="H87" s="283"/>
      <c r="I87" s="275"/>
    </row>
    <row r="88" spans="1:9" ht="27" customHeight="1" x14ac:dyDescent="0.3">
      <c r="A88" s="283"/>
      <c r="B88" s="283"/>
      <c r="C88" s="283"/>
      <c r="D88" s="253"/>
      <c r="E88" s="253"/>
      <c r="F88" s="253"/>
      <c r="G88" s="253"/>
      <c r="H88" s="283"/>
      <c r="I88" s="275"/>
    </row>
    <row r="89" spans="1:9" ht="18.75" x14ac:dyDescent="0.3">
      <c r="A89" s="283"/>
      <c r="B89" s="283"/>
      <c r="C89" s="283"/>
      <c r="D89" s="253"/>
      <c r="E89" s="253"/>
      <c r="F89" s="253"/>
      <c r="G89" s="253"/>
      <c r="H89" s="283"/>
      <c r="I89" s="275"/>
    </row>
    <row r="90" spans="1:9" ht="18.75" x14ac:dyDescent="0.3">
      <c r="A90" s="283"/>
      <c r="B90" s="283"/>
      <c r="C90" s="283"/>
      <c r="D90" s="253"/>
      <c r="E90" s="253"/>
      <c r="F90" s="253"/>
      <c r="G90" s="253"/>
      <c r="H90" s="283"/>
      <c r="I90" s="275"/>
    </row>
    <row r="91" spans="1:9" ht="18.75" x14ac:dyDescent="0.3">
      <c r="A91" s="283"/>
      <c r="B91" s="283"/>
      <c r="C91" s="283"/>
      <c r="D91" s="253"/>
      <c r="E91" s="253"/>
      <c r="F91" s="253"/>
      <c r="G91" s="253"/>
      <c r="H91" s="283"/>
      <c r="I91" s="275"/>
    </row>
    <row r="197" spans="1:1" x14ac:dyDescent="0.25">
      <c r="A197" s="189">
        <v>0</v>
      </c>
    </row>
  </sheetData>
  <sheetProtection formatColumns="0" formatRows="0" insertColumns="0" insertHyperlinks="0" deleteColumns="0" deleteRows="0" autoFilter="0" pivotTables="0"/>
  <mergeCells count="22">
    <mergeCell ref="C33:H33"/>
    <mergeCell ref="A1:H7"/>
    <mergeCell ref="A8:H14"/>
    <mergeCell ref="A16:H16"/>
    <mergeCell ref="A17:H17"/>
    <mergeCell ref="B18:C18"/>
    <mergeCell ref="B21:H21"/>
    <mergeCell ref="B26:H26"/>
    <mergeCell ref="B27:C27"/>
    <mergeCell ref="B28:C28"/>
    <mergeCell ref="C30:H30"/>
    <mergeCell ref="C32:H32"/>
    <mergeCell ref="C70:C73"/>
    <mergeCell ref="D70:D73"/>
    <mergeCell ref="A72:B73"/>
    <mergeCell ref="C78:D78"/>
    <mergeCell ref="D37:E37"/>
    <mergeCell ref="A47:B48"/>
    <mergeCell ref="C62:C65"/>
    <mergeCell ref="D62:D65"/>
    <mergeCell ref="C66:C69"/>
    <mergeCell ref="D66:D69"/>
  </mergeCells>
  <conditionalFormatting sqref="D52">
    <cfRule type="cellIs" dxfId="1" priority="4" operator="greaterThan">
      <formula>0.02</formula>
    </cfRule>
  </conditionalFormatting>
  <conditionalFormatting sqref="H75">
    <cfRule type="cellIs" dxfId="0" priority="3" operator="greaterThan">
      <formula>0.02</formula>
    </cfRule>
  </conditionalFormatting>
  <printOptions horizontalCentered="1" verticalCentered="1"/>
  <pageMargins left="0.25" right="0.25" top="0.75" bottom="0.75" header="0.3" footer="0.3"/>
  <pageSetup paperSize="9" scale="30" fitToHeight="2" orientation="portrait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Sulfamethoxazole</vt:lpstr>
      <vt:lpstr>Trimethoprim</vt:lpstr>
      <vt:lpstr>RD!Print_Area</vt:lpstr>
      <vt:lpstr>'SST '!Print_Area</vt:lpstr>
      <vt:lpstr>Sulfamethoxazole!Print_Area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2016-04-21T14:03:32Z</cp:lastPrinted>
  <dcterms:created xsi:type="dcterms:W3CDTF">2005-07-05T10:19:27Z</dcterms:created>
  <dcterms:modified xsi:type="dcterms:W3CDTF">2016-04-21T14:04:06Z</dcterms:modified>
</cp:coreProperties>
</file>