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3"/>
  </bookViews>
  <sheets>
    <sheet name="RD" sheetId="3" r:id="rId1"/>
    <sheet name="SST " sheetId="5" r:id="rId2"/>
    <sheet name="Sulfamethoxazole" sheetId="6" r:id="rId3"/>
    <sheet name="Trimethoprim" sheetId="7" r:id="rId4"/>
  </sheets>
  <externalReferences>
    <externalReference r:id="rId5"/>
  </externalReferences>
  <definedNames>
    <definedName name="_xlnm.Print_Area" localSheetId="0">RD!$A$1:$F$45</definedName>
    <definedName name="_xlnm.Print_Area" localSheetId="1">'SST '!$A$1:$G$52</definedName>
    <definedName name="_xlnm.Print_Area" localSheetId="2">Sulfamethoxazole!$A$1:$H$135</definedName>
    <definedName name="_xlnm.Print_Area" localSheetId="3">Trimethoprim!$A$1:$H$135</definedName>
  </definedNames>
  <calcPr calcId="124519"/>
</workbook>
</file>

<file path=xl/calcChain.xml><?xml version="1.0" encoding="utf-8"?>
<calcChain xmlns="http://schemas.openxmlformats.org/spreadsheetml/2006/main">
  <c r="B58" i="7"/>
  <c r="B58" i="6"/>
  <c r="C132" i="7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G116"/>
  <c r="B113"/>
  <c r="E111"/>
  <c r="B110"/>
  <c r="B100"/>
  <c r="D103" s="1"/>
  <c r="D104" s="1"/>
  <c r="F97"/>
  <c r="D97"/>
  <c r="G96"/>
  <c r="E96"/>
  <c r="G95"/>
  <c r="E95"/>
  <c r="G94"/>
  <c r="E94"/>
  <c r="G93"/>
  <c r="G97" s="1"/>
  <c r="E93"/>
  <c r="D105" s="1"/>
  <c r="B89"/>
  <c r="D99" s="1"/>
  <c r="D100" s="1"/>
  <c r="D101" s="1"/>
  <c r="B85"/>
  <c r="C78"/>
  <c r="H73"/>
  <c r="G73"/>
  <c r="D70"/>
  <c r="B70"/>
  <c r="H69"/>
  <c r="G69"/>
  <c r="D66"/>
  <c r="H65"/>
  <c r="G65"/>
  <c r="G64"/>
  <c r="H64" s="1"/>
  <c r="G63"/>
  <c r="H63" s="1"/>
  <c r="G62"/>
  <c r="H62" s="1"/>
  <c r="D62"/>
  <c r="B59"/>
  <c r="B112"/>
  <c r="D113" s="1"/>
  <c r="E57"/>
  <c r="B56"/>
  <c r="B46"/>
  <c r="D49" s="1"/>
  <c r="F43"/>
  <c r="D43"/>
  <c r="G42"/>
  <c r="E42"/>
  <c r="B35"/>
  <c r="F45" s="1"/>
  <c r="F46" s="1"/>
  <c r="F47" s="1"/>
  <c r="B31"/>
  <c r="C132" i="6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G116"/>
  <c r="B113"/>
  <c r="E111"/>
  <c r="B110"/>
  <c r="B100"/>
  <c r="D103" s="1"/>
  <c r="D104" s="1"/>
  <c r="F97"/>
  <c r="D97"/>
  <c r="G96"/>
  <c r="E96"/>
  <c r="G95"/>
  <c r="E95"/>
  <c r="G94"/>
  <c r="E94"/>
  <c r="G93"/>
  <c r="G97" s="1"/>
  <c r="E93"/>
  <c r="D107" s="1"/>
  <c r="B89"/>
  <c r="D99" s="1"/>
  <c r="D100" s="1"/>
  <c r="D101" s="1"/>
  <c r="B85"/>
  <c r="C78"/>
  <c r="H73"/>
  <c r="G73"/>
  <c r="B70"/>
  <c r="H69"/>
  <c r="G69"/>
  <c r="H65"/>
  <c r="G65"/>
  <c r="G64"/>
  <c r="H64" s="1"/>
  <c r="G63"/>
  <c r="H63" s="1"/>
  <c r="G62"/>
  <c r="H62" s="1"/>
  <c r="D59"/>
  <c r="B59"/>
  <c r="B112"/>
  <c r="D113" s="1"/>
  <c r="E57"/>
  <c r="B56"/>
  <c r="B46"/>
  <c r="D49" s="1"/>
  <c r="F43"/>
  <c r="D43"/>
  <c r="G42"/>
  <c r="E42"/>
  <c r="B35"/>
  <c r="F45" s="1"/>
  <c r="F46" s="1"/>
  <c r="F47" s="1"/>
  <c r="B31"/>
  <c r="B41" i="5"/>
  <c r="E39"/>
  <c r="D39"/>
  <c r="C39"/>
  <c r="B39"/>
  <c r="B40" s="1"/>
  <c r="B30"/>
  <c r="B19"/>
  <c r="F17"/>
  <c r="E17"/>
  <c r="D17"/>
  <c r="C17"/>
  <c r="B17"/>
  <c r="B18" s="1"/>
  <c r="B8"/>
  <c r="D33" i="3"/>
  <c r="C37" s="1"/>
  <c r="C33"/>
  <c r="C35" s="1"/>
  <c r="B33"/>
  <c r="B18"/>
  <c r="B71" i="6" l="1"/>
  <c r="H128"/>
  <c r="G132" s="1"/>
  <c r="B125" i="7"/>
  <c r="G41" i="6"/>
  <c r="G39"/>
  <c r="G40"/>
  <c r="D50"/>
  <c r="G41" i="7"/>
  <c r="G39"/>
  <c r="G43" s="1"/>
  <c r="E40"/>
  <c r="G40"/>
  <c r="D50"/>
  <c r="E41"/>
  <c r="E39"/>
  <c r="B125" i="6"/>
  <c r="D45"/>
  <c r="D46" s="1"/>
  <c r="D47" s="1"/>
  <c r="D106"/>
  <c r="D45" i="7"/>
  <c r="D46" s="1"/>
  <c r="D47" s="1"/>
  <c r="D59"/>
  <c r="B71" s="1"/>
  <c r="D107"/>
  <c r="H128"/>
  <c r="G132" s="1"/>
  <c r="E97" i="6"/>
  <c r="F99"/>
  <c r="F100" s="1"/>
  <c r="F101" s="1"/>
  <c r="D105"/>
  <c r="H130"/>
  <c r="D106" i="7"/>
  <c r="E97"/>
  <c r="F99"/>
  <c r="F100" s="1"/>
  <c r="F101" s="1"/>
  <c r="H130"/>
  <c r="C39" i="3"/>
  <c r="H129" i="7" l="1"/>
  <c r="H129" i="6"/>
  <c r="D51" i="7"/>
  <c r="E43"/>
  <c r="D53"/>
  <c r="E41" i="6"/>
  <c r="G43"/>
  <c r="E39"/>
  <c r="E40"/>
  <c r="G70" i="7" l="1"/>
  <c r="H70" s="1"/>
  <c r="G67"/>
  <c r="H67" s="1"/>
  <c r="G72"/>
  <c r="H72" s="1"/>
  <c r="G68"/>
  <c r="H68" s="1"/>
  <c r="G66"/>
  <c r="H66" s="1"/>
  <c r="G71"/>
  <c r="H71" s="1"/>
  <c r="D52"/>
  <c r="D51" i="6"/>
  <c r="E43"/>
  <c r="D52"/>
  <c r="D53"/>
  <c r="H74" i="7" l="1"/>
  <c r="G78" s="1"/>
  <c r="H76"/>
  <c r="G71" i="6"/>
  <c r="H71" s="1"/>
  <c r="G68"/>
  <c r="H68" s="1"/>
  <c r="G66"/>
  <c r="H66" s="1"/>
  <c r="G70"/>
  <c r="H70" s="1"/>
  <c r="G72"/>
  <c r="H72" s="1"/>
  <c r="G67"/>
  <c r="H67" s="1"/>
  <c r="H75" i="7" l="1"/>
  <c r="H76" i="6"/>
  <c r="H74"/>
  <c r="G78" s="1"/>
  <c r="H75" l="1"/>
</calcChain>
</file>

<file path=xl/sharedStrings.xml><?xml version="1.0" encoding="utf-8"?>
<sst xmlns="http://schemas.openxmlformats.org/spreadsheetml/2006/main" count="419" uniqueCount="122">
  <si>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</si>
  <si>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</si>
  <si>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</si>
  <si>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</si>
  <si>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</si>
  <si>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</si>
  <si>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</si>
  <si>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</si>
  <si>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</si>
  <si>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</si>
  <si>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</si>
  <si>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</si>
  <si>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</si>
  <si>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</si>
  <si>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</si>
  <si>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</si>
  <si>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</si>
  <si>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</si>
  <si>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</si>
  <si>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</si>
  <si>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</si>
  <si>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</si>
  <si>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</si>
  <si>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</si>
  <si>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</si>
  <si>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</si>
  <si>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</si>
  <si>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</si>
  <si>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</si>
  <si>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</si>
  <si>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</si>
  <si>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</si>
  <si>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</si>
  <si>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</si>
  <si>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</si>
  <si>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</si>
  <si>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</si>
  <si>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</si>
  <si>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</si>
  <si>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</si>
  <si>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</si>
  <si>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</si>
  <si>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</si>
  <si>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</si>
  <si>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</si>
  <si>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</si>
  <si>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</si>
  <si>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</si>
  <si>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</si>
  <si>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</si>
  <si>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</si>
  <si>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</si>
  <si>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</si>
  <si>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</si>
  <si>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</si>
  <si>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</si>
  <si>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</si>
  <si>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</si>
  <si>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</si>
  <si>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</si>
  <si>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</si>
  <si>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</si>
  <si>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</si>
  <si>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</si>
  <si>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</si>
  <si>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</si>
  <si>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</si>
  <si>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</si>
  <si>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</si>
  <si>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</si>
  <si>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</si>
  <si>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</si>
  <si>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</si>
  <si>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</si>
  <si>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</si>
  <si>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</si>
  <si>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</si>
  <si>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</si>
  <si>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</si>
  <si>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</si>
  <si>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</si>
  <si>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</si>
  <si>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</si>
  <si>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</si>
  <si>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</si>
  <si>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</si>
  <si>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</si>
  <si>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</si>
  <si>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</si>
  <si>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</si>
  <si>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</si>
  <si>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</si>
  <si>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</si>
  <si>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</si>
  <si>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</si>
  <si>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</si>
  <si>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</si>
  <si>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</si>
  <si>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</si>
  <si>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</si>
  <si>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</si>
  <si>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</si>
  <si>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</si>
  <si>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COSATRIM SUSPENSION</t>
  </si>
  <si>
    <t>Sulfamethoxaqzole BP &amp; Trimethoprim BP</t>
  </si>
  <si>
    <t>Each 5 mL contains: Sulphamethoxazole BP 200 mg &amp; Trimethoprim BP 40 mg</t>
  </si>
  <si>
    <t>NDQB201603795</t>
  </si>
  <si>
    <t>Assay &amp; Dissolution</t>
  </si>
  <si>
    <t>Sulfran DS Tablets &amp; Cosatrim Suspension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</si>
  <si>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</si>
  <si>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</si>
  <si>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</si>
  <si>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</si>
  <si>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</si>
  <si>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</si>
  <si>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</si>
  <si>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</si>
  <si>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15th April 2016</t>
  </si>
  <si>
    <t>Sulfamethoxazole &amp; Trimethoprim</t>
  </si>
  <si>
    <t>Each 5 mL contains: Sulfamethoxazole BP 200 mg &amp; Trimethoprim BP 40 mg</t>
  </si>
  <si>
    <t>S12-1</t>
  </si>
  <si>
    <t>T7-001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</si>
</sst>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6">
    <font>
      <sz val="10"/>
      <color rgb="FF000000"/>
      <name val="Arial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4"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2" borderId="3" xfId="0" applyFont="1" applyFill="1" applyBorder="1" applyAlignment="1" applyProtection="1">
      <alignment horizontal="center"/>
      <protection locked="0"/>
    </xf>
    <xf numFmtId="2" fontId="8" fillId="2" borderId="3" xfId="0" applyNumberFormat="1" applyFont="1" applyFill="1" applyBorder="1" applyAlignment="1" applyProtection="1">
      <alignment horizontal="center"/>
      <protection locked="0"/>
    </xf>
    <xf numFmtId="2" fontId="8" fillId="2" borderId="4" xfId="0" applyNumberFormat="1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2" fontId="8" fillId="2" borderId="5" xfId="0" applyNumberFormat="1" applyFont="1" applyFill="1" applyBorder="1" applyAlignment="1" applyProtection="1">
      <alignment horizontal="center"/>
      <protection locked="0"/>
    </xf>
    <xf numFmtId="0" fontId="7" fillId="0" borderId="4" xfId="0" applyFont="1" applyFill="1" applyBorder="1"/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7" fillId="0" borderId="3" xfId="0" applyFont="1" applyFill="1" applyBorder="1"/>
    <xf numFmtId="10" fontId="6" fillId="4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7" fillId="0" borderId="6" xfId="0" applyFont="1" applyFill="1" applyBorder="1"/>
    <xf numFmtId="0" fontId="7" fillId="0" borderId="5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0" xfId="0" applyFont="1" applyFill="1" applyAlignment="1" applyProtection="1">
      <alignment horizontal="left"/>
      <protection locked="0"/>
    </xf>
    <xf numFmtId="0" fontId="4" fillId="0" borderId="10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7" xfId="0" applyFont="1" applyFill="1" applyBorder="1"/>
    <xf numFmtId="0" fontId="3" fillId="0" borderId="11" xfId="0" applyFont="1" applyFill="1" applyBorder="1"/>
    <xf numFmtId="0" fontId="4" fillId="0" borderId="11" xfId="0" applyFont="1" applyFill="1" applyBorder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2" fontId="6" fillId="0" borderId="47" xfId="0" applyNumberFormat="1" applyFont="1" applyFill="1" applyBorder="1" applyAlignment="1">
      <alignment horizontal="center" wrapText="1"/>
    </xf>
    <xf numFmtId="2" fontId="6" fillId="0" borderId="41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/>
    <xf numFmtId="164" fontId="7" fillId="2" borderId="48" xfId="0" applyNumberFormat="1" applyFont="1" applyFill="1" applyBorder="1" applyAlignment="1" applyProtection="1">
      <alignment horizontal="center"/>
      <protection locked="0"/>
    </xf>
    <xf numFmtId="164" fontId="7" fillId="2" borderId="22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73" fontId="6" fillId="4" borderId="48" xfId="0" applyNumberFormat="1" applyFont="1" applyFill="1" applyBorder="1" applyAlignment="1">
      <alignment horizontal="center"/>
    </xf>
    <xf numFmtId="173" fontId="3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173" fontId="7" fillId="0" borderId="48" xfId="0" applyNumberFormat="1" applyFont="1" applyFill="1" applyBorder="1" applyAlignment="1">
      <alignment horizontal="center"/>
    </xf>
    <xf numFmtId="173" fontId="4" fillId="0" borderId="0" xfId="0" applyNumberFormat="1" applyFont="1" applyFill="1" applyAlignment="1">
      <alignment horizontal="center"/>
    </xf>
    <xf numFmtId="173" fontId="7" fillId="0" borderId="0" xfId="0" applyNumberFormat="1" applyFont="1" applyFill="1" applyAlignment="1">
      <alignment horizontal="center"/>
    </xf>
    <xf numFmtId="173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 wrapText="1"/>
    </xf>
    <xf numFmtId="172" fontId="6" fillId="4" borderId="49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172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0" fontId="4" fillId="0" borderId="9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10" fontId="4" fillId="0" borderId="9" xfId="0" applyNumberFormat="1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0" fillId="0" borderId="0" xfId="0" applyFill="1"/>
    <xf numFmtId="0" fontId="6" fillId="0" borderId="10" xfId="0" applyFont="1" applyFill="1" applyBorder="1"/>
    <xf numFmtId="0" fontId="6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7" xfId="0" applyFont="1" applyFill="1" applyBorder="1"/>
    <xf numFmtId="0" fontId="7" fillId="0" borderId="0" xfId="0" applyFont="1" applyFill="1"/>
    <xf numFmtId="0" fontId="7" fillId="0" borderId="0" xfId="0" applyFont="1" applyFill="1"/>
    <xf numFmtId="0" fontId="7" fillId="0" borderId="7" xfId="0" applyFont="1" applyFill="1" applyBorder="1"/>
    <xf numFmtId="0" fontId="6" fillId="0" borderId="11" xfId="0" applyFont="1" applyFill="1" applyBorder="1"/>
    <xf numFmtId="0" fontId="6" fillId="0" borderId="0" xfId="0" applyFont="1" applyFill="1"/>
    <xf numFmtId="0" fontId="7" fillId="0" borderId="11" xfId="0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7" fillId="0" borderId="0" xfId="0" applyFont="1" applyFill="1" applyProtection="1">
      <protection locked="0"/>
    </xf>
    <xf numFmtId="174" fontId="7" fillId="0" borderId="0" xfId="0" applyNumberFormat="1" applyFont="1" applyFill="1" applyProtection="1">
      <protection locked="0"/>
    </xf>
    <xf numFmtId="0" fontId="9" fillId="0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right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/>
    <xf numFmtId="0" fontId="16" fillId="0" borderId="0" xfId="0" applyFont="1" applyFill="1" applyAlignment="1">
      <alignment horizontal="left" vertical="center" wrapText="1"/>
    </xf>
    <xf numFmtId="167" fontId="11" fillId="0" borderId="0" xfId="0" applyNumberFormat="1" applyFont="1" applyFill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right"/>
    </xf>
    <xf numFmtId="1" fontId="11" fillId="5" borderId="20" xfId="0" applyNumberFormat="1" applyFont="1" applyFill="1" applyBorder="1" applyAlignment="1">
      <alignment horizontal="center"/>
    </xf>
    <xf numFmtId="168" fontId="11" fillId="5" borderId="21" xfId="0" applyNumberFormat="1" applyFont="1" applyFill="1" applyBorder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2" fontId="10" fillId="6" borderId="22" xfId="0" applyNumberFormat="1" applyFont="1" applyFill="1" applyBorder="1" applyAlignment="1">
      <alignment horizontal="center"/>
    </xf>
    <xf numFmtId="2" fontId="10" fillId="5" borderId="23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right"/>
    </xf>
    <xf numFmtId="0" fontId="10" fillId="0" borderId="24" xfId="0" applyFont="1" applyFill="1" applyBorder="1" applyAlignment="1">
      <alignment horizontal="right"/>
    </xf>
    <xf numFmtId="10" fontId="10" fillId="5" borderId="22" xfId="0" applyNumberFormat="1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25" xfId="0" applyFont="1" applyFill="1" applyBorder="1" applyAlignment="1">
      <alignment horizontal="center"/>
    </xf>
    <xf numFmtId="2" fontId="11" fillId="0" borderId="25" xfId="0" applyNumberFormat="1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68" fontId="11" fillId="5" borderId="28" xfId="0" applyNumberFormat="1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68" fontId="11" fillId="0" borderId="0" xfId="0" applyNumberFormat="1" applyFont="1" applyFill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9" xfId="0" applyFont="1" applyFill="1" applyBorder="1" applyAlignment="1">
      <alignment horizontal="center"/>
    </xf>
    <xf numFmtId="168" fontId="10" fillId="0" borderId="17" xfId="0" applyNumberFormat="1" applyFont="1" applyFill="1" applyBorder="1" applyAlignment="1">
      <alignment horizontal="center"/>
    </xf>
    <xf numFmtId="168" fontId="10" fillId="0" borderId="30" xfId="0" applyNumberFormat="1" applyFont="1" applyFill="1" applyBorder="1" applyAlignment="1">
      <alignment horizontal="center"/>
    </xf>
    <xf numFmtId="168" fontId="10" fillId="0" borderId="31" xfId="0" applyNumberFormat="1" applyFont="1" applyFill="1" applyBorder="1" applyAlignment="1">
      <alignment horizontal="center"/>
    </xf>
    <xf numFmtId="0" fontId="11" fillId="0" borderId="32" xfId="0" applyFont="1" applyFill="1" applyBorder="1"/>
    <xf numFmtId="0" fontId="11" fillId="0" borderId="33" xfId="0" applyFont="1" applyFill="1" applyBorder="1"/>
    <xf numFmtId="0" fontId="10" fillId="0" borderId="0" xfId="0" applyFont="1" applyFill="1" applyAlignment="1" applyProtection="1">
      <alignment horizontal="center"/>
      <protection locked="0"/>
    </xf>
    <xf numFmtId="168" fontId="10" fillId="0" borderId="29" xfId="0" applyNumberFormat="1" applyFont="1" applyFill="1" applyBorder="1" applyAlignment="1">
      <alignment horizontal="center"/>
    </xf>
    <xf numFmtId="168" fontId="10" fillId="0" borderId="34" xfId="0" applyNumberFormat="1" applyFont="1" applyFill="1" applyBorder="1" applyAlignment="1">
      <alignment horizontal="center"/>
    </xf>
    <xf numFmtId="168" fontId="10" fillId="0" borderId="35" xfId="0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11" xfId="0" applyFont="1" applyFill="1" applyBorder="1"/>
    <xf numFmtId="169" fontId="11" fillId="0" borderId="0" xfId="0" applyNumberFormat="1" applyFont="1" applyFill="1" applyAlignment="1">
      <alignment horizontal="center"/>
    </xf>
    <xf numFmtId="0" fontId="10" fillId="0" borderId="0" xfId="0" applyFont="1" applyFill="1"/>
    <xf numFmtId="10" fontId="10" fillId="0" borderId="15" xfId="0" applyNumberFormat="1" applyFont="1" applyFill="1" applyBorder="1" applyAlignment="1">
      <alignment horizontal="center" vertical="center"/>
    </xf>
    <xf numFmtId="10" fontId="10" fillId="0" borderId="14" xfId="0" applyNumberFormat="1" applyFont="1" applyFill="1" applyBorder="1" applyAlignment="1">
      <alignment horizontal="center" vertical="center"/>
    </xf>
    <xf numFmtId="10" fontId="10" fillId="0" borderId="37" xfId="0" applyNumberFormat="1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/>
    </xf>
    <xf numFmtId="2" fontId="10" fillId="0" borderId="26" xfId="0" applyNumberFormat="1" applyFont="1" applyFill="1" applyBorder="1" applyAlignment="1">
      <alignment horizontal="center"/>
    </xf>
    <xf numFmtId="2" fontId="10" fillId="0" borderId="27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" fontId="11" fillId="5" borderId="38" xfId="0" applyNumberFormat="1" applyFont="1" applyFill="1" applyBorder="1" applyAlignment="1">
      <alignment horizontal="center"/>
    </xf>
    <xf numFmtId="0" fontId="10" fillId="0" borderId="3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2" fontId="10" fillId="5" borderId="40" xfId="0" applyNumberFormat="1" applyFont="1" applyFill="1" applyBorder="1" applyAlignment="1">
      <alignment horizontal="center"/>
    </xf>
    <xf numFmtId="2" fontId="10" fillId="6" borderId="40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right"/>
    </xf>
    <xf numFmtId="2" fontId="10" fillId="5" borderId="17" xfId="0" applyNumberFormat="1" applyFont="1" applyFill="1" applyBorder="1" applyAlignment="1">
      <alignment horizontal="center"/>
    </xf>
    <xf numFmtId="0" fontId="10" fillId="0" borderId="41" xfId="0" applyFont="1" applyFill="1" applyBorder="1" applyAlignment="1">
      <alignment horizontal="right"/>
    </xf>
    <xf numFmtId="168" fontId="11" fillId="6" borderId="41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right"/>
    </xf>
    <xf numFmtId="170" fontId="11" fillId="0" borderId="0" xfId="0" applyNumberFormat="1" applyFont="1" applyFill="1" applyAlignment="1">
      <alignment horizontal="center"/>
    </xf>
    <xf numFmtId="0" fontId="10" fillId="0" borderId="7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7" fillId="0" borderId="0" xfId="0" applyFont="1" applyFill="1"/>
    <xf numFmtId="166" fontId="17" fillId="2" borderId="0" xfId="0" applyNumberFormat="1" applyFont="1" applyFill="1" applyAlignment="1" applyProtection="1">
      <alignment horizontal="left"/>
      <protection locked="0"/>
    </xf>
    <xf numFmtId="0" fontId="18" fillId="2" borderId="15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0" fontId="18" fillId="2" borderId="42" xfId="0" applyFont="1" applyFill="1" applyBorder="1" applyAlignment="1" applyProtection="1">
      <alignment horizontal="center"/>
      <protection locked="0"/>
    </xf>
    <xf numFmtId="0" fontId="18" fillId="2" borderId="13" xfId="0" applyFont="1" applyFill="1" applyBorder="1" applyAlignment="1" applyProtection="1">
      <alignment horizontal="center"/>
      <protection locked="0"/>
    </xf>
    <xf numFmtId="0" fontId="18" fillId="2" borderId="43" xfId="0" applyFont="1" applyFill="1" applyBorder="1" applyAlignment="1" applyProtection="1">
      <alignment horizontal="center"/>
      <protection locked="0"/>
    </xf>
    <xf numFmtId="0" fontId="18" fillId="2" borderId="41" xfId="0" applyFont="1" applyFill="1" applyBorder="1" applyAlignment="1" applyProtection="1">
      <alignment horizontal="center"/>
      <protection locked="0"/>
    </xf>
    <xf numFmtId="0" fontId="18" fillId="2" borderId="44" xfId="0" applyFont="1" applyFill="1" applyBorder="1" applyAlignment="1" applyProtection="1">
      <alignment horizontal="center"/>
      <protection locked="0"/>
    </xf>
    <xf numFmtId="0" fontId="18" fillId="2" borderId="40" xfId="0" applyFont="1" applyFill="1" applyBorder="1" applyAlignment="1" applyProtection="1">
      <alignment horizontal="center"/>
      <protection locked="0"/>
    </xf>
    <xf numFmtId="169" fontId="18" fillId="2" borderId="0" xfId="0" applyNumberFormat="1" applyFont="1" applyFill="1" applyAlignment="1" applyProtection="1">
      <alignment horizontal="center"/>
      <protection locked="0"/>
    </xf>
    <xf numFmtId="171" fontId="18" fillId="2" borderId="0" xfId="0" applyNumberFormat="1" applyFont="1" applyFill="1" applyAlignment="1" applyProtection="1">
      <alignment horizontal="center"/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0" fontId="18" fillId="2" borderId="36" xfId="0" applyFont="1" applyFill="1" applyBorder="1" applyAlignment="1" applyProtection="1">
      <alignment horizontal="center"/>
      <protection locked="0"/>
    </xf>
    <xf numFmtId="2" fontId="17" fillId="0" borderId="37" xfId="0" applyNumberFormat="1" applyFont="1" applyFill="1" applyBorder="1" applyAlignment="1">
      <alignment horizontal="center"/>
    </xf>
    <xf numFmtId="10" fontId="18" fillId="6" borderId="19" xfId="0" applyNumberFormat="1" applyFont="1" applyFill="1" applyBorder="1" applyAlignment="1">
      <alignment horizontal="center"/>
    </xf>
    <xf numFmtId="10" fontId="18" fillId="5" borderId="45" xfId="0" applyNumberFormat="1" applyFont="1" applyFill="1" applyBorder="1" applyAlignment="1">
      <alignment horizontal="center"/>
    </xf>
    <xf numFmtId="0" fontId="18" fillId="6" borderId="46" xfId="0" applyFont="1" applyFill="1" applyBorder="1" applyAlignment="1">
      <alignment horizontal="center"/>
    </xf>
    <xf numFmtId="2" fontId="18" fillId="2" borderId="0" xfId="0" applyNumberFormat="1" applyFont="1" applyFill="1" applyAlignment="1" applyProtection="1">
      <alignment horizontal="center"/>
      <protection locked="0"/>
    </xf>
    <xf numFmtId="0" fontId="10" fillId="0" borderId="0" xfId="0" applyFont="1" applyFill="1" applyAlignment="1">
      <alignment horizontal="right"/>
    </xf>
    <xf numFmtId="165" fontId="18" fillId="0" borderId="0" xfId="0" applyNumberFormat="1" applyFont="1" applyFill="1" applyAlignment="1">
      <alignment horizontal="center"/>
    </xf>
    <xf numFmtId="172" fontId="11" fillId="0" borderId="0" xfId="0" applyNumberFormat="1" applyFont="1" applyFill="1" applyAlignment="1" applyProtection="1">
      <alignment horizontal="center"/>
      <protection locked="0"/>
    </xf>
    <xf numFmtId="0" fontId="17" fillId="0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10" fontId="10" fillId="0" borderId="25" xfId="0" applyNumberFormat="1" applyFont="1" applyFill="1" applyBorder="1" applyAlignment="1">
      <alignment horizontal="center" vertical="center"/>
    </xf>
    <xf numFmtId="10" fontId="10" fillId="0" borderId="26" xfId="0" applyNumberFormat="1" applyFont="1" applyFill="1" applyBorder="1" applyAlignment="1">
      <alignment horizontal="center" vertical="center"/>
    </xf>
    <xf numFmtId="10" fontId="10" fillId="0" borderId="27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7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0" fontId="11" fillId="0" borderId="32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36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8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center"/>
    </xf>
    <xf numFmtId="0" fontId="16" fillId="0" borderId="5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0" fontId="18" fillId="2" borderId="0" xfId="0" applyFont="1" applyFill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/>
    </xf>
    <xf numFmtId="0" fontId="11" fillId="0" borderId="5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7" fillId="2" borderId="0" xfId="0" applyFont="1" applyFill="1" applyAlignment="1" applyProtection="1">
      <alignment horizontal="left"/>
      <protection locked="0"/>
    </xf>
    <xf numFmtId="0" fontId="24" fillId="0" borderId="1" xfId="0" applyFont="1" applyFill="1" applyBorder="1" applyAlignment="1">
      <alignment horizontal="center"/>
    </xf>
    <xf numFmtId="0" fontId="25" fillId="0" borderId="0" xfId="0" applyFont="1" applyFill="1"/>
  </cellXfs>
  <cellStyles count="1">
    <cellStyle name="Normal" xfId="0" builtinId="0"/>
  </cellStyles>
  <dxfs count="8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0"/>
  <sheetViews>
    <sheetView topLeftCell="A25" workbookViewId="0">
      <selection activeCell="D32" sqref="D32"/>
    </sheetView>
  </sheetViews>
  <sheetFormatPr defaultColWidth="9"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16384" width="9" style="1"/>
  </cols>
  <sheetData>
    <row r="1" spans="1:7" ht="12.75" customHeight="1">
      <c r="A1" s="232" t="s">
        <v>21</v>
      </c>
      <c r="B1" s="232"/>
      <c r="C1" s="232"/>
      <c r="D1" s="232"/>
      <c r="E1" s="232"/>
      <c r="F1" s="232"/>
      <c r="G1" s="88"/>
    </row>
    <row r="2" spans="1:7" ht="12.75" customHeight="1">
      <c r="A2" s="232"/>
      <c r="B2" s="232"/>
      <c r="C2" s="232"/>
      <c r="D2" s="232"/>
      <c r="E2" s="232"/>
      <c r="F2" s="232"/>
      <c r="G2" s="88"/>
    </row>
    <row r="3" spans="1:7" ht="12.75" customHeight="1">
      <c r="A3" s="232"/>
      <c r="B3" s="232"/>
      <c r="C3" s="232"/>
      <c r="D3" s="232"/>
      <c r="E3" s="232"/>
      <c r="F3" s="232"/>
      <c r="G3" s="88"/>
    </row>
    <row r="4" spans="1:7" ht="12.75" customHeight="1">
      <c r="A4" s="232"/>
      <c r="B4" s="232"/>
      <c r="C4" s="232"/>
      <c r="D4" s="232"/>
      <c r="E4" s="232"/>
      <c r="F4" s="232"/>
      <c r="G4" s="88"/>
    </row>
    <row r="5" spans="1:7" ht="12.75" customHeight="1">
      <c r="A5" s="232"/>
      <c r="B5" s="232"/>
      <c r="C5" s="232"/>
      <c r="D5" s="232"/>
      <c r="E5" s="232"/>
      <c r="F5" s="232"/>
      <c r="G5" s="88"/>
    </row>
    <row r="6" spans="1:7" ht="12.75" customHeight="1">
      <c r="A6" s="232"/>
      <c r="B6" s="232"/>
      <c r="C6" s="232"/>
      <c r="D6" s="232"/>
      <c r="E6" s="232"/>
      <c r="F6" s="232"/>
      <c r="G6" s="88"/>
    </row>
    <row r="7" spans="1:7" ht="12.75" customHeight="1">
      <c r="A7" s="232"/>
      <c r="B7" s="232"/>
      <c r="C7" s="232"/>
      <c r="D7" s="232"/>
      <c r="E7" s="232"/>
      <c r="F7" s="232"/>
      <c r="G7" s="88"/>
    </row>
    <row r="8" spans="1:7" ht="15" customHeight="1">
      <c r="A8" s="231" t="s">
        <v>22</v>
      </c>
      <c r="B8" s="231"/>
      <c r="C8" s="231"/>
      <c r="D8" s="231"/>
      <c r="E8" s="231"/>
      <c r="F8" s="231"/>
      <c r="G8" s="89"/>
    </row>
    <row r="9" spans="1:7" ht="12.75" customHeight="1">
      <c r="A9" s="231"/>
      <c r="B9" s="231"/>
      <c r="C9" s="231"/>
      <c r="D9" s="231"/>
      <c r="E9" s="231"/>
      <c r="F9" s="231"/>
      <c r="G9" s="89"/>
    </row>
    <row r="10" spans="1:7" ht="12.75" customHeight="1">
      <c r="A10" s="231"/>
      <c r="B10" s="231"/>
      <c r="C10" s="231"/>
      <c r="D10" s="231"/>
      <c r="E10" s="231"/>
      <c r="F10" s="231"/>
      <c r="G10" s="89"/>
    </row>
    <row r="11" spans="1:7" ht="12.75" customHeight="1">
      <c r="A11" s="231"/>
      <c r="B11" s="231"/>
      <c r="C11" s="231"/>
      <c r="D11" s="231"/>
      <c r="E11" s="231"/>
      <c r="F11" s="231"/>
      <c r="G11" s="89"/>
    </row>
    <row r="12" spans="1:7" ht="12.75" customHeight="1">
      <c r="A12" s="231"/>
      <c r="B12" s="231"/>
      <c r="C12" s="231"/>
      <c r="D12" s="231"/>
      <c r="E12" s="231"/>
      <c r="F12" s="231"/>
      <c r="G12" s="89"/>
    </row>
    <row r="13" spans="1:7" ht="12.75" customHeight="1">
      <c r="A13" s="231"/>
      <c r="B13" s="231"/>
      <c r="C13" s="231"/>
      <c r="D13" s="231"/>
      <c r="E13" s="231"/>
      <c r="F13" s="231"/>
      <c r="G13" s="89"/>
    </row>
    <row r="14" spans="1:7" ht="12.75" customHeight="1">
      <c r="A14" s="231"/>
      <c r="B14" s="231"/>
      <c r="C14" s="231"/>
      <c r="D14" s="231"/>
      <c r="E14" s="231"/>
      <c r="F14" s="231"/>
      <c r="G14" s="89"/>
    </row>
    <row r="15" spans="1:7" ht="13.5" customHeight="1"/>
    <row r="16" spans="1:7" ht="19.5" customHeight="1">
      <c r="A16" s="227" t="s">
        <v>23</v>
      </c>
      <c r="B16" s="228"/>
      <c r="C16" s="228"/>
      <c r="D16" s="228"/>
      <c r="E16" s="228"/>
      <c r="F16" s="229"/>
    </row>
    <row r="17" spans="1:13" ht="18.75" customHeight="1">
      <c r="A17" s="230" t="s">
        <v>96</v>
      </c>
      <c r="B17" s="230"/>
      <c r="C17" s="230"/>
      <c r="D17" s="230"/>
      <c r="E17" s="230"/>
      <c r="F17" s="230"/>
    </row>
    <row r="18" spans="1:13">
      <c r="B18" s="1" t="e">
        <f>[1]Relative!B13</f>
        <v>#REF!</v>
      </c>
    </row>
    <row r="20" spans="1:13" ht="16.5" customHeight="1">
      <c r="A20" s="35" t="s">
        <v>25</v>
      </c>
      <c r="B20" s="90" t="s">
        <v>103</v>
      </c>
    </row>
    <row r="21" spans="1:13" ht="16.5" customHeight="1">
      <c r="A21" s="35" t="s">
        <v>26</v>
      </c>
      <c r="B21" s="90" t="s">
        <v>106</v>
      </c>
    </row>
    <row r="22" spans="1:13" ht="16.5" customHeight="1">
      <c r="A22" s="35" t="s">
        <v>27</v>
      </c>
      <c r="B22" s="90" t="s">
        <v>104</v>
      </c>
    </row>
    <row r="23" spans="1:13" ht="16.5" customHeight="1">
      <c r="A23" s="35" t="s">
        <v>28</v>
      </c>
      <c r="B23" s="90" t="s">
        <v>105</v>
      </c>
    </row>
    <row r="24" spans="1:13" ht="16.5" customHeight="1">
      <c r="A24" s="35" t="s">
        <v>29</v>
      </c>
      <c r="B24" s="91">
        <v>42466</v>
      </c>
    </row>
    <row r="25" spans="1:13" ht="16.5" customHeight="1">
      <c r="A25" s="35" t="s">
        <v>30</v>
      </c>
      <c r="B25" s="91">
        <v>42475</v>
      </c>
    </row>
    <row r="27" spans="1:13" ht="13.5" customHeight="1"/>
    <row r="28" spans="1:13" ht="17.25" customHeight="1">
      <c r="B28" s="37" t="s">
        <v>97</v>
      </c>
      <c r="C28" s="38" t="s">
        <v>98</v>
      </c>
      <c r="D28" s="38" t="s">
        <v>99</v>
      </c>
      <c r="E28" s="39"/>
      <c r="F28" s="39"/>
      <c r="G28" s="39"/>
      <c r="H28" s="40"/>
      <c r="I28" s="39"/>
      <c r="J28" s="39"/>
      <c r="K28" s="39"/>
      <c r="L28" s="41"/>
      <c r="M28" s="41"/>
    </row>
    <row r="29" spans="1:13" ht="16.5" customHeight="1">
      <c r="B29" s="42">
        <v>23.110150000000001</v>
      </c>
      <c r="C29" s="43">
        <v>48.116950000000003</v>
      </c>
      <c r="D29" s="43">
        <v>52.023899999999998</v>
      </c>
      <c r="E29" s="44"/>
      <c r="F29" s="44"/>
      <c r="G29" s="44"/>
      <c r="H29" s="40"/>
      <c r="I29" s="44"/>
      <c r="J29" s="44"/>
      <c r="K29" s="44"/>
      <c r="L29" s="41"/>
      <c r="M29" s="41"/>
    </row>
    <row r="30" spans="1:13" ht="15.75" customHeight="1">
      <c r="B30" s="45"/>
      <c r="C30" s="43">
        <v>48.107909999999997</v>
      </c>
      <c r="D30" s="43">
        <v>51.923009999999998</v>
      </c>
      <c r="E30" s="44"/>
      <c r="F30" s="44"/>
      <c r="G30" s="44"/>
      <c r="H30" s="40"/>
      <c r="I30" s="44"/>
      <c r="J30" s="44"/>
      <c r="K30" s="44"/>
      <c r="L30" s="41"/>
      <c r="M30" s="41"/>
    </row>
    <row r="31" spans="1:13" ht="16.5" customHeight="1">
      <c r="B31" s="45"/>
      <c r="C31" s="46">
        <v>48.10774</v>
      </c>
      <c r="D31" s="46">
        <v>51.914380000000001</v>
      </c>
      <c r="E31" s="44"/>
      <c r="F31" s="44"/>
      <c r="G31" s="44"/>
      <c r="H31" s="40"/>
      <c r="I31" s="44"/>
      <c r="J31" s="44"/>
      <c r="K31" s="44"/>
      <c r="L31" s="41"/>
      <c r="M31" s="41"/>
    </row>
    <row r="32" spans="1:13" ht="16.5" customHeight="1">
      <c r="B32" s="45"/>
      <c r="C32" s="47"/>
      <c r="D32" s="48"/>
      <c r="E32" s="44"/>
      <c r="F32" s="44"/>
      <c r="G32" s="44"/>
      <c r="H32" s="40"/>
      <c r="I32" s="44"/>
      <c r="J32" s="44"/>
      <c r="K32" s="44"/>
      <c r="L32" s="41"/>
      <c r="M32" s="41"/>
    </row>
    <row r="33" spans="1:13" ht="17.25" customHeight="1">
      <c r="B33" s="49">
        <f>AVERAGE(B29:B32)</f>
        <v>23.110150000000001</v>
      </c>
      <c r="C33" s="49">
        <f>AVERAGE(C29:C32)</f>
        <v>48.110866666666674</v>
      </c>
      <c r="D33" s="49">
        <f>AVERAGE(D29:D32)</f>
        <v>51.953763333333335</v>
      </c>
      <c r="E33" s="50"/>
      <c r="F33" s="50"/>
      <c r="G33" s="50"/>
      <c r="H33" s="40"/>
      <c r="I33" s="50"/>
      <c r="J33" s="50"/>
      <c r="K33" s="50"/>
      <c r="L33" s="41"/>
      <c r="M33" s="41"/>
    </row>
    <row r="34" spans="1:13" ht="16.5" customHeight="1">
      <c r="B34" s="51"/>
      <c r="C34" s="51"/>
      <c r="D34" s="51"/>
      <c r="E34" s="40"/>
      <c r="F34" s="40"/>
      <c r="G34" s="40"/>
      <c r="H34" s="40"/>
      <c r="I34" s="40"/>
      <c r="J34" s="40"/>
      <c r="K34" s="40"/>
      <c r="L34" s="41"/>
      <c r="M34" s="41"/>
    </row>
    <row r="35" spans="1:13" ht="16.5" customHeight="1">
      <c r="B35" s="52" t="s">
        <v>100</v>
      </c>
      <c r="C35" s="53">
        <f>C33-B33</f>
        <v>25.000716666666673</v>
      </c>
      <c r="D35" s="51"/>
      <c r="E35" s="40"/>
      <c r="F35" s="54"/>
      <c r="G35" s="40"/>
      <c r="H35" s="40"/>
      <c r="I35" s="40"/>
      <c r="J35" s="54"/>
      <c r="K35" s="40"/>
      <c r="L35" s="41"/>
      <c r="M35" s="41"/>
    </row>
    <row r="36" spans="1:13" ht="16.5" customHeight="1">
      <c r="B36" s="51"/>
      <c r="C36" s="55"/>
      <c r="D36" s="51"/>
      <c r="E36" s="40"/>
      <c r="F36" s="54"/>
      <c r="G36" s="40"/>
      <c r="H36" s="40"/>
      <c r="I36" s="40"/>
      <c r="J36" s="54"/>
      <c r="K36" s="40"/>
      <c r="L36" s="41"/>
      <c r="M36" s="41"/>
    </row>
    <row r="37" spans="1:13" ht="16.5" customHeight="1">
      <c r="B37" s="52" t="s">
        <v>101</v>
      </c>
      <c r="C37" s="53">
        <f>D33-B33</f>
        <v>28.843613333333334</v>
      </c>
      <c r="D37" s="51"/>
      <c r="E37" s="40"/>
      <c r="F37" s="54"/>
      <c r="G37" s="40"/>
      <c r="H37" s="40"/>
      <c r="I37" s="40"/>
      <c r="J37" s="54"/>
      <c r="K37" s="40"/>
      <c r="L37" s="41"/>
      <c r="M37" s="41"/>
    </row>
    <row r="38" spans="1:13" ht="16.5" customHeight="1">
      <c r="B38" s="51"/>
      <c r="C38" s="55"/>
      <c r="D38" s="51"/>
      <c r="E38" s="40"/>
      <c r="F38" s="56"/>
      <c r="G38" s="57"/>
      <c r="H38" s="57"/>
      <c r="I38" s="57"/>
      <c r="J38" s="56"/>
      <c r="K38" s="40"/>
      <c r="L38" s="41"/>
      <c r="M38" s="41"/>
    </row>
    <row r="39" spans="1:13" ht="32.25" customHeight="1">
      <c r="B39" s="58" t="s">
        <v>102</v>
      </c>
      <c r="C39" s="59">
        <f>C37/C35</f>
        <v>1.153711460271472</v>
      </c>
      <c r="D39" s="51"/>
      <c r="E39" s="60"/>
      <c r="F39" s="61"/>
      <c r="G39" s="57"/>
      <c r="H39" s="57"/>
      <c r="I39" s="62"/>
      <c r="J39" s="61"/>
      <c r="K39" s="40"/>
      <c r="L39" s="41"/>
      <c r="M39" s="41"/>
    </row>
    <row r="40" spans="1:13" ht="14.25" customHeight="1">
      <c r="A40" s="63"/>
      <c r="B40" s="64"/>
      <c r="C40" s="65"/>
      <c r="D40" s="66"/>
      <c r="E40" s="65"/>
      <c r="G40" s="67"/>
      <c r="H40" s="67"/>
      <c r="I40" s="68"/>
      <c r="J40" s="69"/>
    </row>
    <row r="41" spans="1:13" ht="16.5" customHeight="1">
      <c r="A41" s="36"/>
      <c r="B41" s="70" t="s">
        <v>16</v>
      </c>
      <c r="C41" s="70"/>
      <c r="D41" s="71" t="s">
        <v>17</v>
      </c>
      <c r="E41" s="72"/>
      <c r="F41" s="71" t="s">
        <v>18</v>
      </c>
      <c r="G41" s="67"/>
      <c r="H41" s="67"/>
      <c r="I41" s="68"/>
      <c r="J41" s="69"/>
    </row>
    <row r="42" spans="1:13" ht="59.25" customHeight="1">
      <c r="A42" s="73" t="s">
        <v>19</v>
      </c>
      <c r="B42" s="74"/>
      <c r="C42" s="75"/>
      <c r="D42" s="74"/>
      <c r="E42" s="76"/>
      <c r="F42" s="77"/>
      <c r="G42" s="67"/>
      <c r="H42" s="67"/>
      <c r="I42" s="68"/>
      <c r="J42" s="69"/>
    </row>
    <row r="43" spans="1:13" ht="59.25" customHeight="1">
      <c r="A43" s="73" t="s">
        <v>20</v>
      </c>
      <c r="B43" s="78"/>
      <c r="C43" s="79"/>
      <c r="D43" s="78"/>
      <c r="E43" s="76"/>
      <c r="F43" s="80"/>
      <c r="G43" s="81"/>
      <c r="H43" s="81"/>
      <c r="I43" s="82"/>
    </row>
    <row r="44" spans="1:13" ht="13.5" customHeight="1">
      <c r="A44" s="81"/>
      <c r="B44" s="81"/>
      <c r="C44" s="81"/>
      <c r="D44" s="82"/>
      <c r="F44" s="81"/>
      <c r="G44" s="81"/>
      <c r="H44" s="81"/>
      <c r="I44" s="82"/>
    </row>
    <row r="45" spans="1:13" ht="13.5" customHeight="1">
      <c r="A45" s="81"/>
      <c r="B45" s="81"/>
      <c r="C45" s="81"/>
      <c r="D45" s="82"/>
      <c r="F45" s="81"/>
      <c r="G45" s="81"/>
      <c r="H45" s="81"/>
      <c r="I45" s="82"/>
    </row>
    <row r="47" spans="1:13" ht="13.5" customHeight="1">
      <c r="A47" s="83"/>
      <c r="B47" s="83"/>
      <c r="C47" s="83"/>
      <c r="F47" s="83"/>
      <c r="G47" s="83"/>
      <c r="H47" s="83"/>
    </row>
    <row r="48" spans="1:13" ht="13.5" customHeight="1">
      <c r="A48" s="84"/>
      <c r="B48" s="84"/>
      <c r="C48" s="84"/>
      <c r="F48" s="84"/>
      <c r="G48" s="84"/>
      <c r="H48" s="84"/>
    </row>
    <row r="49" spans="1:8">
      <c r="B49" s="85"/>
      <c r="C49" s="85"/>
      <c r="G49" s="85"/>
      <c r="H49" s="85"/>
    </row>
    <row r="50" spans="1:8">
      <c r="A50" s="86"/>
      <c r="F50" s="86"/>
    </row>
    <row r="51" spans="1:8">
      <c r="C51" s="87"/>
    </row>
    <row r="52" spans="1:8">
      <c r="C52" s="87"/>
    </row>
    <row r="57" spans="1:8" ht="13.5" customHeight="1">
      <c r="C57" s="81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C43" sqref="C43"/>
    </sheetView>
  </sheetViews>
  <sheetFormatPr defaultRowHeight="13.5"/>
  <cols>
    <col min="1" max="1" width="27.5703125" style="65" customWidth="1"/>
    <col min="2" max="2" width="20.42578125" style="65" customWidth="1"/>
    <col min="3" max="3" width="31.85546875" style="65" customWidth="1"/>
    <col min="4" max="4" width="25.85546875" style="65" customWidth="1"/>
    <col min="5" max="5" width="25.7109375" style="65" customWidth="1"/>
    <col min="6" max="6" width="23.140625" style="65" customWidth="1"/>
    <col min="7" max="7" width="28.42578125" style="65" customWidth="1"/>
    <col min="8" max="8" width="21.5703125" style="65" customWidth="1"/>
    <col min="9" max="9" width="9.140625" style="65" customWidth="1"/>
    <col min="10" max="16384" width="9.140625" style="69"/>
  </cols>
  <sheetData>
    <row r="1" spans="1:10" ht="15" customHeight="1">
      <c r="A1" s="1"/>
      <c r="C1" s="2"/>
      <c r="F1" s="2"/>
    </row>
    <row r="2" spans="1:10" ht="18.75" customHeight="1">
      <c r="A2" s="233" t="s">
        <v>0</v>
      </c>
      <c r="B2" s="233"/>
      <c r="C2" s="233"/>
      <c r="D2" s="233"/>
      <c r="E2" s="233"/>
    </row>
    <row r="3" spans="1:10" ht="16.5" customHeight="1">
      <c r="A3" s="3" t="s">
        <v>1</v>
      </c>
      <c r="B3" s="4" t="s">
        <v>107</v>
      </c>
    </row>
    <row r="4" spans="1:10" ht="16.5" customHeight="1">
      <c r="A4" s="5" t="s">
        <v>2</v>
      </c>
      <c r="B4" s="5" t="s">
        <v>108</v>
      </c>
      <c r="D4" s="6"/>
      <c r="E4" s="76"/>
    </row>
    <row r="5" spans="1:10" ht="16.5" customHeight="1">
      <c r="A5" s="79" t="s">
        <v>3</v>
      </c>
      <c r="B5" s="5" t="s">
        <v>109</v>
      </c>
      <c r="C5" s="76"/>
      <c r="D5" s="76"/>
      <c r="E5" s="76"/>
    </row>
    <row r="6" spans="1:10" ht="16.5" customHeight="1">
      <c r="A6" s="79" t="s">
        <v>4</v>
      </c>
      <c r="B6" s="7">
        <v>99.8</v>
      </c>
      <c r="C6" s="76"/>
      <c r="D6" s="76"/>
      <c r="E6" s="76"/>
    </row>
    <row r="7" spans="1:10" ht="16.5" customHeight="1">
      <c r="A7" s="5" t="s">
        <v>5</v>
      </c>
      <c r="B7" s="7">
        <v>18.22</v>
      </c>
      <c r="C7" s="76"/>
      <c r="D7" s="76"/>
      <c r="E7" s="76"/>
    </row>
    <row r="8" spans="1:10" ht="16.5" customHeight="1">
      <c r="A8" s="5" t="s">
        <v>6</v>
      </c>
      <c r="B8" s="8">
        <f>B7/50*10/20</f>
        <v>0.1822</v>
      </c>
      <c r="C8" s="76"/>
      <c r="D8" s="76"/>
      <c r="E8" s="76"/>
    </row>
    <row r="9" spans="1:10" ht="15.75" customHeight="1">
      <c r="A9" s="76"/>
      <c r="B9" s="76"/>
      <c r="C9" s="76"/>
      <c r="D9" s="76"/>
      <c r="E9" s="76"/>
    </row>
    <row r="10" spans="1:10" ht="16.5" customHeight="1">
      <c r="A10" s="10" t="s">
        <v>7</v>
      </c>
      <c r="B10" s="9" t="s">
        <v>8</v>
      </c>
      <c r="C10" s="10" t="s">
        <v>9</v>
      </c>
      <c r="D10" s="10" t="s">
        <v>10</v>
      </c>
      <c r="E10" s="10" t="s">
        <v>11</v>
      </c>
      <c r="F10" s="262" t="s">
        <v>110</v>
      </c>
      <c r="J10" s="65"/>
    </row>
    <row r="11" spans="1:10" ht="16.5" customHeight="1">
      <c r="A11" s="11">
        <v>1</v>
      </c>
      <c r="B11" s="12">
        <v>174299884</v>
      </c>
      <c r="C11" s="12">
        <v>4417.12</v>
      </c>
      <c r="D11" s="13">
        <v>0.81</v>
      </c>
      <c r="E11" s="14">
        <v>9.94</v>
      </c>
      <c r="F11" s="14">
        <v>11.15</v>
      </c>
      <c r="J11" s="65"/>
    </row>
    <row r="12" spans="1:10" ht="16.5" customHeight="1">
      <c r="A12" s="11">
        <v>2</v>
      </c>
      <c r="B12" s="12">
        <v>175380774</v>
      </c>
      <c r="C12" s="12">
        <v>4538.7700000000004</v>
      </c>
      <c r="D12" s="13">
        <v>0.82</v>
      </c>
      <c r="E12" s="13">
        <v>9.94</v>
      </c>
      <c r="F12" s="13">
        <v>11.26</v>
      </c>
      <c r="J12" s="65"/>
    </row>
    <row r="13" spans="1:10" ht="16.5" customHeight="1">
      <c r="A13" s="11">
        <v>3</v>
      </c>
      <c r="B13" s="12">
        <v>175168254</v>
      </c>
      <c r="C13" s="12">
        <v>4569.5600000000004</v>
      </c>
      <c r="D13" s="13">
        <v>0.82</v>
      </c>
      <c r="E13" s="13">
        <v>9.9499999999999993</v>
      </c>
      <c r="F13" s="13">
        <v>11.32</v>
      </c>
      <c r="J13" s="65"/>
    </row>
    <row r="14" spans="1:10" ht="16.5" customHeight="1">
      <c r="A14" s="11">
        <v>4</v>
      </c>
      <c r="B14" s="12">
        <v>174473863</v>
      </c>
      <c r="C14" s="12">
        <v>4444.6499999999996</v>
      </c>
      <c r="D14" s="13">
        <v>0.81</v>
      </c>
      <c r="E14" s="13">
        <v>9.9499999999999993</v>
      </c>
      <c r="F14" s="13">
        <v>11.2</v>
      </c>
      <c r="J14" s="65"/>
    </row>
    <row r="15" spans="1:10" ht="16.5" customHeight="1">
      <c r="A15" s="11">
        <v>5</v>
      </c>
      <c r="B15" s="12">
        <v>174958067</v>
      </c>
      <c r="C15" s="12">
        <v>4369.9399999999996</v>
      </c>
      <c r="D15" s="13">
        <v>0.81</v>
      </c>
      <c r="E15" s="13">
        <v>9.9499999999999993</v>
      </c>
      <c r="F15" s="13">
        <v>11.12</v>
      </c>
      <c r="J15" s="65"/>
    </row>
    <row r="16" spans="1:10" ht="16.5" customHeight="1">
      <c r="A16" s="11">
        <v>6</v>
      </c>
      <c r="B16" s="15">
        <v>174337487</v>
      </c>
      <c r="C16" s="15">
        <v>4327.78</v>
      </c>
      <c r="D16" s="16">
        <v>0.81</v>
      </c>
      <c r="E16" s="16">
        <v>9.9499999999999993</v>
      </c>
      <c r="F16" s="16">
        <v>11.06</v>
      </c>
      <c r="J16" s="65"/>
    </row>
    <row r="17" spans="1:10" ht="16.5" customHeight="1">
      <c r="A17" s="17" t="s">
        <v>12</v>
      </c>
      <c r="B17" s="18">
        <f>AVERAGE(B11:B16)</f>
        <v>174769721.5</v>
      </c>
      <c r="C17" s="19">
        <f>AVERAGE(C11:C16)</f>
        <v>4444.6366666666663</v>
      </c>
      <c r="D17" s="20">
        <f>AVERAGE(D11:D16)</f>
        <v>0.81333333333333346</v>
      </c>
      <c r="E17" s="20">
        <f>AVERAGE(E11:E16)</f>
        <v>9.9466666666666672</v>
      </c>
      <c r="F17" s="20">
        <f>AVERAGE(F11:F16)</f>
        <v>11.185</v>
      </c>
      <c r="J17" s="65"/>
    </row>
    <row r="18" spans="1:10" ht="16.5" customHeight="1">
      <c r="A18" s="21" t="s">
        <v>13</v>
      </c>
      <c r="B18" s="22">
        <f>(STDEV(B11:B16)/B17)</f>
        <v>2.637990666375674E-3</v>
      </c>
      <c r="C18" s="23"/>
      <c r="D18" s="23"/>
      <c r="E18" s="23"/>
      <c r="F18" s="24"/>
      <c r="J18" s="65"/>
    </row>
    <row r="19" spans="1:10" s="65" customFormat="1" ht="16.5" customHeight="1">
      <c r="A19" s="25" t="s">
        <v>14</v>
      </c>
      <c r="B19" s="26">
        <f>COUNT(B11:B16)</f>
        <v>6</v>
      </c>
      <c r="C19" s="27"/>
      <c r="D19" s="77"/>
      <c r="E19" s="77"/>
      <c r="F19" s="28"/>
    </row>
    <row r="20" spans="1:10" s="65" customFormat="1" ht="15.75" customHeight="1">
      <c r="A20" s="76"/>
      <c r="B20" s="76"/>
      <c r="C20" s="76"/>
      <c r="D20" s="76"/>
      <c r="E20" s="76"/>
    </row>
    <row r="21" spans="1:10" s="65" customFormat="1" ht="16.5" customHeight="1">
      <c r="A21" s="79" t="s">
        <v>15</v>
      </c>
      <c r="B21" s="29" t="s">
        <v>111</v>
      </c>
      <c r="C21" s="90"/>
      <c r="D21" s="90"/>
      <c r="E21" s="90"/>
    </row>
    <row r="22" spans="1:10" ht="16.5" customHeight="1">
      <c r="A22" s="79"/>
      <c r="B22" s="29" t="s">
        <v>112</v>
      </c>
      <c r="C22" s="90"/>
      <c r="D22" s="90"/>
      <c r="E22" s="90"/>
    </row>
    <row r="23" spans="1:10" ht="16.5" customHeight="1">
      <c r="A23" s="79"/>
      <c r="B23" s="29" t="s">
        <v>113</v>
      </c>
      <c r="C23" s="90"/>
      <c r="D23" s="90"/>
      <c r="E23" s="90"/>
    </row>
    <row r="24" spans="1:10" ht="16.5" customHeight="1">
      <c r="A24" s="79"/>
      <c r="B24" s="263" t="s">
        <v>114</v>
      </c>
      <c r="C24" s="90"/>
      <c r="D24" s="90"/>
      <c r="E24" s="90"/>
    </row>
    <row r="25" spans="1:10" ht="15.75" customHeight="1">
      <c r="A25" s="76"/>
      <c r="C25" s="76"/>
      <c r="D25" s="76"/>
      <c r="E25" s="76"/>
    </row>
    <row r="26" spans="1:10" ht="16.5" customHeight="1">
      <c r="A26" s="3" t="s">
        <v>1</v>
      </c>
      <c r="B26" s="4" t="s">
        <v>107</v>
      </c>
    </row>
    <row r="27" spans="1:10" ht="16.5" customHeight="1">
      <c r="A27" s="79" t="s">
        <v>3</v>
      </c>
      <c r="B27" s="5" t="s">
        <v>115</v>
      </c>
      <c r="C27" s="76"/>
      <c r="D27" s="76"/>
      <c r="E27" s="76"/>
    </row>
    <row r="28" spans="1:10" ht="16.5" customHeight="1">
      <c r="A28" s="79" t="s">
        <v>4</v>
      </c>
      <c r="B28" s="7">
        <v>99.6</v>
      </c>
      <c r="C28" s="76"/>
      <c r="D28" s="76"/>
      <c r="E28" s="76"/>
    </row>
    <row r="29" spans="1:10" ht="16.5" customHeight="1">
      <c r="A29" s="5" t="s">
        <v>5</v>
      </c>
      <c r="B29" s="7">
        <v>26.94</v>
      </c>
      <c r="C29" s="76"/>
      <c r="D29" s="76"/>
      <c r="E29" s="76"/>
    </row>
    <row r="30" spans="1:10" ht="16.5" customHeight="1">
      <c r="A30" s="5" t="s">
        <v>6</v>
      </c>
      <c r="B30" s="8">
        <f>B29/100*3/20</f>
        <v>4.0410000000000001E-2</v>
      </c>
      <c r="C30" s="76"/>
      <c r="D30" s="76"/>
      <c r="E30" s="76"/>
    </row>
    <row r="31" spans="1:10" ht="15.75" customHeight="1">
      <c r="A31" s="76"/>
      <c r="B31" s="76"/>
      <c r="C31" s="76"/>
      <c r="D31" s="76"/>
      <c r="E31" s="76"/>
    </row>
    <row r="32" spans="1:10" ht="16.5" customHeight="1">
      <c r="A32" s="10" t="s">
        <v>7</v>
      </c>
      <c r="B32" s="9" t="s">
        <v>8</v>
      </c>
      <c r="C32" s="10" t="s">
        <v>9</v>
      </c>
      <c r="D32" s="10" t="s">
        <v>10</v>
      </c>
      <c r="E32" s="10" t="s">
        <v>11</v>
      </c>
    </row>
    <row r="33" spans="1:7" ht="16.5" customHeight="1">
      <c r="A33" s="11">
        <v>1</v>
      </c>
      <c r="B33" s="12">
        <v>15312204</v>
      </c>
      <c r="C33" s="12">
        <v>6714.29</v>
      </c>
      <c r="D33" s="13">
        <v>1.1000000000000001</v>
      </c>
      <c r="E33" s="14">
        <v>5.19</v>
      </c>
    </row>
    <row r="34" spans="1:7" ht="16.5" customHeight="1">
      <c r="A34" s="11">
        <v>2</v>
      </c>
      <c r="B34" s="12">
        <v>15392825</v>
      </c>
      <c r="C34" s="12">
        <v>6784.69</v>
      </c>
      <c r="D34" s="13">
        <v>1.0900000000000001</v>
      </c>
      <c r="E34" s="13">
        <v>5.2</v>
      </c>
    </row>
    <row r="35" spans="1:7" ht="16.5" customHeight="1">
      <c r="A35" s="11">
        <v>3</v>
      </c>
      <c r="B35" s="12">
        <v>15382958</v>
      </c>
      <c r="C35" s="12">
        <v>6796.32</v>
      </c>
      <c r="D35" s="13">
        <v>1.1100000000000001</v>
      </c>
      <c r="E35" s="13">
        <v>5.19</v>
      </c>
    </row>
    <row r="36" spans="1:7" ht="16.5" customHeight="1">
      <c r="A36" s="11">
        <v>4</v>
      </c>
      <c r="B36" s="12">
        <v>15322526</v>
      </c>
      <c r="C36" s="12">
        <v>6760.41</v>
      </c>
      <c r="D36" s="13">
        <v>1.1100000000000001</v>
      </c>
      <c r="E36" s="13">
        <v>5.19</v>
      </c>
    </row>
    <row r="37" spans="1:7" ht="16.5" customHeight="1">
      <c r="A37" s="11">
        <v>5</v>
      </c>
      <c r="B37" s="12">
        <v>15374133</v>
      </c>
      <c r="C37" s="12">
        <v>6701.67</v>
      </c>
      <c r="D37" s="13">
        <v>1.1000000000000001</v>
      </c>
      <c r="E37" s="13">
        <v>5.19</v>
      </c>
    </row>
    <row r="38" spans="1:7" ht="16.5" customHeight="1">
      <c r="A38" s="11">
        <v>6</v>
      </c>
      <c r="B38" s="15">
        <v>15323945</v>
      </c>
      <c r="C38" s="15">
        <v>6671.85</v>
      </c>
      <c r="D38" s="16">
        <v>1.07</v>
      </c>
      <c r="E38" s="16">
        <v>5.19</v>
      </c>
    </row>
    <row r="39" spans="1:7" ht="16.5" customHeight="1">
      <c r="A39" s="17" t="s">
        <v>12</v>
      </c>
      <c r="B39" s="18">
        <f>AVERAGE(B33:B38)</f>
        <v>15351431.833333334</v>
      </c>
      <c r="C39" s="19">
        <f>AVERAGE(C33:C38)</f>
        <v>6738.204999999999</v>
      </c>
      <c r="D39" s="20">
        <f>AVERAGE(D33:D38)</f>
        <v>1.0966666666666669</v>
      </c>
      <c r="E39" s="20">
        <f>AVERAGE(E33:E38)</f>
        <v>5.1916666666666673</v>
      </c>
    </row>
    <row r="40" spans="1:7" ht="16.5" customHeight="1">
      <c r="A40" s="21" t="s">
        <v>13</v>
      </c>
      <c r="B40" s="22">
        <f>(STDEV(B33:B38)/B39)</f>
        <v>2.3218788611212245E-3</v>
      </c>
      <c r="C40" s="23"/>
      <c r="D40" s="23"/>
      <c r="E40" s="24"/>
    </row>
    <row r="41" spans="1:7" s="65" customFormat="1" ht="16.5" customHeight="1">
      <c r="A41" s="25" t="s">
        <v>14</v>
      </c>
      <c r="B41" s="26">
        <f>COUNT(B33:B38)</f>
        <v>6</v>
      </c>
      <c r="C41" s="27"/>
      <c r="D41" s="77"/>
      <c r="E41" s="28"/>
    </row>
    <row r="42" spans="1:7" s="65" customFormat="1" ht="15.75" customHeight="1">
      <c r="A42" s="76"/>
      <c r="B42" s="76"/>
      <c r="C42" s="76"/>
      <c r="D42" s="76"/>
      <c r="E42" s="76"/>
    </row>
    <row r="43" spans="1:7" s="65" customFormat="1" ht="16.5" customHeight="1">
      <c r="A43" s="79" t="s">
        <v>15</v>
      </c>
      <c r="B43" s="29" t="s">
        <v>111</v>
      </c>
      <c r="C43" s="90"/>
      <c r="D43" s="90"/>
      <c r="E43" s="90"/>
    </row>
    <row r="44" spans="1:7" ht="16.5" customHeight="1">
      <c r="A44" s="79"/>
      <c r="B44" s="29" t="s">
        <v>112</v>
      </c>
      <c r="C44" s="90"/>
      <c r="D44" s="90"/>
      <c r="E44" s="90"/>
    </row>
    <row r="45" spans="1:7" ht="16.5" customHeight="1">
      <c r="A45" s="79"/>
      <c r="B45" s="29" t="s">
        <v>113</v>
      </c>
      <c r="C45" s="90"/>
      <c r="D45" s="90"/>
      <c r="E45" s="90"/>
    </row>
    <row r="46" spans="1:7" ht="14.25" customHeight="1" thickBot="1">
      <c r="A46" s="63"/>
      <c r="D46" s="66"/>
      <c r="F46" s="69"/>
      <c r="G46" s="69"/>
    </row>
    <row r="47" spans="1:7" ht="15" customHeight="1">
      <c r="B47" s="234" t="s">
        <v>16</v>
      </c>
      <c r="C47" s="234"/>
      <c r="E47" s="202" t="s">
        <v>17</v>
      </c>
      <c r="F47" s="30"/>
      <c r="G47" s="202" t="s">
        <v>18</v>
      </c>
    </row>
    <row r="48" spans="1:7" ht="15" customHeight="1">
      <c r="A48" s="31" t="s">
        <v>19</v>
      </c>
      <c r="B48" s="32" t="s">
        <v>116</v>
      </c>
      <c r="C48" s="32"/>
      <c r="E48" s="32" t="s">
        <v>117</v>
      </c>
      <c r="G48" s="32"/>
    </row>
    <row r="49" spans="1:7" ht="15" customHeight="1">
      <c r="A49" s="31" t="s">
        <v>20</v>
      </c>
      <c r="B49" s="33"/>
      <c r="C49" s="33"/>
      <c r="E49" s="33"/>
      <c r="G49" s="3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46" zoomScale="55" zoomScaleNormal="75" workbookViewId="0">
      <selection activeCell="F62" sqref="F62:F64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2" t="s">
        <v>21</v>
      </c>
      <c r="B1" s="252"/>
      <c r="C1" s="252"/>
      <c r="D1" s="252"/>
      <c r="E1" s="252"/>
      <c r="F1" s="252"/>
      <c r="G1" s="252"/>
      <c r="H1" s="252"/>
    </row>
    <row r="2" spans="1:8">
      <c r="A2" s="252"/>
      <c r="B2" s="252"/>
      <c r="C2" s="252"/>
      <c r="D2" s="252"/>
      <c r="E2" s="252"/>
      <c r="F2" s="252"/>
      <c r="G2" s="252"/>
      <c r="H2" s="252"/>
    </row>
    <row r="3" spans="1:8">
      <c r="A3" s="252"/>
      <c r="B3" s="252"/>
      <c r="C3" s="252"/>
      <c r="D3" s="252"/>
      <c r="E3" s="252"/>
      <c r="F3" s="252"/>
      <c r="G3" s="252"/>
      <c r="H3" s="252"/>
    </row>
    <row r="4" spans="1:8">
      <c r="A4" s="252"/>
      <c r="B4" s="252"/>
      <c r="C4" s="252"/>
      <c r="D4" s="252"/>
      <c r="E4" s="252"/>
      <c r="F4" s="252"/>
      <c r="G4" s="252"/>
      <c r="H4" s="252"/>
    </row>
    <row r="5" spans="1:8">
      <c r="A5" s="252"/>
      <c r="B5" s="252"/>
      <c r="C5" s="252"/>
      <c r="D5" s="252"/>
      <c r="E5" s="252"/>
      <c r="F5" s="252"/>
      <c r="G5" s="252"/>
      <c r="H5" s="252"/>
    </row>
    <row r="6" spans="1:8">
      <c r="A6" s="252"/>
      <c r="B6" s="252"/>
      <c r="C6" s="252"/>
      <c r="D6" s="252"/>
      <c r="E6" s="252"/>
      <c r="F6" s="252"/>
      <c r="G6" s="252"/>
      <c r="H6" s="252"/>
    </row>
    <row r="7" spans="1:8">
      <c r="A7" s="252"/>
      <c r="B7" s="252"/>
      <c r="C7" s="252"/>
      <c r="D7" s="252"/>
      <c r="E7" s="252"/>
      <c r="F7" s="252"/>
      <c r="G7" s="252"/>
      <c r="H7" s="252"/>
    </row>
    <row r="8" spans="1:8">
      <c r="A8" s="253" t="s">
        <v>22</v>
      </c>
      <c r="B8" s="253"/>
      <c r="C8" s="253"/>
      <c r="D8" s="253"/>
      <c r="E8" s="253"/>
      <c r="F8" s="253"/>
      <c r="G8" s="253"/>
      <c r="H8" s="253"/>
    </row>
    <row r="9" spans="1:8">
      <c r="A9" s="253"/>
      <c r="B9" s="253"/>
      <c r="C9" s="253"/>
      <c r="D9" s="253"/>
      <c r="E9" s="253"/>
      <c r="F9" s="253"/>
      <c r="G9" s="253"/>
      <c r="H9" s="253"/>
    </row>
    <row r="10" spans="1:8">
      <c r="A10" s="253"/>
      <c r="B10" s="253"/>
      <c r="C10" s="253"/>
      <c r="D10" s="253"/>
      <c r="E10" s="253"/>
      <c r="F10" s="253"/>
      <c r="G10" s="253"/>
      <c r="H10" s="253"/>
    </row>
    <row r="11" spans="1:8">
      <c r="A11" s="253"/>
      <c r="B11" s="253"/>
      <c r="C11" s="253"/>
      <c r="D11" s="253"/>
      <c r="E11" s="253"/>
      <c r="F11" s="253"/>
      <c r="G11" s="253"/>
      <c r="H11" s="253"/>
    </row>
    <row r="12" spans="1:8">
      <c r="A12" s="253"/>
      <c r="B12" s="253"/>
      <c r="C12" s="253"/>
      <c r="D12" s="253"/>
      <c r="E12" s="253"/>
      <c r="F12" s="253"/>
      <c r="G12" s="253"/>
      <c r="H12" s="253"/>
    </row>
    <row r="13" spans="1:8">
      <c r="A13" s="253"/>
      <c r="B13" s="253"/>
      <c r="C13" s="253"/>
      <c r="D13" s="253"/>
      <c r="E13" s="253"/>
      <c r="F13" s="253"/>
      <c r="G13" s="253"/>
      <c r="H13" s="253"/>
    </row>
    <row r="14" spans="1:8" ht="19.5" customHeight="1">
      <c r="A14" s="253"/>
      <c r="B14" s="253"/>
      <c r="C14" s="253"/>
      <c r="D14" s="253"/>
      <c r="E14" s="253"/>
      <c r="F14" s="253"/>
      <c r="G14" s="253"/>
      <c r="H14" s="253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54" t="s">
        <v>24</v>
      </c>
      <c r="B17" s="254"/>
      <c r="C17" s="254"/>
      <c r="D17" s="254"/>
      <c r="E17" s="254"/>
      <c r="F17" s="254"/>
      <c r="G17" s="254"/>
      <c r="H17" s="254"/>
    </row>
    <row r="18" spans="1:12" ht="26.25" customHeight="1">
      <c r="A18" s="93" t="s">
        <v>25</v>
      </c>
      <c r="B18" s="238" t="s">
        <v>103</v>
      </c>
      <c r="C18" s="238"/>
    </row>
    <row r="19" spans="1:12" ht="26.25" customHeight="1">
      <c r="A19" s="93" t="s">
        <v>26</v>
      </c>
      <c r="B19" s="204" t="s">
        <v>106</v>
      </c>
      <c r="C19" s="197">
        <v>23</v>
      </c>
    </row>
    <row r="20" spans="1:12" ht="26.25" customHeight="1">
      <c r="A20" s="93" t="s">
        <v>27</v>
      </c>
      <c r="B20" s="204" t="s">
        <v>118</v>
      </c>
      <c r="C20" s="175"/>
    </row>
    <row r="21" spans="1:12" ht="26.25" customHeight="1">
      <c r="A21" s="93" t="s">
        <v>28</v>
      </c>
      <c r="B21" s="261" t="s">
        <v>119</v>
      </c>
      <c r="C21" s="261"/>
      <c r="D21" s="261"/>
      <c r="E21" s="261"/>
      <c r="F21" s="261"/>
      <c r="G21" s="261"/>
      <c r="H21" s="261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9"/>
      <c r="C26" s="239"/>
      <c r="D26" s="239"/>
      <c r="E26" s="239"/>
      <c r="F26" s="239"/>
      <c r="G26" s="239"/>
      <c r="H26" s="239"/>
    </row>
    <row r="27" spans="1:12" ht="26.25" customHeight="1">
      <c r="A27" s="96" t="s">
        <v>3</v>
      </c>
      <c r="B27" s="238" t="s">
        <v>109</v>
      </c>
      <c r="C27" s="238"/>
    </row>
    <row r="28" spans="1:12" ht="26.25" customHeight="1">
      <c r="A28" s="194" t="s">
        <v>31</v>
      </c>
      <c r="B28" s="261" t="s">
        <v>120</v>
      </c>
      <c r="C28" s="261"/>
    </row>
    <row r="29" spans="1:12" ht="27" customHeight="1" thickBot="1">
      <c r="A29" s="194" t="s">
        <v>4</v>
      </c>
      <c r="B29" s="174">
        <v>99.8</v>
      </c>
    </row>
    <row r="30" spans="1:12" s="5" customFormat="1" ht="27" customHeight="1" thickBot="1">
      <c r="A30" s="194" t="s">
        <v>32</v>
      </c>
      <c r="B30" s="173">
        <v>0</v>
      </c>
      <c r="C30" s="258" t="s">
        <v>33</v>
      </c>
      <c r="D30" s="259"/>
      <c r="E30" s="259"/>
      <c r="F30" s="259"/>
      <c r="G30" s="259"/>
      <c r="H30" s="260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99.8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35" t="s">
        <v>36</v>
      </c>
      <c r="D32" s="236"/>
      <c r="E32" s="236"/>
      <c r="F32" s="236"/>
      <c r="G32" s="236"/>
      <c r="H32" s="237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35" t="s">
        <v>38</v>
      </c>
      <c r="D33" s="236"/>
      <c r="E33" s="236"/>
      <c r="F33" s="236"/>
      <c r="G33" s="236"/>
      <c r="H33" s="237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50</v>
      </c>
      <c r="C37" s="151"/>
      <c r="D37" s="246" t="s">
        <v>42</v>
      </c>
      <c r="E37" s="24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10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175079251</v>
      </c>
      <c r="E39" s="142">
        <f>IF(ISBLANK(D39),"-",$D$49/$D$46*D39)</f>
        <v>154054982.41268489</v>
      </c>
      <c r="F39" s="179">
        <v>191895736</v>
      </c>
      <c r="G39" s="136">
        <f>IF(ISBLANK(F39),"-",$D$49/$F$46*F39)</f>
        <v>151700431.23722792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174244602</v>
      </c>
      <c r="E40" s="143">
        <f>IF(ISBLANK(D40),"-",$D$49/$D$46*D40)</f>
        <v>153320561.65019396</v>
      </c>
      <c r="F40" s="180">
        <v>192421990</v>
      </c>
      <c r="G40" s="137">
        <f>IF(ISBLANK(F40),"-",$D$49/$F$46*F40)</f>
        <v>152116453.8149277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174433307</v>
      </c>
      <c r="E41" s="143">
        <f>IF(ISBLANK(D41),"-",$D$49/$D$46*D41)</f>
        <v>153486606.14313152</v>
      </c>
      <c r="F41" s="180">
        <v>192482511</v>
      </c>
      <c r="G41" s="137">
        <f>IF(ISBLANK(F41),"-",$D$49/$F$46*F41)</f>
        <v>152164297.8264221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174585720</v>
      </c>
      <c r="E43" s="130">
        <f>AVERAGE(E39:E42)</f>
        <v>153620716.73533678</v>
      </c>
      <c r="F43" s="113">
        <f>AVERAGE(F39:F42)</f>
        <v>192266745.66666666</v>
      </c>
      <c r="G43" s="114">
        <f>AVERAGE(G39:G42)</f>
        <v>151993727.62619257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18.22</v>
      </c>
      <c r="E44" s="151"/>
      <c r="F44" s="182">
        <v>20.28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18.22</v>
      </c>
      <c r="E45" s="159"/>
      <c r="F45" s="115">
        <f>F44*$B$35</f>
        <v>20.28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100</v>
      </c>
      <c r="C46" s="162" t="s">
        <v>59</v>
      </c>
      <c r="D46" s="164">
        <f>D45*$B$31/100</f>
        <v>18.183559999999996</v>
      </c>
      <c r="E46" s="129"/>
      <c r="F46" s="116">
        <f>F45*$B$31/100</f>
        <v>20.239439999999998</v>
      </c>
      <c r="G46" s="129"/>
    </row>
    <row r="47" spans="1:14" ht="19.5" customHeight="1" thickBot="1">
      <c r="A47" s="248" t="s">
        <v>60</v>
      </c>
      <c r="B47" s="256"/>
      <c r="C47" s="162" t="s">
        <v>61</v>
      </c>
      <c r="D47" s="163">
        <f>D46/$B$46</f>
        <v>0.18183559999999996</v>
      </c>
      <c r="E47" s="129"/>
      <c r="F47" s="117">
        <f>F46/$B$46</f>
        <v>0.20239439999999997</v>
      </c>
      <c r="G47" s="129"/>
    </row>
    <row r="48" spans="1:14" ht="27" customHeight="1" thickBot="1">
      <c r="A48" s="250"/>
      <c r="B48" s="257"/>
      <c r="C48" s="162" t="s">
        <v>62</v>
      </c>
      <c r="D48" s="184">
        <v>0.16</v>
      </c>
      <c r="E48" s="141"/>
      <c r="F48" s="141"/>
      <c r="G48" s="141"/>
    </row>
    <row r="49" spans="1:12" ht="18.75">
      <c r="C49" s="162" t="s">
        <v>63</v>
      </c>
      <c r="D49" s="164">
        <f>D48*$B$46</f>
        <v>16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16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152807222.18076468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6.1372423335924473E-3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200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1.153711460271472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5.7685573013573599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3" t="s">
        <v>80</v>
      </c>
      <c r="D62" s="240">
        <v>12.25034</v>
      </c>
      <c r="E62" s="145">
        <v>1</v>
      </c>
      <c r="F62" s="187"/>
      <c r="G62" s="155" t="str">
        <f>IF(ISBLANK(F62),"-",(F62/$D$51*$D$48*$B$70)*$D$59/$D$62)</f>
        <v>-</v>
      </c>
      <c r="H62" s="152" t="str">
        <f t="shared" ref="H62:H73" si="0">IF(ISBLANK(F62),"-",G62/$D$57)</f>
        <v>-</v>
      </c>
      <c r="L62" s="97"/>
    </row>
    <row r="63" spans="1:12" s="5" customFormat="1" ht="26.25" customHeight="1">
      <c r="A63" s="106" t="s">
        <v>81</v>
      </c>
      <c r="B63" s="178">
        <v>50</v>
      </c>
      <c r="C63" s="244"/>
      <c r="D63" s="241"/>
      <c r="E63" s="146">
        <v>2</v>
      </c>
      <c r="F63" s="180"/>
      <c r="G63" s="156" t="str">
        <f>IF(ISBLANK(F63),"-",(F63/$D$51*$D$48*$B$70)*$D$59/$D$62)</f>
        <v>-</v>
      </c>
      <c r="H63" s="153" t="str">
        <f t="shared" si="0"/>
        <v>-</v>
      </c>
      <c r="L63" s="97"/>
    </row>
    <row r="64" spans="1:12" s="5" customFormat="1" ht="24.75" customHeight="1">
      <c r="A64" s="106" t="s">
        <v>82</v>
      </c>
      <c r="B64" s="178">
        <v>1</v>
      </c>
      <c r="C64" s="244"/>
      <c r="D64" s="241"/>
      <c r="E64" s="146">
        <v>3</v>
      </c>
      <c r="F64" s="180"/>
      <c r="G64" s="156" t="str">
        <f>IF(ISBLANK(F64),"-",(F64/$D$51*$D$48*$B$70)*$D$59/$D$62)</f>
        <v>-</v>
      </c>
      <c r="H64" s="153" t="str">
        <f t="shared" si="0"/>
        <v>-</v>
      </c>
      <c r="L64" s="97"/>
    </row>
    <row r="65" spans="1:11" ht="27" customHeight="1" thickBot="1">
      <c r="A65" s="106" t="s">
        <v>83</v>
      </c>
      <c r="B65" s="178">
        <v>1</v>
      </c>
      <c r="C65" s="255"/>
      <c r="D65" s="242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3" t="s">
        <v>85</v>
      </c>
      <c r="D66" s="240">
        <v>11.03994</v>
      </c>
      <c r="E66" s="126">
        <v>1</v>
      </c>
      <c r="F66" s="180">
        <v>145939431</v>
      </c>
      <c r="G66" s="155">
        <f>IF(ISBLANK(F66),"-",(F66/$D$51*$D$48*$B$70)*$D$59/$D$66)</f>
        <v>199.61320004022539</v>
      </c>
      <c r="H66" s="152">
        <f t="shared" si="0"/>
        <v>0.99806600020112701</v>
      </c>
    </row>
    <row r="67" spans="1:11" ht="23.25" customHeight="1">
      <c r="A67" s="106" t="s">
        <v>86</v>
      </c>
      <c r="B67" s="178">
        <v>1</v>
      </c>
      <c r="C67" s="244"/>
      <c r="D67" s="241"/>
      <c r="E67" s="127">
        <v>2</v>
      </c>
      <c r="F67" s="180">
        <v>144978504</v>
      </c>
      <c r="G67" s="156">
        <f>IF(ISBLANK(F67),"-",(F67/$D$51*$D$48*$B$70)*$D$59/$D$66)</f>
        <v>198.2988622210307</v>
      </c>
      <c r="H67" s="153">
        <f t="shared" si="0"/>
        <v>0.99149431110515351</v>
      </c>
    </row>
    <row r="68" spans="1:11" ht="24.75" customHeight="1">
      <c r="A68" s="106" t="s">
        <v>87</v>
      </c>
      <c r="B68" s="178">
        <v>1</v>
      </c>
      <c r="C68" s="244"/>
      <c r="D68" s="241"/>
      <c r="E68" s="127">
        <v>3</v>
      </c>
      <c r="F68" s="180">
        <v>144709034</v>
      </c>
      <c r="G68" s="156">
        <f>IF(ISBLANK(F68),"-",(F68/$D$51*$D$48*$B$70)*$D$59/$D$66)</f>
        <v>197.93028623956866</v>
      </c>
      <c r="H68" s="153">
        <f t="shared" si="0"/>
        <v>0.98965143119784327</v>
      </c>
    </row>
    <row r="69" spans="1:11" ht="27" customHeight="1" thickBot="1">
      <c r="A69" s="106" t="s">
        <v>88</v>
      </c>
      <c r="B69" s="178">
        <v>1</v>
      </c>
      <c r="C69" s="255"/>
      <c r="D69" s="242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3" t="s">
        <v>90</v>
      </c>
      <c r="D70" s="240">
        <v>11.012589999999999</v>
      </c>
      <c r="E70" s="126">
        <v>1</v>
      </c>
      <c r="F70" s="187">
        <v>145877141</v>
      </c>
      <c r="G70" s="155">
        <f>IF(ISBLANK(F70),"-",(F70/$D$51*$D$48*$B$70)*$D$59/$D$70)</f>
        <v>200.02353296065516</v>
      </c>
      <c r="H70" s="153">
        <f t="shared" si="0"/>
        <v>1.0001176648032759</v>
      </c>
    </row>
    <row r="71" spans="1:11" ht="22.5" customHeight="1" thickBot="1">
      <c r="A71" s="169" t="s">
        <v>91</v>
      </c>
      <c r="B71" s="189">
        <f>(D48*B70)/D57*D59</f>
        <v>11.53711460271472</v>
      </c>
      <c r="C71" s="244"/>
      <c r="D71" s="241"/>
      <c r="E71" s="127">
        <v>2</v>
      </c>
      <c r="F71" s="180">
        <v>144541393</v>
      </c>
      <c r="G71" s="156">
        <f>IF(ISBLANK(F71),"-",(F71/$D$51*$D$48*$B$70)*$D$59/$D$70)</f>
        <v>198.19198462982294</v>
      </c>
      <c r="H71" s="153">
        <f t="shared" si="0"/>
        <v>0.99095992314911474</v>
      </c>
    </row>
    <row r="72" spans="1:11" ht="23.25" customHeight="1">
      <c r="A72" s="248" t="s">
        <v>60</v>
      </c>
      <c r="B72" s="249"/>
      <c r="C72" s="244"/>
      <c r="D72" s="241"/>
      <c r="E72" s="127">
        <v>3</v>
      </c>
      <c r="F72" s="180">
        <v>144643550</v>
      </c>
      <c r="G72" s="156">
        <f>IF(ISBLANK(F72),"-",(F72/$D$51*$D$48*$B$70)*$D$59/$D$70)</f>
        <v>198.33206006533388</v>
      </c>
      <c r="H72" s="153">
        <f t="shared" si="0"/>
        <v>0.99166030032666941</v>
      </c>
    </row>
    <row r="73" spans="1:11" ht="23.25" customHeight="1" thickBot="1">
      <c r="A73" s="250"/>
      <c r="B73" s="251"/>
      <c r="C73" s="245"/>
      <c r="D73" s="242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0.99365827179719746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4.3440823341362187E-3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6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9" t="str">
        <f>B20</f>
        <v>Sulfamethoxazole &amp; Trimethoprim</v>
      </c>
      <c r="D78" s="239"/>
      <c r="E78" s="151" t="s">
        <v>94</v>
      </c>
      <c r="F78" s="151"/>
      <c r="G78" s="195">
        <f>H74</f>
        <v>0.99365827179719746</v>
      </c>
      <c r="H78" s="159"/>
      <c r="I78" s="151"/>
      <c r="J78" s="194"/>
      <c r="K78" s="203"/>
    </row>
    <row r="79" spans="1:11" ht="19.5" customHeight="1" thickBot="1">
      <c r="A79" s="216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26"/>
      <c r="C81" s="226"/>
    </row>
    <row r="82" spans="1:8" ht="26.25" customHeight="1">
      <c r="A82" s="194" t="s">
        <v>31</v>
      </c>
      <c r="B82" s="204"/>
      <c r="C82" s="20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11" t="s">
        <v>42</v>
      </c>
      <c r="E91" s="212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3" t="s">
        <v>60</v>
      </c>
      <c r="B101" s="214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15"/>
      <c r="B102" s="216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1.153711460271472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7" t="s">
        <v>80</v>
      </c>
      <c r="D116" s="220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8"/>
      <c r="D117" s="221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8"/>
      <c r="D118" s="221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9"/>
      <c r="D119" s="222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7" t="s">
        <v>85</v>
      </c>
      <c r="D120" s="220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8"/>
      <c r="D121" s="221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8"/>
      <c r="D122" s="221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9"/>
      <c r="D123" s="222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7" t="s">
        <v>90</v>
      </c>
      <c r="D124" s="220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8"/>
      <c r="D125" s="221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3" t="s">
        <v>60</v>
      </c>
      <c r="B126" s="224"/>
      <c r="C126" s="218"/>
      <c r="D126" s="221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15"/>
      <c r="B127" s="225"/>
      <c r="C127" s="223"/>
      <c r="D127" s="222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16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7" priority="4" operator="greaterThan">
      <formula>0.02</formula>
    </cfRule>
  </conditionalFormatting>
  <conditionalFormatting sqref="H75">
    <cfRule type="cellIs" dxfId="6" priority="3" operator="greaterThan">
      <formula>0.02</formula>
    </cfRule>
  </conditionalFormatting>
  <conditionalFormatting sqref="D106">
    <cfRule type="cellIs" dxfId="5" priority="2" operator="greaterThan">
      <formula>0.02</formula>
    </cfRule>
  </conditionalFormatting>
  <conditionalFormatting sqref="H129">
    <cfRule type="cellIs" dxfId="4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46" zoomScale="55" zoomScaleNormal="75" workbookViewId="0">
      <selection activeCell="F62" sqref="F62:F64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2" t="s">
        <v>21</v>
      </c>
      <c r="B1" s="252"/>
      <c r="C1" s="252"/>
      <c r="D1" s="252"/>
      <c r="E1" s="252"/>
      <c r="F1" s="252"/>
      <c r="G1" s="252"/>
      <c r="H1" s="252"/>
    </row>
    <row r="2" spans="1:8">
      <c r="A2" s="252"/>
      <c r="B2" s="252"/>
      <c r="C2" s="252"/>
      <c r="D2" s="252"/>
      <c r="E2" s="252"/>
      <c r="F2" s="252"/>
      <c r="G2" s="252"/>
      <c r="H2" s="252"/>
    </row>
    <row r="3" spans="1:8">
      <c r="A3" s="252"/>
      <c r="B3" s="252"/>
      <c r="C3" s="252"/>
      <c r="D3" s="252"/>
      <c r="E3" s="252"/>
      <c r="F3" s="252"/>
      <c r="G3" s="252"/>
      <c r="H3" s="252"/>
    </row>
    <row r="4" spans="1:8">
      <c r="A4" s="252"/>
      <c r="B4" s="252"/>
      <c r="C4" s="252"/>
      <c r="D4" s="252"/>
      <c r="E4" s="252"/>
      <c r="F4" s="252"/>
      <c r="G4" s="252"/>
      <c r="H4" s="252"/>
    </row>
    <row r="5" spans="1:8">
      <c r="A5" s="252"/>
      <c r="B5" s="252"/>
      <c r="C5" s="252"/>
      <c r="D5" s="252"/>
      <c r="E5" s="252"/>
      <c r="F5" s="252"/>
      <c r="G5" s="252"/>
      <c r="H5" s="252"/>
    </row>
    <row r="6" spans="1:8">
      <c r="A6" s="252"/>
      <c r="B6" s="252"/>
      <c r="C6" s="252"/>
      <c r="D6" s="252"/>
      <c r="E6" s="252"/>
      <c r="F6" s="252"/>
      <c r="G6" s="252"/>
      <c r="H6" s="252"/>
    </row>
    <row r="7" spans="1:8">
      <c r="A7" s="252"/>
      <c r="B7" s="252"/>
      <c r="C7" s="252"/>
      <c r="D7" s="252"/>
      <c r="E7" s="252"/>
      <c r="F7" s="252"/>
      <c r="G7" s="252"/>
      <c r="H7" s="252"/>
    </row>
    <row r="8" spans="1:8">
      <c r="A8" s="253" t="s">
        <v>22</v>
      </c>
      <c r="B8" s="253"/>
      <c r="C8" s="253"/>
      <c r="D8" s="253"/>
      <c r="E8" s="253"/>
      <c r="F8" s="253"/>
      <c r="G8" s="253"/>
      <c r="H8" s="253"/>
    </row>
    <row r="9" spans="1:8">
      <c r="A9" s="253"/>
      <c r="B9" s="253"/>
      <c r="C9" s="253"/>
      <c r="D9" s="253"/>
      <c r="E9" s="253"/>
      <c r="F9" s="253"/>
      <c r="G9" s="253"/>
      <c r="H9" s="253"/>
    </row>
    <row r="10" spans="1:8">
      <c r="A10" s="253"/>
      <c r="B10" s="253"/>
      <c r="C10" s="253"/>
      <c r="D10" s="253"/>
      <c r="E10" s="253"/>
      <c r="F10" s="253"/>
      <c r="G10" s="253"/>
      <c r="H10" s="253"/>
    </row>
    <row r="11" spans="1:8">
      <c r="A11" s="253"/>
      <c r="B11" s="253"/>
      <c r="C11" s="253"/>
      <c r="D11" s="253"/>
      <c r="E11" s="253"/>
      <c r="F11" s="253"/>
      <c r="G11" s="253"/>
      <c r="H11" s="253"/>
    </row>
    <row r="12" spans="1:8">
      <c r="A12" s="253"/>
      <c r="B12" s="253"/>
      <c r="C12" s="253"/>
      <c r="D12" s="253"/>
      <c r="E12" s="253"/>
      <c r="F12" s="253"/>
      <c r="G12" s="253"/>
      <c r="H12" s="253"/>
    </row>
    <row r="13" spans="1:8">
      <c r="A13" s="253"/>
      <c r="B13" s="253"/>
      <c r="C13" s="253"/>
      <c r="D13" s="253"/>
      <c r="E13" s="253"/>
      <c r="F13" s="253"/>
      <c r="G13" s="253"/>
      <c r="H13" s="253"/>
    </row>
    <row r="14" spans="1:8" ht="19.5" customHeight="1">
      <c r="A14" s="253"/>
      <c r="B14" s="253"/>
      <c r="C14" s="253"/>
      <c r="D14" s="253"/>
      <c r="E14" s="253"/>
      <c r="F14" s="253"/>
      <c r="G14" s="253"/>
      <c r="H14" s="253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54" t="s">
        <v>24</v>
      </c>
      <c r="B17" s="254"/>
      <c r="C17" s="254"/>
      <c r="D17" s="254"/>
      <c r="E17" s="254"/>
      <c r="F17" s="254"/>
      <c r="G17" s="254"/>
      <c r="H17" s="254"/>
    </row>
    <row r="18" spans="1:12" ht="26.25" customHeight="1">
      <c r="A18" s="93" t="s">
        <v>25</v>
      </c>
      <c r="B18" s="238" t="s">
        <v>103</v>
      </c>
      <c r="C18" s="238"/>
    </row>
    <row r="19" spans="1:12" ht="26.25" customHeight="1">
      <c r="A19" s="93" t="s">
        <v>26</v>
      </c>
      <c r="B19" s="204" t="s">
        <v>106</v>
      </c>
      <c r="C19" s="197">
        <v>23</v>
      </c>
    </row>
    <row r="20" spans="1:12" ht="26.25" customHeight="1">
      <c r="A20" s="93" t="s">
        <v>27</v>
      </c>
      <c r="B20" s="204" t="s">
        <v>118</v>
      </c>
      <c r="C20" s="175"/>
    </row>
    <row r="21" spans="1:12" ht="26.25" customHeight="1">
      <c r="A21" s="93" t="s">
        <v>28</v>
      </c>
      <c r="B21" s="261" t="s">
        <v>119</v>
      </c>
      <c r="C21" s="261"/>
      <c r="D21" s="261"/>
      <c r="E21" s="261"/>
      <c r="F21" s="261"/>
      <c r="G21" s="261"/>
      <c r="H21" s="261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9"/>
      <c r="C26" s="239"/>
      <c r="D26" s="239"/>
      <c r="E26" s="239"/>
      <c r="F26" s="239"/>
      <c r="G26" s="239"/>
      <c r="H26" s="239"/>
    </row>
    <row r="27" spans="1:12" ht="26.25" customHeight="1">
      <c r="A27" s="96" t="s">
        <v>3</v>
      </c>
      <c r="B27" s="238" t="s">
        <v>115</v>
      </c>
      <c r="C27" s="238"/>
    </row>
    <row r="28" spans="1:12" ht="26.25" customHeight="1">
      <c r="A28" s="194" t="s">
        <v>31</v>
      </c>
      <c r="B28" s="261" t="s">
        <v>121</v>
      </c>
      <c r="C28" s="261"/>
    </row>
    <row r="29" spans="1:12" ht="27" customHeight="1" thickBot="1">
      <c r="A29" s="194" t="s">
        <v>4</v>
      </c>
      <c r="B29" s="174">
        <v>99.6</v>
      </c>
    </row>
    <row r="30" spans="1:12" s="5" customFormat="1" ht="27" customHeight="1" thickBot="1">
      <c r="A30" s="194" t="s">
        <v>32</v>
      </c>
      <c r="B30" s="173">
        <v>0</v>
      </c>
      <c r="C30" s="258" t="s">
        <v>33</v>
      </c>
      <c r="D30" s="259"/>
      <c r="E30" s="259"/>
      <c r="F30" s="259"/>
      <c r="G30" s="259"/>
      <c r="H30" s="260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99.6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35" t="s">
        <v>36</v>
      </c>
      <c r="D32" s="236"/>
      <c r="E32" s="236"/>
      <c r="F32" s="236"/>
      <c r="G32" s="236"/>
      <c r="H32" s="237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35" t="s">
        <v>38</v>
      </c>
      <c r="D33" s="236"/>
      <c r="E33" s="236"/>
      <c r="F33" s="236"/>
      <c r="G33" s="236"/>
      <c r="H33" s="237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100</v>
      </c>
      <c r="C37" s="151"/>
      <c r="D37" s="246" t="s">
        <v>42</v>
      </c>
      <c r="E37" s="24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3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15439948</v>
      </c>
      <c r="E39" s="142">
        <f>IF(ISBLANK(D39),"-",$D$49/$D$46*D39)</f>
        <v>12275738.340642948</v>
      </c>
      <c r="F39" s="179">
        <v>13343998</v>
      </c>
      <c r="G39" s="136">
        <f>IF(ISBLANK(F39),"-",$D$49/$F$46*F39)</f>
        <v>11781336.282199424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15330795</v>
      </c>
      <c r="E40" s="143">
        <f>IF(ISBLANK(D40),"-",$D$49/$D$46*D40)</f>
        <v>12188954.779772393</v>
      </c>
      <c r="F40" s="180">
        <v>13380090</v>
      </c>
      <c r="G40" s="137">
        <f>IF(ISBLANK(F40),"-",$D$49/$F$46*F40)</f>
        <v>11813201.693832215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15345510</v>
      </c>
      <c r="E41" s="143">
        <f>IF(ISBLANK(D41),"-",$D$49/$D$46*D41)</f>
        <v>12200654.138454337</v>
      </c>
      <c r="F41" s="180">
        <v>13385407</v>
      </c>
      <c r="G41" s="137">
        <f>IF(ISBLANK(F41),"-",$D$49/$F$46*F41)</f>
        <v>11817896.041434221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15372084.333333334</v>
      </c>
      <c r="E43" s="130">
        <f>AVERAGE(E39:E42)</f>
        <v>12221782.419623226</v>
      </c>
      <c r="F43" s="113">
        <f>AVERAGE(F39:F42)</f>
        <v>13369831.666666666</v>
      </c>
      <c r="G43" s="114">
        <f>AVERAGE(G39:G42)</f>
        <v>11804144.672488621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26.94</v>
      </c>
      <c r="E44" s="151"/>
      <c r="F44" s="182">
        <v>24.26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26.94</v>
      </c>
      <c r="E45" s="159"/>
      <c r="F45" s="115">
        <f>F44*$B$35</f>
        <v>24.26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666.66666666666674</v>
      </c>
      <c r="C46" s="162" t="s">
        <v>59</v>
      </c>
      <c r="D46" s="164">
        <f>D45*$B$31/100</f>
        <v>26.832240000000002</v>
      </c>
      <c r="E46" s="129"/>
      <c r="F46" s="116">
        <f>F45*$B$31/100</f>
        <v>24.162959999999998</v>
      </c>
      <c r="G46" s="129"/>
    </row>
    <row r="47" spans="1:14" ht="19.5" customHeight="1" thickBot="1">
      <c r="A47" s="248" t="s">
        <v>60</v>
      </c>
      <c r="B47" s="256"/>
      <c r="C47" s="162" t="s">
        <v>61</v>
      </c>
      <c r="D47" s="163">
        <f>D46/$B$46</f>
        <v>4.0248359999999997E-2</v>
      </c>
      <c r="E47" s="129"/>
      <c r="F47" s="117">
        <f>F46/$B$46</f>
        <v>3.6244439999999996E-2</v>
      </c>
      <c r="G47" s="129"/>
    </row>
    <row r="48" spans="1:14" ht="27" customHeight="1" thickBot="1">
      <c r="A48" s="250"/>
      <c r="B48" s="257"/>
      <c r="C48" s="162" t="s">
        <v>62</v>
      </c>
      <c r="D48" s="184">
        <v>3.2000000000000001E-2</v>
      </c>
      <c r="E48" s="141"/>
      <c r="F48" s="141"/>
      <c r="G48" s="141"/>
    </row>
    <row r="49" spans="1:12" ht="18.75">
      <c r="C49" s="162" t="s">
        <v>63</v>
      </c>
      <c r="D49" s="164">
        <f>D48*$B$46</f>
        <v>21.333333333333336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21.333333333333336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12012963.546055922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1.9231157607895694E-2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40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1.153711460271472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5.7685573013573599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3" t="s">
        <v>80</v>
      </c>
      <c r="D62" s="240">
        <f>Sulfamethoxazole!D62</f>
        <v>12.25034</v>
      </c>
      <c r="E62" s="145">
        <v>1</v>
      </c>
      <c r="F62" s="187"/>
      <c r="G62" s="155" t="str">
        <f>IF(ISBLANK(F62),"-",(F62/$D$51*$D$48*$B$70)*$D$59/$D$62)</f>
        <v>-</v>
      </c>
      <c r="H62" s="152" t="str">
        <f t="shared" ref="H62:H73" si="0">IF(ISBLANK(F62),"-",G62/$D$57)</f>
        <v>-</v>
      </c>
      <c r="L62" s="97"/>
    </row>
    <row r="63" spans="1:12" s="5" customFormat="1" ht="26.25" customHeight="1">
      <c r="A63" s="106" t="s">
        <v>81</v>
      </c>
      <c r="B63" s="178">
        <v>50</v>
      </c>
      <c r="C63" s="244"/>
      <c r="D63" s="241"/>
      <c r="E63" s="146">
        <v>2</v>
      </c>
      <c r="F63" s="180"/>
      <c r="G63" s="156" t="str">
        <f>IF(ISBLANK(F63),"-",(F63/$D$51*$D$48*$B$70)*$D$59/$D$62)</f>
        <v>-</v>
      </c>
      <c r="H63" s="153" t="str">
        <f t="shared" si="0"/>
        <v>-</v>
      </c>
      <c r="L63" s="97"/>
    </row>
    <row r="64" spans="1:12" s="5" customFormat="1" ht="24.75" customHeight="1">
      <c r="A64" s="106" t="s">
        <v>82</v>
      </c>
      <c r="B64" s="178">
        <v>1</v>
      </c>
      <c r="C64" s="244"/>
      <c r="D64" s="241"/>
      <c r="E64" s="146">
        <v>3</v>
      </c>
      <c r="F64" s="180"/>
      <c r="G64" s="156" t="str">
        <f>IF(ISBLANK(F64),"-",(F64/$D$51*$D$48*$B$70)*$D$59/$D$62)</f>
        <v>-</v>
      </c>
      <c r="H64" s="153" t="str">
        <f t="shared" si="0"/>
        <v>-</v>
      </c>
      <c r="L64" s="97"/>
    </row>
    <row r="65" spans="1:11" ht="27" customHeight="1" thickBot="1">
      <c r="A65" s="106" t="s">
        <v>83</v>
      </c>
      <c r="B65" s="178">
        <v>1</v>
      </c>
      <c r="C65" s="255"/>
      <c r="D65" s="242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3" t="s">
        <v>85</v>
      </c>
      <c r="D66" s="240">
        <f>Sulfamethoxazole!D66</f>
        <v>11.03994</v>
      </c>
      <c r="E66" s="126">
        <v>1</v>
      </c>
      <c r="F66" s="180">
        <v>11131442</v>
      </c>
      <c r="G66" s="155">
        <f>IF(ISBLANK(F66),"-",(F66/$D$51*$D$48*$B$70)*$D$59/$D$66)</f>
        <v>38.733946957561912</v>
      </c>
      <c r="H66" s="152">
        <f t="shared" si="0"/>
        <v>0.96834867393904778</v>
      </c>
    </row>
    <row r="67" spans="1:11" ht="23.25" customHeight="1">
      <c r="A67" s="106" t="s">
        <v>86</v>
      </c>
      <c r="B67" s="178">
        <v>1</v>
      </c>
      <c r="C67" s="244"/>
      <c r="D67" s="241"/>
      <c r="E67" s="127">
        <v>2</v>
      </c>
      <c r="F67" s="180">
        <v>11211606</v>
      </c>
      <c r="G67" s="156">
        <f>IF(ISBLANK(F67),"-",(F67/$D$51*$D$48*$B$70)*$D$59/$D$66)</f>
        <v>39.01289267941052</v>
      </c>
      <c r="H67" s="153">
        <f t="shared" si="0"/>
        <v>0.97532231698526295</v>
      </c>
    </row>
    <row r="68" spans="1:11" ht="24.75" customHeight="1">
      <c r="A68" s="106" t="s">
        <v>87</v>
      </c>
      <c r="B68" s="178">
        <v>1</v>
      </c>
      <c r="C68" s="244"/>
      <c r="D68" s="241"/>
      <c r="E68" s="127">
        <v>3</v>
      </c>
      <c r="F68" s="180">
        <v>11208878</v>
      </c>
      <c r="G68" s="156">
        <f>IF(ISBLANK(F68),"-",(F68/$D$51*$D$48*$B$70)*$D$59/$D$66)</f>
        <v>39.003400090103568</v>
      </c>
      <c r="H68" s="153">
        <f t="shared" si="0"/>
        <v>0.97508500225258921</v>
      </c>
    </row>
    <row r="69" spans="1:11" ht="27" customHeight="1" thickBot="1">
      <c r="A69" s="106" t="s">
        <v>88</v>
      </c>
      <c r="B69" s="178">
        <v>1</v>
      </c>
      <c r="C69" s="255"/>
      <c r="D69" s="242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3" t="s">
        <v>90</v>
      </c>
      <c r="D70" s="240">
        <f>Sulfamethoxazole!D70</f>
        <v>11.012589999999999</v>
      </c>
      <c r="E70" s="126">
        <v>1</v>
      </c>
      <c r="F70" s="187">
        <v>11082787</v>
      </c>
      <c r="G70" s="155">
        <f>IF(ISBLANK(F70),"-",(F70/$D$51*$D$48*$B$70)*$D$59/$D$70)</f>
        <v>38.660418835248947</v>
      </c>
      <c r="H70" s="153">
        <f t="shared" si="0"/>
        <v>0.96651047088122366</v>
      </c>
    </row>
    <row r="71" spans="1:11" ht="22.5" customHeight="1" thickBot="1">
      <c r="A71" s="169" t="s">
        <v>91</v>
      </c>
      <c r="B71" s="189">
        <f>(D48*B70)/D57*D59</f>
        <v>11.53711460271472</v>
      </c>
      <c r="C71" s="244"/>
      <c r="D71" s="241"/>
      <c r="E71" s="127">
        <v>2</v>
      </c>
      <c r="F71" s="180">
        <v>11149950</v>
      </c>
      <c r="G71" s="156">
        <f>IF(ISBLANK(F71),"-",(F71/$D$51*$D$48*$B$70)*$D$59/$D$70)</f>
        <v>38.894705545823811</v>
      </c>
      <c r="H71" s="153">
        <f t="shared" si="0"/>
        <v>0.97236763864559528</v>
      </c>
    </row>
    <row r="72" spans="1:11" ht="23.25" customHeight="1">
      <c r="A72" s="248" t="s">
        <v>60</v>
      </c>
      <c r="B72" s="249"/>
      <c r="C72" s="244"/>
      <c r="D72" s="241"/>
      <c r="E72" s="127">
        <v>3</v>
      </c>
      <c r="F72" s="180">
        <v>11148044</v>
      </c>
      <c r="G72" s="156">
        <f>IF(ISBLANK(F72),"-",(F72/$D$51*$D$48*$B$70)*$D$59/$D$70)</f>
        <v>38.888056788764779</v>
      </c>
      <c r="H72" s="153">
        <f t="shared" si="0"/>
        <v>0.97220141971911944</v>
      </c>
    </row>
    <row r="73" spans="1:11" ht="23.25" customHeight="1" thickBot="1">
      <c r="A73" s="250"/>
      <c r="B73" s="251"/>
      <c r="C73" s="245"/>
      <c r="D73" s="242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0.97163925373713955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3.6653287737415294E-3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6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9" t="str">
        <f>B20</f>
        <v>Sulfamethoxazole &amp; Trimethoprim</v>
      </c>
      <c r="D78" s="239"/>
      <c r="E78" s="151" t="s">
        <v>94</v>
      </c>
      <c r="F78" s="151"/>
      <c r="G78" s="195">
        <f>H74</f>
        <v>0.97163925373713955</v>
      </c>
      <c r="H78" s="159"/>
      <c r="I78" s="151"/>
      <c r="J78" s="194"/>
      <c r="K78" s="203"/>
    </row>
    <row r="79" spans="1:11" ht="19.5" customHeight="1" thickBot="1">
      <c r="A79" s="216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26"/>
      <c r="C81" s="226"/>
    </row>
    <row r="82" spans="1:8" ht="26.25" customHeight="1">
      <c r="A82" s="194" t="s">
        <v>31</v>
      </c>
      <c r="B82" s="204"/>
      <c r="C82" s="20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11" t="s">
        <v>42</v>
      </c>
      <c r="E91" s="212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3" t="s">
        <v>60</v>
      </c>
      <c r="B101" s="214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15"/>
      <c r="B102" s="216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1.153711460271472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7" t="s">
        <v>80</v>
      </c>
      <c r="D116" s="220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8"/>
      <c r="D117" s="221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8"/>
      <c r="D118" s="221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9"/>
      <c r="D119" s="222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7" t="s">
        <v>85</v>
      </c>
      <c r="D120" s="220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8"/>
      <c r="D121" s="221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8"/>
      <c r="D122" s="221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9"/>
      <c r="D123" s="222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7" t="s">
        <v>90</v>
      </c>
      <c r="D124" s="220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8"/>
      <c r="D125" s="221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3" t="s">
        <v>60</v>
      </c>
      <c r="B126" s="224"/>
      <c r="C126" s="218"/>
      <c r="D126" s="221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15"/>
      <c r="B127" s="225"/>
      <c r="C127" s="223"/>
      <c r="D127" s="222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16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3" priority="4" operator="greaterThan">
      <formula>0.02</formula>
    </cfRule>
  </conditionalFormatting>
  <conditionalFormatting sqref="H75">
    <cfRule type="cellIs" dxfId="2" priority="3" operator="greaterThan">
      <formula>0.02</formula>
    </cfRule>
  </conditionalFormatting>
  <conditionalFormatting sqref="D106">
    <cfRule type="cellIs" dxfId="1" priority="2" operator="greaterThan">
      <formula>0.02</formula>
    </cfRule>
  </conditionalFormatting>
  <conditionalFormatting sqref="H129">
    <cfRule type="cellIs" dxfId="0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Sulfamethoxazole</vt:lpstr>
      <vt:lpstr>Trimethoprim</vt:lpstr>
      <vt:lpstr>RD!Print_Area</vt:lpstr>
      <vt:lpstr>'SST 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2016-04-13T04:43:58Z</cp:lastPrinted>
  <dcterms:created xsi:type="dcterms:W3CDTF">2005-07-05T10:19:27Z</dcterms:created>
  <dcterms:modified xsi:type="dcterms:W3CDTF">2016-04-15T06:00:25Z</dcterms:modified>
</cp:coreProperties>
</file>