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480" yWindow="495" windowWidth="20775" windowHeight="9405" activeTab="2"/>
  </bookViews>
  <sheets>
    <sheet name="RD" sheetId="3" r:id="rId1"/>
    <sheet name="SST " sheetId="5" r:id="rId2"/>
    <sheet name="Sulfamethoxazole" sheetId="6" r:id="rId3"/>
    <sheet name="Trimethoprim" sheetId="7" r:id="rId4"/>
  </sheets>
  <externalReferences>
    <externalReference r:id="rId5"/>
  </externalReferences>
  <definedNames>
    <definedName name="_xlnm.Print_Area" localSheetId="0">RD!$A$1:$F$45</definedName>
    <definedName name="_xlnm.Print_Area" localSheetId="1">'SST '!$A$1:$G$52</definedName>
    <definedName name="_xlnm.Print_Area" localSheetId="2">Sulfamethoxazole!$A$1:$H$135</definedName>
    <definedName name="_xlnm.Print_Area" localSheetId="3">Trimethoprim!$A$1:$H$135</definedName>
  </definedNames>
  <calcPr calcId="124519"/>
</workbook>
</file>

<file path=xl/calcChain.xml><?xml version="1.0" encoding="utf-8"?>
<calcChain xmlns="http://schemas.openxmlformats.org/spreadsheetml/2006/main">
  <c r="B58" i="7"/>
  <c r="B58" i="6"/>
  <c r="C132" i="7"/>
  <c r="H127"/>
  <c r="G127"/>
  <c r="H126"/>
  <c r="G126"/>
  <c r="H125"/>
  <c r="G125"/>
  <c r="H124"/>
  <c r="G124"/>
  <c r="B124"/>
  <c r="H123"/>
  <c r="G123"/>
  <c r="H122"/>
  <c r="G122"/>
  <c r="H121"/>
  <c r="G121"/>
  <c r="H120"/>
  <c r="G120"/>
  <c r="H119"/>
  <c r="G119"/>
  <c r="H118"/>
  <c r="G118"/>
  <c r="H117"/>
  <c r="G117"/>
  <c r="H116"/>
  <c r="G116"/>
  <c r="B113"/>
  <c r="B112"/>
  <c r="D113" s="1"/>
  <c r="E111"/>
  <c r="B110"/>
  <c r="B100"/>
  <c r="D103" s="1"/>
  <c r="D104" s="1"/>
  <c r="F97"/>
  <c r="D97"/>
  <c r="G96"/>
  <c r="E96"/>
  <c r="G95"/>
  <c r="E95"/>
  <c r="G94"/>
  <c r="E94"/>
  <c r="G93"/>
  <c r="G97" s="1"/>
  <c r="E93"/>
  <c r="D105" s="1"/>
  <c r="B89"/>
  <c r="D99" s="1"/>
  <c r="D100" s="1"/>
  <c r="D101" s="1"/>
  <c r="B85"/>
  <c r="C78"/>
  <c r="H73"/>
  <c r="G73"/>
  <c r="D70"/>
  <c r="B70"/>
  <c r="B71" s="1"/>
  <c r="H69"/>
  <c r="G69"/>
  <c r="D66"/>
  <c r="H65"/>
  <c r="G65"/>
  <c r="H64"/>
  <c r="G64"/>
  <c r="H63"/>
  <c r="G63"/>
  <c r="H62"/>
  <c r="G62"/>
  <c r="D62"/>
  <c r="B59"/>
  <c r="D59"/>
  <c r="E57"/>
  <c r="B56"/>
  <c r="B46"/>
  <c r="D49" s="1"/>
  <c r="G41" s="1"/>
  <c r="F43"/>
  <c r="D43"/>
  <c r="G42"/>
  <c r="E42"/>
  <c r="B35"/>
  <c r="F45" s="1"/>
  <c r="F46" s="1"/>
  <c r="B31"/>
  <c r="C132" i="6"/>
  <c r="H127"/>
  <c r="G127"/>
  <c r="H126"/>
  <c r="G126"/>
  <c r="H125"/>
  <c r="G125"/>
  <c r="H124"/>
  <c r="G124"/>
  <c r="B124"/>
  <c r="H123"/>
  <c r="G123"/>
  <c r="H122"/>
  <c r="G122"/>
  <c r="H121"/>
  <c r="G121"/>
  <c r="H120"/>
  <c r="G120"/>
  <c r="H119"/>
  <c r="G119"/>
  <c r="H118"/>
  <c r="G118"/>
  <c r="H117"/>
  <c r="G117"/>
  <c r="H116"/>
  <c r="H128" s="1"/>
  <c r="G132" s="1"/>
  <c r="G116"/>
  <c r="B113"/>
  <c r="E111"/>
  <c r="B110"/>
  <c r="B100"/>
  <c r="D103" s="1"/>
  <c r="D104" s="1"/>
  <c r="F99"/>
  <c r="F100" s="1"/>
  <c r="F101" s="1"/>
  <c r="F97"/>
  <c r="E97"/>
  <c r="D97"/>
  <c r="G96"/>
  <c r="E96"/>
  <c r="G95"/>
  <c r="E95"/>
  <c r="G94"/>
  <c r="E94"/>
  <c r="G93"/>
  <c r="G97" s="1"/>
  <c r="E93"/>
  <c r="D107" s="1"/>
  <c r="B89"/>
  <c r="D99" s="1"/>
  <c r="D100" s="1"/>
  <c r="D101" s="1"/>
  <c r="B85"/>
  <c r="C78"/>
  <c r="H73"/>
  <c r="G73"/>
  <c r="B70"/>
  <c r="B71" s="1"/>
  <c r="H69"/>
  <c r="G69"/>
  <c r="H65"/>
  <c r="G65"/>
  <c r="G64"/>
  <c r="H64" s="1"/>
  <c r="G63"/>
  <c r="H63" s="1"/>
  <c r="G62"/>
  <c r="H62" s="1"/>
  <c r="D59"/>
  <c r="B59"/>
  <c r="B112"/>
  <c r="D113" s="1"/>
  <c r="E57"/>
  <c r="B56"/>
  <c r="D49"/>
  <c r="G41" s="1"/>
  <c r="B46"/>
  <c r="F43"/>
  <c r="D43"/>
  <c r="G42"/>
  <c r="E42"/>
  <c r="B35"/>
  <c r="F45" s="1"/>
  <c r="F46" s="1"/>
  <c r="B31"/>
  <c r="B41" i="5"/>
  <c r="E39"/>
  <c r="D39"/>
  <c r="C39"/>
  <c r="B39"/>
  <c r="B40" s="1"/>
  <c r="B30"/>
  <c r="B19"/>
  <c r="B18"/>
  <c r="F17"/>
  <c r="E17"/>
  <c r="D17"/>
  <c r="C17"/>
  <c r="B17"/>
  <c r="B8"/>
  <c r="D33" i="3"/>
  <c r="C37" s="1"/>
  <c r="C33"/>
  <c r="C35" s="1"/>
  <c r="B33"/>
  <c r="B18"/>
  <c r="H130" i="6" l="1"/>
  <c r="F47"/>
  <c r="G40"/>
  <c r="F47" i="7"/>
  <c r="G40"/>
  <c r="B125"/>
  <c r="B125" i="6"/>
  <c r="D106" i="7"/>
  <c r="D45" i="6"/>
  <c r="D46" s="1"/>
  <c r="D47" s="1"/>
  <c r="D50"/>
  <c r="E39" i="7"/>
  <c r="E41"/>
  <c r="D45"/>
  <c r="D46" s="1"/>
  <c r="D47" s="1"/>
  <c r="D50"/>
  <c r="D107"/>
  <c r="H128"/>
  <c r="G132" s="1"/>
  <c r="D105" i="6"/>
  <c r="D106" s="1"/>
  <c r="E40"/>
  <c r="H129"/>
  <c r="E40" i="7"/>
  <c r="E97"/>
  <c r="F99"/>
  <c r="F100" s="1"/>
  <c r="F101" s="1"/>
  <c r="H130"/>
  <c r="G39" i="6"/>
  <c r="G43" s="1"/>
  <c r="G39" i="7"/>
  <c r="G43" s="1"/>
  <c r="C39" i="3"/>
  <c r="D51" i="7" l="1"/>
  <c r="E43"/>
  <c r="D53"/>
  <c r="H129"/>
  <c r="E39" i="6"/>
  <c r="E41"/>
  <c r="G70" i="7" l="1"/>
  <c r="H70" s="1"/>
  <c r="G67"/>
  <c r="H67" s="1"/>
  <c r="G72"/>
  <c r="H72" s="1"/>
  <c r="G68"/>
  <c r="H68" s="1"/>
  <c r="G66"/>
  <c r="H66" s="1"/>
  <c r="G71"/>
  <c r="H71" s="1"/>
  <c r="D51" i="6"/>
  <c r="E43"/>
  <c r="D52"/>
  <c r="D53"/>
  <c r="D52" i="7"/>
  <c r="H74" l="1"/>
  <c r="G78" s="1"/>
  <c r="H76"/>
  <c r="G71" i="6"/>
  <c r="H71" s="1"/>
  <c r="G68"/>
  <c r="H68" s="1"/>
  <c r="G66"/>
  <c r="H66" s="1"/>
  <c r="G70"/>
  <c r="H70" s="1"/>
  <c r="G72"/>
  <c r="H72" s="1"/>
  <c r="G67"/>
  <c r="H67" s="1"/>
  <c r="H75" i="7" l="1"/>
  <c r="H74" i="6"/>
  <c r="G78" s="1"/>
  <c r="H76"/>
  <c r="H75" l="1"/>
</calcChain>
</file>

<file path=xl/sharedStrings.xml><?xml version="1.0" encoding="utf-8"?>
<sst xmlns="http://schemas.openxmlformats.org/spreadsheetml/2006/main" count="419" uniqueCount="122">
  <si>
    <t>HPLC System Suitability Report</t>
  </si>
  <si>
    <t>Analysis Data</t>
  </si>
  <si>
    <t>Sample(s)</t>
  </si>
  <si>
    <t>Reference Substance:</t>
  </si>
  <si>
    <t>% age Purity:</t>
  </si>
  <si>
    <t>Weight (mg):</t>
  </si>
  <si>
    <t>Standard Conc (mg/mL):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</si>
  <si>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</si>
  <si>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</si>
  <si>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</si>
  <si>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</si>
  <si>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</si>
  <si>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</si>
  <si>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</si>
  <si>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</si>
  <si>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</si>
  <si>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t>Name</t>
  </si>
  <si>
    <t>Date</t>
  </si>
  <si>
    <t>Signature</t>
  </si>
  <si>
    <t>Analysed by:</t>
  </si>
  <si>
    <t>Reviewed By:</t>
  </si>
  <si>
    <t>National Quality Control Laboratory</t>
  </si>
  <si>
    <t>Laboratory Data Calculation Spreadsheet</t>
  </si>
  <si>
    <t>Please enter the required information in the cells highlighted in green</t>
  </si>
  <si>
    <t>Analysis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</si>
  <si>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</si>
  <si>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</si>
  <si>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</si>
  <si>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</si>
  <si>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</si>
  <si>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</si>
  <si>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</si>
  <si>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</si>
  <si>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</si>
  <si>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</si>
  <si>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</si>
  <si>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</si>
  <si>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</si>
  <si>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</si>
  <si>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</si>
  <si>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</si>
  <si>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(mL):</t>
  </si>
  <si>
    <t>Standard A</t>
  </si>
  <si>
    <t>Standard B</t>
  </si>
  <si>
    <r>
      <t>1</t>
    </r>
    <r>
      <rPr>
        <vertAlign val="superscript"/>
        <sz val="14"/>
        <color indexed="8"/>
        <rFont val="Book Antiqua"/>
      </rPr>
      <t>st</t>
    </r>
    <r>
      <rPr>
        <sz val="14"/>
        <color indexed="8"/>
        <rFont val="Book Antiqua"/>
      </rPr>
      <t xml:space="preserve"> Dilution Standard transfer Volume (mL:</t>
    </r>
  </si>
  <si>
    <t>Inj</t>
  </si>
  <si>
    <t>Response:</t>
  </si>
  <si>
    <t>Normalised Response:</t>
  </si>
  <si>
    <r>
      <t>1</t>
    </r>
    <r>
      <rPr>
        <vertAlign val="superscript"/>
        <sz val="14"/>
        <color indexed="8"/>
        <rFont val="Book Antiqua"/>
      </rPr>
      <t>st</t>
    </r>
    <r>
      <rPr>
        <sz val="14"/>
        <color indexed="8"/>
        <rFont val="Book Antiqua"/>
      </rPr>
      <t xml:space="preserve"> Dilution Standard Final Volume (mL):</t>
    </r>
  </si>
  <si>
    <r>
      <t>2</t>
    </r>
    <r>
      <rPr>
        <vertAlign val="superscript"/>
        <sz val="14"/>
        <color indexed="8"/>
        <rFont val="Book Antiqua"/>
      </rPr>
      <t>nd</t>
    </r>
    <r>
      <rPr>
        <sz val="14"/>
        <color indexed="8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</si>
  <si>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indexed="8"/>
        <rFont val="Book Antiqua"/>
      </rPr>
      <t>nd</t>
    </r>
    <r>
      <rPr>
        <sz val="14"/>
        <color indexed="8"/>
        <rFont val="Book Antiqua"/>
      </rPr>
      <t xml:space="preserve"> Dilution Standard Final Volume (mL):</t>
    </r>
  </si>
  <si>
    <r>
      <t>3</t>
    </r>
    <r>
      <rPr>
        <vertAlign val="superscript"/>
        <sz val="14"/>
        <color indexed="8"/>
        <rFont val="Book Antiqua"/>
      </rPr>
      <t>rd</t>
    </r>
    <r>
      <rPr>
        <sz val="14"/>
        <color indexed="8"/>
        <rFont val="Book Antiqua"/>
      </rPr>
      <t xml:space="preserve"> Dilution Standard Volume (mL:</t>
    </r>
  </si>
  <si>
    <r>
      <t>3</t>
    </r>
    <r>
      <rPr>
        <vertAlign val="superscript"/>
        <sz val="14"/>
        <color indexed="8"/>
        <rFont val="Book Antiqua"/>
      </rPr>
      <t>rd</t>
    </r>
    <r>
      <rPr>
        <sz val="14"/>
        <color indexed="8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</si>
  <si>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</si>
  <si>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indexed="8"/>
        <rFont val="Book Antiqua"/>
      </rPr>
      <t>th</t>
    </r>
    <r>
      <rPr>
        <sz val="14"/>
        <color indexed="8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</si>
  <si>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</si>
  <si>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indexed="8"/>
        <rFont val="Book Antiqua"/>
      </rPr>
      <t>th</t>
    </r>
    <r>
      <rPr>
        <sz val="14"/>
        <color indexed="8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</si>
  <si>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</si>
  <si>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</si>
  <si>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</si>
  <si>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</si>
  <si>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</si>
  <si>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</si>
  <si>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</si>
  <si>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</si>
  <si>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</si>
  <si>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</si>
  <si>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</si>
  <si>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</si>
  <si>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 xml:space="preserve">Each </t>
  </si>
  <si>
    <t>contains</t>
  </si>
  <si>
    <t>Relative Density of sample:</t>
  </si>
  <si>
    <t>Each</t>
  </si>
  <si>
    <t>is equivalent to</t>
  </si>
  <si>
    <t>Initial Sample dilution (mL):</t>
  </si>
  <si>
    <t>Powder Weight (g)</t>
  </si>
  <si>
    <t>Injection</t>
  </si>
  <si>
    <t>Determined Amt (mg)</t>
  </si>
  <si>
    <t>% Assay</t>
  </si>
  <si>
    <r>
      <t>1</t>
    </r>
    <r>
      <rPr>
        <vertAlign val="superscript"/>
        <sz val="14"/>
        <color indexed="8"/>
        <rFont val="Book Antiqua"/>
      </rPr>
      <t>st</t>
    </r>
    <r>
      <rPr>
        <sz val="14"/>
        <color indexed="8"/>
        <rFont val="Book Antiqua"/>
      </rPr>
      <t xml:space="preserve"> Dilution Sample transfer Volume (mL:</t>
    </r>
  </si>
  <si>
    <t>Assay Smp A</t>
  </si>
  <si>
    <r>
      <t>1</t>
    </r>
    <r>
      <rPr>
        <vertAlign val="superscript"/>
        <sz val="14"/>
        <color indexed="8"/>
        <rFont val="Book Antiqua"/>
      </rPr>
      <t>st</t>
    </r>
    <r>
      <rPr>
        <sz val="14"/>
        <color indexed="8"/>
        <rFont val="Book Antiqua"/>
      </rPr>
      <t xml:space="preserve"> Dilution Sample Final Volume (mL):</t>
    </r>
  </si>
  <si>
    <r>
      <t>2</t>
    </r>
    <r>
      <rPr>
        <vertAlign val="superscript"/>
        <sz val="14"/>
        <color indexed="8"/>
        <rFont val="Book Antiqua"/>
      </rPr>
      <t>nd</t>
    </r>
    <r>
      <rPr>
        <sz val="14"/>
        <color indexed="8"/>
        <rFont val="Book Antiqua"/>
      </rPr>
      <t xml:space="preserve"> Dilution Sample Transfer Volume (mL):</t>
    </r>
  </si>
  <si>
    <r>
      <t>2</t>
    </r>
    <r>
      <rPr>
        <vertAlign val="superscript"/>
        <sz val="14"/>
        <color indexed="8"/>
        <rFont val="Book Antiqua"/>
      </rPr>
      <t>nd</t>
    </r>
    <r>
      <rPr>
        <sz val="14"/>
        <color indexed="8"/>
        <rFont val="Book Antiqua"/>
      </rPr>
      <t xml:space="preserve"> Dilution Sample Final Volume (mL):</t>
    </r>
  </si>
  <si>
    <r>
      <t>3</t>
    </r>
    <r>
      <rPr>
        <vertAlign val="superscript"/>
        <sz val="14"/>
        <color indexed="8"/>
        <rFont val="Book Antiqua"/>
      </rPr>
      <t>rd</t>
    </r>
    <r>
      <rPr>
        <sz val="14"/>
        <color indexed="8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</si>
  <si>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</si>
  <si>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indexed="8"/>
        <rFont val="Book Antiqua"/>
      </rPr>
      <t>rd</t>
    </r>
    <r>
      <rPr>
        <sz val="14"/>
        <color indexed="8"/>
        <rFont val="Book Antiqua"/>
      </rPr>
      <t xml:space="preserve"> Dilution Sample Final Volume (mL):</t>
    </r>
  </si>
  <si>
    <r>
      <t>4</t>
    </r>
    <r>
      <rPr>
        <vertAlign val="superscript"/>
        <sz val="14"/>
        <color indexed="8"/>
        <rFont val="Book Antiqua"/>
      </rPr>
      <t>th</t>
    </r>
    <r>
      <rPr>
        <sz val="14"/>
        <color indexed="8"/>
        <rFont val="Book Antiqua"/>
      </rPr>
      <t xml:space="preserve"> Dilution Sample Transfer Volume (mL):</t>
    </r>
  </si>
  <si>
    <r>
      <t>4</t>
    </r>
    <r>
      <rPr>
        <vertAlign val="superscript"/>
        <sz val="14"/>
        <color indexed="8"/>
        <rFont val="Book Antiqua"/>
      </rPr>
      <t>th</t>
    </r>
    <r>
      <rPr>
        <sz val="14"/>
        <color indexed="8"/>
        <rFont val="Book Antiqua"/>
      </rPr>
      <t xml:space="preserve"> Dilution Sample Final Volume (mL):</t>
    </r>
  </si>
  <si>
    <t>Sample Dilution Factor</t>
  </si>
  <si>
    <t>Assay Smp C</t>
  </si>
  <si>
    <t>Desired Powder Weight (g):</t>
  </si>
  <si>
    <t>Comment:</t>
  </si>
  <si>
    <t xml:space="preserve">The content of </t>
  </si>
  <si>
    <t xml:space="preserve">in the sample as a percentage of the stated  label claim is </t>
  </si>
  <si>
    <t>Day 7</t>
  </si>
  <si>
    <t>Relative Density Test Report</t>
  </si>
  <si>
    <t>Pyknometer Mass (g)</t>
  </si>
  <si>
    <t>Pyknometer + Water (g)</t>
  </si>
  <si>
    <t>Pyknometer + Sample (g)</t>
  </si>
  <si>
    <t>Mass of Water (g):</t>
  </si>
  <si>
    <t>Mass of Sample (g):</t>
  </si>
  <si>
    <t xml:space="preserve">Relative Density of Sample: </t>
  </si>
  <si>
    <t>COSATRIM SUSPENSION</t>
  </si>
  <si>
    <t>Sulfamethoxaqzole BP &amp; Trimethoprim BP</t>
  </si>
  <si>
    <t>Each 5 mL contains: Sulphamethoxazole BP 200 mg &amp; Trimethoprim BP 40 mg</t>
  </si>
  <si>
    <t>NDQB201603796</t>
  </si>
  <si>
    <t>Assay &amp; Dissolution</t>
  </si>
  <si>
    <t>Sulfran DS Tablets &amp; Cosatrim Suspension</t>
  </si>
  <si>
    <t>Sulfamethoxazole</t>
  </si>
  <si>
    <t>Resolution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</si>
  <si>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</si>
  <si>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</si>
  <si>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</si>
  <si>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r>
      <t xml:space="preserve">Resolution - NLT than </t>
    </r>
    <r>
      <rPr>
        <b/>
        <sz val="12"/>
        <color rgb="FF000000"/>
        <rFont val="Book Antiqua"/>
        <family val="1"/>
      </rPr>
      <t>5.0</t>
    </r>
    <r>
      <rPr>
        <sz val="12"/>
        <color rgb="FF000000"/>
        <rFont val="Book Antiqua"/>
      </rPr>
      <t xml:space="preserve"> between sulfamethoxazole and trimethoprim</t>
    </r>
  </si>
  <si>
    <t>Trimethoprim</t>
  </si>
  <si>
    <t>Dr. Sarah Mwangi</t>
  </si>
  <si>
    <t>15th April 2016</t>
  </si>
  <si>
    <t>Sulfamethoxazole &amp; Trimethoprim</t>
  </si>
  <si>
    <t>Each 5 mL contains: Sulfamethoxazole BP 200 mg &amp; Trimethoprim BP 40 mg</t>
  </si>
  <si>
    <t>S12-1</t>
  </si>
  <si>
    <t>T7-001</t>
  </si>
</sst>
</file>

<file path=xl/styles.xml><?xml version="1.0" encoding="utf-8"?>
<styleSheet xmlns="http://schemas.openxmlformats.org/spreadsheetml/2006/main">
  <numFmts count="11">
    <numFmt numFmtId="164" formatCode="0.00000"/>
    <numFmt numFmtId="165" formatCode="0.0%"/>
    <numFmt numFmtId="166" formatCode="dd\-mmm\-yy"/>
    <numFmt numFmtId="167" formatCode="0.0000\ &quot;mg&quot;"/>
    <numFmt numFmtId="168" formatCode="0.000"/>
    <numFmt numFmtId="169" formatCode="0.0\ &quot;mL&quot;"/>
    <numFmt numFmtId="170" formatCode="0.0000\ &quot;g&quot;"/>
    <numFmt numFmtId="171" formatCode="0.0\ &quot;mg&quot;"/>
    <numFmt numFmtId="172" formatCode="0.0000"/>
    <numFmt numFmtId="173" formatCode="0.0000000"/>
    <numFmt numFmtId="174" formatCode="[$-409]d/mmm/yy;@"/>
  </numFmts>
  <fonts count="26">
    <font>
      <sz val="10"/>
      <color rgb="FF000000"/>
      <name val="Arial"/>
    </font>
    <font>
      <sz val="14"/>
      <color indexed="8"/>
      <name val="Book Antiqua"/>
    </font>
    <font>
      <vertAlign val="superscript"/>
      <sz val="14"/>
      <color indexed="8"/>
      <name val="Book Antiqua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u/>
      <sz val="14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sz val="14"/>
      <color rgb="FF000000"/>
      <name val="Arial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b/>
      <i/>
      <sz val="14"/>
      <color rgb="FF000000"/>
      <name val="Book Antiqua"/>
    </font>
    <font>
      <sz val="20"/>
      <color rgb="FF000000"/>
      <name val="Book Antiqua"/>
    </font>
    <font>
      <b/>
      <sz val="20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u/>
      <sz val="16"/>
      <color rgb="FF000000"/>
      <name val="Book Antiqua"/>
    </font>
    <font>
      <b/>
      <sz val="28"/>
      <color rgb="FF000000"/>
      <name val="Book Antiqua"/>
    </font>
    <font>
      <b/>
      <sz val="36"/>
      <color rgb="FF000000"/>
      <name val="Book Antiqua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</fonts>
  <fills count="7">
    <fill>
      <patternFill patternType="none"/>
    </fill>
    <fill>
      <patternFill patternType="gray125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64">
    <xf numFmtId="0" fontId="0" fillId="0" borderId="0" xfId="0" applyFill="1"/>
    <xf numFmtId="0" fontId="3" fillId="0" borderId="0" xfId="0" applyFont="1" applyFill="1"/>
    <xf numFmtId="0" fontId="4" fillId="0" borderId="0" xfId="0" applyFont="1" applyFill="1" applyAlignment="1">
      <alignment horizontal="right"/>
    </xf>
    <xf numFmtId="0" fontId="5" fillId="0" borderId="0" xfId="0" applyFont="1" applyFill="1"/>
    <xf numFmtId="0" fontId="5" fillId="0" borderId="0" xfId="0" applyFont="1" applyFill="1" applyAlignment="1">
      <alignment horizontal="left"/>
    </xf>
    <xf numFmtId="0" fontId="6" fillId="0" borderId="0" xfId="0" applyFont="1" applyFill="1" applyAlignment="1">
      <alignment horizontal="left"/>
    </xf>
    <xf numFmtId="0" fontId="6" fillId="0" borderId="0" xfId="0" applyFont="1" applyFill="1" applyAlignment="1">
      <alignment horizontal="center"/>
    </xf>
    <xf numFmtId="2" fontId="6" fillId="0" borderId="0" xfId="0" applyNumberFormat="1" applyFont="1" applyFill="1" applyAlignment="1">
      <alignment horizontal="center"/>
    </xf>
    <xf numFmtId="164" fontId="6" fillId="0" borderId="0" xfId="0" applyNumberFormat="1" applyFont="1" applyFill="1" applyAlignment="1">
      <alignment horizontal="center"/>
    </xf>
    <xf numFmtId="0" fontId="6" fillId="0" borderId="2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8" fillId="2" borderId="3" xfId="0" applyFont="1" applyFill="1" applyBorder="1" applyAlignment="1" applyProtection="1">
      <alignment horizontal="center"/>
      <protection locked="0"/>
    </xf>
    <xf numFmtId="2" fontId="8" fillId="2" borderId="3" xfId="0" applyNumberFormat="1" applyFont="1" applyFill="1" applyBorder="1" applyAlignment="1" applyProtection="1">
      <alignment horizontal="center"/>
      <protection locked="0"/>
    </xf>
    <xf numFmtId="2" fontId="8" fillId="2" borderId="4" xfId="0" applyNumberFormat="1" applyFont="1" applyFill="1" applyBorder="1" applyAlignment="1" applyProtection="1">
      <alignment horizontal="center"/>
      <protection locked="0"/>
    </xf>
    <xf numFmtId="0" fontId="8" fillId="2" borderId="5" xfId="0" applyFont="1" applyFill="1" applyBorder="1" applyAlignment="1" applyProtection="1">
      <alignment horizontal="center"/>
      <protection locked="0"/>
    </xf>
    <xf numFmtId="2" fontId="8" fillId="2" borderId="5" xfId="0" applyNumberFormat="1" applyFont="1" applyFill="1" applyBorder="1" applyAlignment="1" applyProtection="1">
      <alignment horizontal="center"/>
      <protection locked="0"/>
    </xf>
    <xf numFmtId="0" fontId="7" fillId="0" borderId="4" xfId="0" applyFont="1" applyFill="1" applyBorder="1"/>
    <xf numFmtId="1" fontId="6" fillId="3" borderId="2" xfId="0" applyNumberFormat="1" applyFont="1" applyFill="1" applyBorder="1" applyAlignment="1">
      <alignment horizontal="center"/>
    </xf>
    <xf numFmtId="1" fontId="6" fillId="3" borderId="1" xfId="0" applyNumberFormat="1" applyFont="1" applyFill="1" applyBorder="1" applyAlignment="1">
      <alignment horizontal="center"/>
    </xf>
    <xf numFmtId="2" fontId="6" fillId="3" borderId="1" xfId="0" applyNumberFormat="1" applyFont="1" applyFill="1" applyBorder="1" applyAlignment="1">
      <alignment horizontal="center"/>
    </xf>
    <xf numFmtId="0" fontId="7" fillId="0" borderId="3" xfId="0" applyFont="1" applyFill="1" applyBorder="1"/>
    <xf numFmtId="10" fontId="6" fillId="4" borderId="1" xfId="0" applyNumberFormat="1" applyFont="1" applyFill="1" applyBorder="1" applyAlignment="1">
      <alignment horizontal="center"/>
    </xf>
    <xf numFmtId="165" fontId="6" fillId="0" borderId="0" xfId="0" applyNumberFormat="1" applyFont="1" applyFill="1" applyAlignment="1">
      <alignment horizontal="center"/>
    </xf>
    <xf numFmtId="0" fontId="7" fillId="0" borderId="6" xfId="0" applyFont="1" applyFill="1" applyBorder="1"/>
    <xf numFmtId="0" fontId="7" fillId="0" borderId="5" xfId="0" applyFont="1" applyFill="1" applyBorder="1"/>
    <xf numFmtId="0" fontId="6" fillId="3" borderId="1" xfId="0" applyFont="1" applyFill="1" applyBorder="1" applyAlignment="1">
      <alignment horizontal="center"/>
    </xf>
    <xf numFmtId="0" fontId="6" fillId="0" borderId="7" xfId="0" applyFont="1" applyFill="1" applyBorder="1" applyAlignment="1">
      <alignment horizontal="center"/>
    </xf>
    <xf numFmtId="0" fontId="7" fillId="0" borderId="8" xfId="0" applyFont="1" applyFill="1" applyBorder="1"/>
    <xf numFmtId="0" fontId="7" fillId="0" borderId="0" xfId="0" applyFont="1" applyFill="1" applyAlignment="1" applyProtection="1">
      <alignment horizontal="left"/>
      <protection locked="0"/>
    </xf>
    <xf numFmtId="0" fontId="4" fillId="0" borderId="10" xfId="0" applyFont="1" applyFill="1" applyBorder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7" xfId="0" applyFont="1" applyFill="1" applyBorder="1"/>
    <xf numFmtId="0" fontId="3" fillId="0" borderId="11" xfId="0" applyFont="1" applyFill="1" applyBorder="1"/>
    <xf numFmtId="0" fontId="4" fillId="0" borderId="11" xfId="0" applyFont="1" applyFill="1" applyBorder="1"/>
    <xf numFmtId="0" fontId="6" fillId="0" borderId="0" xfId="0" applyFont="1" applyFill="1" applyAlignment="1">
      <alignment horizontal="right"/>
    </xf>
    <xf numFmtId="0" fontId="7" fillId="0" borderId="0" xfId="0" applyFont="1" applyFill="1"/>
    <xf numFmtId="2" fontId="6" fillId="0" borderId="47" xfId="0" applyNumberFormat="1" applyFont="1" applyFill="1" applyBorder="1" applyAlignment="1">
      <alignment horizontal="center" wrapText="1"/>
    </xf>
    <xf numFmtId="2" fontId="6" fillId="0" borderId="41" xfId="0" applyNumberFormat="1" applyFont="1" applyFill="1" applyBorder="1" applyAlignment="1">
      <alignment horizontal="center" wrapText="1"/>
    </xf>
    <xf numFmtId="2" fontId="3" fillId="0" borderId="0" xfId="0" applyNumberFormat="1" applyFont="1" applyFill="1" applyAlignment="1">
      <alignment horizontal="center"/>
    </xf>
    <xf numFmtId="2" fontId="4" fillId="0" borderId="0" xfId="0" applyNumberFormat="1" applyFont="1" applyFill="1" applyAlignment="1">
      <alignment horizontal="center"/>
    </xf>
    <xf numFmtId="0" fontId="0" fillId="0" borderId="0" xfId="0" applyFill="1"/>
    <xf numFmtId="164" fontId="7" fillId="2" borderId="48" xfId="0" applyNumberFormat="1" applyFont="1" applyFill="1" applyBorder="1" applyAlignment="1" applyProtection="1">
      <alignment horizontal="center"/>
      <protection locked="0"/>
    </xf>
    <xf numFmtId="164" fontId="7" fillId="2" borderId="22" xfId="0" applyNumberFormat="1" applyFont="1" applyFill="1" applyBorder="1" applyAlignment="1" applyProtection="1">
      <alignment horizontal="center"/>
      <protection locked="0"/>
    </xf>
    <xf numFmtId="164" fontId="4" fillId="0" borderId="0" xfId="0" applyNumberFormat="1" applyFont="1" applyFill="1" applyAlignment="1">
      <alignment horizontal="center"/>
    </xf>
    <xf numFmtId="164" fontId="7" fillId="0" borderId="13" xfId="0" applyNumberFormat="1" applyFont="1" applyFill="1" applyBorder="1" applyAlignment="1">
      <alignment horizontal="center"/>
    </xf>
    <xf numFmtId="164" fontId="7" fillId="2" borderId="23" xfId="0" applyNumberFormat="1" applyFont="1" applyFill="1" applyBorder="1" applyAlignment="1" applyProtection="1">
      <alignment horizontal="center"/>
      <protection locked="0"/>
    </xf>
    <xf numFmtId="164" fontId="7" fillId="0" borderId="0" xfId="0" applyNumberFormat="1" applyFont="1" applyFill="1" applyAlignment="1">
      <alignment horizontal="center"/>
    </xf>
    <xf numFmtId="164" fontId="7" fillId="0" borderId="14" xfId="0" applyNumberFormat="1" applyFont="1" applyFill="1" applyBorder="1" applyAlignment="1">
      <alignment horizontal="center"/>
    </xf>
    <xf numFmtId="173" fontId="6" fillId="4" borderId="48" xfId="0" applyNumberFormat="1" applyFont="1" applyFill="1" applyBorder="1" applyAlignment="1">
      <alignment horizontal="center"/>
    </xf>
    <xf numFmtId="173" fontId="3" fillId="0" borderId="0" xfId="0" applyNumberFormat="1" applyFont="1" applyFill="1" applyAlignment="1">
      <alignment horizontal="center"/>
    </xf>
    <xf numFmtId="2" fontId="7" fillId="0" borderId="0" xfId="0" applyNumberFormat="1" applyFont="1" applyFill="1" applyAlignment="1">
      <alignment horizontal="center"/>
    </xf>
    <xf numFmtId="2" fontId="7" fillId="0" borderId="48" xfId="0" applyNumberFormat="1" applyFont="1" applyFill="1" applyBorder="1" applyAlignment="1">
      <alignment horizontal="center"/>
    </xf>
    <xf numFmtId="173" fontId="7" fillId="0" borderId="48" xfId="0" applyNumberFormat="1" applyFont="1" applyFill="1" applyBorder="1" applyAlignment="1">
      <alignment horizontal="center"/>
    </xf>
    <xf numFmtId="173" fontId="4" fillId="0" borderId="0" xfId="0" applyNumberFormat="1" applyFont="1" applyFill="1" applyAlignment="1">
      <alignment horizontal="center"/>
    </xf>
    <xf numFmtId="173" fontId="7" fillId="0" borderId="0" xfId="0" applyNumberFormat="1" applyFont="1" applyFill="1" applyAlignment="1">
      <alignment horizontal="center"/>
    </xf>
    <xf numFmtId="173" fontId="4" fillId="0" borderId="0" xfId="0" applyNumberFormat="1" applyFont="1" applyFill="1" applyAlignment="1">
      <alignment horizontal="center"/>
    </xf>
    <xf numFmtId="2" fontId="4" fillId="0" borderId="0" xfId="0" applyNumberFormat="1" applyFont="1" applyFill="1" applyAlignment="1">
      <alignment horizontal="center"/>
    </xf>
    <xf numFmtId="2" fontId="7" fillId="0" borderId="48" xfId="0" applyNumberFormat="1" applyFont="1" applyFill="1" applyBorder="1" applyAlignment="1">
      <alignment horizontal="center" wrapText="1"/>
    </xf>
    <xf numFmtId="172" fontId="6" fillId="4" borderId="49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Alignment="1">
      <alignment horizontal="center" wrapText="1"/>
    </xf>
    <xf numFmtId="172" fontId="3" fillId="0" borderId="0" xfId="0" applyNumberFormat="1" applyFont="1" applyFill="1" applyAlignment="1">
      <alignment horizontal="center" vertical="center"/>
    </xf>
    <xf numFmtId="2" fontId="4" fillId="0" borderId="0" xfId="0" applyNumberFormat="1" applyFont="1" applyFill="1" applyAlignment="1">
      <alignment horizontal="center" wrapText="1"/>
    </xf>
    <xf numFmtId="0" fontId="4" fillId="0" borderId="9" xfId="0" applyFont="1" applyFill="1" applyBorder="1"/>
    <xf numFmtId="0" fontId="4" fillId="0" borderId="0" xfId="0" applyFont="1" applyFill="1" applyAlignment="1">
      <alignment horizontal="center"/>
    </xf>
    <xf numFmtId="0" fontId="4" fillId="0" borderId="0" xfId="0" applyFont="1" applyFill="1"/>
    <xf numFmtId="10" fontId="4" fillId="0" borderId="9" xfId="0" applyNumberFormat="1" applyFont="1" applyFill="1" applyBorder="1"/>
    <xf numFmtId="2" fontId="4" fillId="0" borderId="0" xfId="0" applyNumberFormat="1" applyFont="1" applyFill="1" applyAlignment="1">
      <alignment horizontal="center"/>
    </xf>
    <xf numFmtId="10" fontId="4" fillId="0" borderId="0" xfId="0" applyNumberFormat="1" applyFont="1" applyFill="1" applyAlignment="1">
      <alignment horizontal="center"/>
    </xf>
    <xf numFmtId="0" fontId="0" fillId="0" borderId="0" xfId="0" applyFill="1"/>
    <xf numFmtId="0" fontId="6" fillId="0" borderId="10" xfId="0" applyFont="1" applyFill="1" applyBorder="1"/>
    <xf numFmtId="0" fontId="6" fillId="0" borderId="10" xfId="0" applyFont="1" applyFill="1" applyBorder="1" applyAlignment="1">
      <alignment horizontal="center"/>
    </xf>
    <xf numFmtId="0" fontId="7" fillId="0" borderId="10" xfId="0" applyFont="1" applyFill="1" applyBorder="1" applyAlignment="1">
      <alignment horizontal="center"/>
    </xf>
    <xf numFmtId="0" fontId="6" fillId="0" borderId="0" xfId="0" applyFont="1" applyFill="1" applyAlignment="1">
      <alignment horizontal="right"/>
    </xf>
    <xf numFmtId="0" fontId="7" fillId="0" borderId="7" xfId="0" applyFont="1" applyFill="1" applyBorder="1"/>
    <xf numFmtId="0" fontId="7" fillId="0" borderId="0" xfId="0" applyFont="1" applyFill="1"/>
    <xf numFmtId="0" fontId="7" fillId="0" borderId="0" xfId="0" applyFont="1" applyFill="1"/>
    <xf numFmtId="0" fontId="7" fillId="0" borderId="7" xfId="0" applyFont="1" applyFill="1" applyBorder="1"/>
    <xf numFmtId="0" fontId="6" fillId="0" borderId="11" xfId="0" applyFont="1" applyFill="1" applyBorder="1"/>
    <xf numFmtId="0" fontId="6" fillId="0" borderId="0" xfId="0" applyFont="1" applyFill="1"/>
    <xf numFmtId="0" fontId="7" fillId="0" borderId="11" xfId="0" applyFont="1" applyFill="1" applyBorder="1"/>
    <xf numFmtId="2" fontId="4" fillId="0" borderId="0" xfId="0" applyNumberFormat="1" applyFont="1" applyFill="1" applyAlignment="1">
      <alignment horizontal="center"/>
    </xf>
    <xf numFmtId="10" fontId="4" fillId="0" borderId="0" xfId="0" applyNumberFormat="1" applyFont="1" applyFill="1" applyAlignment="1">
      <alignment horizontal="center"/>
    </xf>
    <xf numFmtId="168" fontId="4" fillId="0" borderId="0" xfId="0" applyNumberFormat="1" applyFont="1" applyFill="1" applyAlignment="1">
      <alignment horizontal="center"/>
    </xf>
    <xf numFmtId="172" fontId="4" fillId="0" borderId="0" xfId="0" applyNumberFormat="1" applyFont="1" applyFill="1" applyAlignment="1">
      <alignment horizontal="center"/>
    </xf>
    <xf numFmtId="0" fontId="0" fillId="0" borderId="0" xfId="0" applyFill="1" applyAlignment="1">
      <alignment horizontal="center"/>
    </xf>
    <xf numFmtId="168" fontId="0" fillId="0" borderId="0" xfId="0" applyNumberFormat="1" applyFill="1"/>
    <xf numFmtId="0" fontId="0" fillId="0" borderId="0" xfId="0" applyFill="1" applyAlignment="1">
      <alignment horizontal="right"/>
    </xf>
    <xf numFmtId="0" fontId="19" fillId="0" borderId="0" xfId="0" applyFont="1" applyFill="1" applyAlignment="1">
      <alignment vertical="center"/>
    </xf>
    <xf numFmtId="0" fontId="20" fillId="0" borderId="0" xfId="0" applyFont="1" applyFill="1" applyAlignment="1">
      <alignment vertical="center"/>
    </xf>
    <xf numFmtId="0" fontId="7" fillId="0" borderId="0" xfId="0" applyFont="1" applyFill="1" applyProtection="1">
      <protection locked="0"/>
    </xf>
    <xf numFmtId="174" fontId="7" fillId="0" borderId="0" xfId="0" applyNumberFormat="1" applyFont="1" applyFill="1" applyProtection="1">
      <protection locked="0"/>
    </xf>
    <xf numFmtId="0" fontId="9" fillId="0" borderId="0" xfId="0" applyFont="1" applyFill="1"/>
    <xf numFmtId="0" fontId="11" fillId="0" borderId="0" xfId="0" applyFont="1" applyFill="1"/>
    <xf numFmtId="0" fontId="10" fillId="0" borderId="0" xfId="0" applyFont="1" applyFill="1" applyAlignment="1">
      <alignment horizontal="left"/>
    </xf>
    <xf numFmtId="166" fontId="10" fillId="0" borderId="0" xfId="0" applyNumberFormat="1" applyFont="1" applyFill="1" applyAlignment="1">
      <alignment horizontal="left"/>
    </xf>
    <xf numFmtId="0" fontId="11" fillId="0" borderId="0" xfId="0" applyFont="1" applyFill="1" applyAlignment="1">
      <alignment horizontal="right"/>
    </xf>
    <xf numFmtId="0" fontId="13" fillId="0" borderId="0" xfId="0" applyFont="1" applyFill="1" applyAlignment="1">
      <alignment vertical="center" wrapText="1"/>
    </xf>
    <xf numFmtId="0" fontId="14" fillId="0" borderId="0" xfId="0" applyFont="1" applyFill="1"/>
    <xf numFmtId="0" fontId="15" fillId="0" borderId="0" xfId="0" applyFont="1" applyFill="1"/>
    <xf numFmtId="2" fontId="11" fillId="0" borderId="0" xfId="0" applyNumberFormat="1" applyFont="1" applyFill="1" applyAlignment="1">
      <alignment horizontal="center"/>
    </xf>
    <xf numFmtId="0" fontId="11" fillId="0" borderId="0" xfId="0" applyFont="1" applyFill="1" applyAlignment="1">
      <alignment vertical="center" wrapText="1"/>
    </xf>
    <xf numFmtId="0" fontId="12" fillId="0" borderId="0" xfId="0" applyFont="1" applyFill="1"/>
    <xf numFmtId="0" fontId="16" fillId="0" borderId="0" xfId="0" applyFont="1" applyFill="1" applyAlignment="1">
      <alignment horizontal="left" vertical="center" wrapText="1"/>
    </xf>
    <xf numFmtId="167" fontId="11" fillId="0" borderId="0" xfId="0" applyNumberFormat="1" applyFont="1" applyFill="1" applyAlignment="1">
      <alignment horizontal="center"/>
    </xf>
    <xf numFmtId="0" fontId="10" fillId="0" borderId="12" xfId="0" applyFont="1" applyFill="1" applyBorder="1" applyAlignment="1">
      <alignment horizontal="right"/>
    </xf>
    <xf numFmtId="0" fontId="10" fillId="0" borderId="13" xfId="0" applyFont="1" applyFill="1" applyBorder="1" applyAlignment="1">
      <alignment horizontal="right"/>
    </xf>
    <xf numFmtId="0" fontId="11" fillId="0" borderId="15" xfId="0" applyFont="1" applyFill="1" applyBorder="1" applyAlignment="1">
      <alignment horizontal="center"/>
    </xf>
    <xf numFmtId="0" fontId="11" fillId="0" borderId="16" xfId="0" applyFont="1" applyFill="1" applyBorder="1" applyAlignment="1">
      <alignment horizontal="center"/>
    </xf>
    <xf numFmtId="0" fontId="11" fillId="0" borderId="17" xfId="0" applyFont="1" applyFill="1" applyBorder="1" applyAlignment="1">
      <alignment horizontal="center"/>
    </xf>
    <xf numFmtId="0" fontId="10" fillId="0" borderId="18" xfId="0" applyFont="1" applyFill="1" applyBorder="1" applyAlignment="1">
      <alignment horizontal="center"/>
    </xf>
    <xf numFmtId="0" fontId="10" fillId="0" borderId="19" xfId="0" applyFont="1" applyFill="1" applyBorder="1" applyAlignment="1">
      <alignment horizontal="center"/>
    </xf>
    <xf numFmtId="0" fontId="10" fillId="0" borderId="14" xfId="0" applyFont="1" applyFill="1" applyBorder="1" applyAlignment="1">
      <alignment horizontal="right"/>
    </xf>
    <xf numFmtId="1" fontId="11" fillId="5" borderId="20" xfId="0" applyNumberFormat="1" applyFont="1" applyFill="1" applyBorder="1" applyAlignment="1">
      <alignment horizontal="center"/>
    </xf>
    <xf numFmtId="168" fontId="11" fillId="5" borderId="21" xfId="0" applyNumberFormat="1" applyFont="1" applyFill="1" applyBorder="1" applyAlignment="1">
      <alignment horizontal="center"/>
    </xf>
    <xf numFmtId="2" fontId="10" fillId="5" borderId="22" xfId="0" applyNumberFormat="1" applyFont="1" applyFill="1" applyBorder="1" applyAlignment="1">
      <alignment horizontal="center"/>
    </xf>
    <xf numFmtId="2" fontId="10" fillId="6" borderId="22" xfId="0" applyNumberFormat="1" applyFont="1" applyFill="1" applyBorder="1" applyAlignment="1">
      <alignment horizontal="center"/>
    </xf>
    <xf numFmtId="2" fontId="10" fillId="5" borderId="23" xfId="0" applyNumberFormat="1" applyFont="1" applyFill="1" applyBorder="1" applyAlignment="1">
      <alignment horizontal="center"/>
    </xf>
    <xf numFmtId="0" fontId="10" fillId="0" borderId="22" xfId="0" applyFont="1" applyFill="1" applyBorder="1" applyAlignment="1">
      <alignment horizontal="right"/>
    </xf>
    <xf numFmtId="0" fontId="10" fillId="0" borderId="23" xfId="0" applyFont="1" applyFill="1" applyBorder="1" applyAlignment="1">
      <alignment horizontal="right"/>
    </xf>
    <xf numFmtId="0" fontId="10" fillId="0" borderId="24" xfId="0" applyFont="1" applyFill="1" applyBorder="1" applyAlignment="1">
      <alignment horizontal="right"/>
    </xf>
    <xf numFmtId="10" fontId="10" fillId="5" borderId="22" xfId="0" applyNumberFormat="1" applyFont="1" applyFill="1" applyBorder="1" applyAlignment="1">
      <alignment horizontal="center"/>
    </xf>
    <xf numFmtId="0" fontId="10" fillId="6" borderId="23" xfId="0" applyFont="1" applyFill="1" applyBorder="1" applyAlignment="1">
      <alignment horizontal="center"/>
    </xf>
    <xf numFmtId="0" fontId="11" fillId="0" borderId="0" xfId="0" applyFont="1" applyFill="1" applyAlignment="1">
      <alignment horizontal="left"/>
    </xf>
    <xf numFmtId="0" fontId="11" fillId="0" borderId="25" xfId="0" applyFont="1" applyFill="1" applyBorder="1" applyAlignment="1">
      <alignment horizontal="center"/>
    </xf>
    <xf numFmtId="2" fontId="11" fillId="0" borderId="25" xfId="0" applyNumberFormat="1" applyFont="1" applyFill="1" applyBorder="1" applyAlignment="1">
      <alignment horizontal="center"/>
    </xf>
    <xf numFmtId="0" fontId="10" fillId="0" borderId="25" xfId="0" applyFont="1" applyFill="1" applyBorder="1" applyAlignment="1">
      <alignment horizontal="center"/>
    </xf>
    <xf numFmtId="0" fontId="10" fillId="0" borderId="26" xfId="0" applyFont="1" applyFill="1" applyBorder="1" applyAlignment="1">
      <alignment horizontal="center"/>
    </xf>
    <xf numFmtId="0" fontId="10" fillId="0" borderId="27" xfId="0" applyFont="1" applyFill="1" applyBorder="1" applyAlignment="1">
      <alignment horizontal="center"/>
    </xf>
    <xf numFmtId="2" fontId="10" fillId="0" borderId="0" xfId="0" applyNumberFormat="1" applyFont="1" applyFill="1" applyAlignment="1">
      <alignment horizontal="center"/>
    </xf>
    <xf numFmtId="168" fontId="11" fillId="5" borderId="28" xfId="0" applyNumberFormat="1" applyFont="1" applyFill="1" applyBorder="1" applyAlignment="1">
      <alignment horizontal="center"/>
    </xf>
    <xf numFmtId="10" fontId="10" fillId="0" borderId="0" xfId="0" applyNumberFormat="1" applyFont="1" applyFill="1" applyAlignment="1">
      <alignment horizontal="center"/>
    </xf>
    <xf numFmtId="168" fontId="11" fillId="0" borderId="0" xfId="0" applyNumberFormat="1" applyFont="1" applyFill="1" applyAlignment="1">
      <alignment horizontal="center"/>
    </xf>
    <xf numFmtId="0" fontId="11" fillId="0" borderId="29" xfId="0" applyFont="1" applyFill="1" applyBorder="1" applyAlignment="1">
      <alignment horizontal="center"/>
    </xf>
    <xf numFmtId="0" fontId="10" fillId="0" borderId="9" xfId="0" applyFont="1" applyFill="1" applyBorder="1"/>
    <xf numFmtId="0" fontId="10" fillId="0" borderId="9" xfId="0" applyFont="1" applyFill="1" applyBorder="1" applyAlignment="1">
      <alignment horizontal="center"/>
    </xf>
    <xf numFmtId="168" fontId="10" fillId="0" borderId="17" xfId="0" applyNumberFormat="1" applyFont="1" applyFill="1" applyBorder="1" applyAlignment="1">
      <alignment horizontal="center"/>
    </xf>
    <xf numFmtId="168" fontId="10" fillId="0" borderId="30" xfId="0" applyNumberFormat="1" applyFont="1" applyFill="1" applyBorder="1" applyAlignment="1">
      <alignment horizontal="center"/>
    </xf>
    <xf numFmtId="168" fontId="10" fillId="0" borderId="31" xfId="0" applyNumberFormat="1" applyFont="1" applyFill="1" applyBorder="1" applyAlignment="1">
      <alignment horizontal="center"/>
    </xf>
    <xf numFmtId="0" fontId="11" fillId="0" borderId="32" xfId="0" applyFont="1" applyFill="1" applyBorder="1"/>
    <xf numFmtId="0" fontId="11" fillId="0" borderId="33" xfId="0" applyFont="1" applyFill="1" applyBorder="1"/>
    <xf numFmtId="0" fontId="10" fillId="0" borderId="0" xfId="0" applyFont="1" applyFill="1" applyAlignment="1" applyProtection="1">
      <alignment horizontal="center"/>
      <protection locked="0"/>
    </xf>
    <xf numFmtId="168" fontId="10" fillId="0" borderId="29" xfId="0" applyNumberFormat="1" applyFont="1" applyFill="1" applyBorder="1" applyAlignment="1">
      <alignment horizontal="center"/>
    </xf>
    <xf numFmtId="168" fontId="10" fillId="0" borderId="34" xfId="0" applyNumberFormat="1" applyFont="1" applyFill="1" applyBorder="1" applyAlignment="1">
      <alignment horizontal="center"/>
    </xf>
    <xf numFmtId="168" fontId="10" fillId="0" borderId="35" xfId="0" applyNumberFormat="1" applyFont="1" applyFill="1" applyBorder="1" applyAlignment="1">
      <alignment horizontal="center"/>
    </xf>
    <xf numFmtId="0" fontId="10" fillId="0" borderId="12" xfId="0" applyFont="1" applyFill="1" applyBorder="1" applyAlignment="1">
      <alignment horizontal="center"/>
    </xf>
    <xf numFmtId="0" fontId="10" fillId="0" borderId="13" xfId="0" applyFont="1" applyFill="1" applyBorder="1" applyAlignment="1">
      <alignment horizontal="center"/>
    </xf>
    <xf numFmtId="0" fontId="10" fillId="0" borderId="36" xfId="0" applyFont="1" applyFill="1" applyBorder="1" applyAlignment="1">
      <alignment horizontal="center"/>
    </xf>
    <xf numFmtId="0" fontId="10" fillId="0" borderId="7" xfId="0" applyFont="1" applyFill="1" applyBorder="1"/>
    <xf numFmtId="0" fontId="10" fillId="0" borderId="11" xfId="0" applyFont="1" applyFill="1" applyBorder="1"/>
    <xf numFmtId="169" fontId="11" fillId="0" borderId="0" xfId="0" applyNumberFormat="1" applyFont="1" applyFill="1" applyAlignment="1">
      <alignment horizontal="center"/>
    </xf>
    <xf numFmtId="0" fontId="10" fillId="0" borderId="0" xfId="0" applyFont="1" applyFill="1"/>
    <xf numFmtId="10" fontId="10" fillId="0" borderId="15" xfId="0" applyNumberFormat="1" applyFont="1" applyFill="1" applyBorder="1" applyAlignment="1">
      <alignment horizontal="center" vertical="center"/>
    </xf>
    <xf numFmtId="10" fontId="10" fillId="0" borderId="14" xfId="0" applyNumberFormat="1" applyFont="1" applyFill="1" applyBorder="1" applyAlignment="1">
      <alignment horizontal="center" vertical="center"/>
    </xf>
    <xf numFmtId="10" fontId="10" fillId="0" borderId="37" xfId="0" applyNumberFormat="1" applyFont="1" applyFill="1" applyBorder="1" applyAlignment="1">
      <alignment horizontal="center" vertical="center"/>
    </xf>
    <xf numFmtId="2" fontId="10" fillId="0" borderId="25" xfId="0" applyNumberFormat="1" applyFont="1" applyFill="1" applyBorder="1" applyAlignment="1">
      <alignment horizontal="center"/>
    </xf>
    <xf numFmtId="2" fontId="10" fillId="0" borderId="26" xfId="0" applyNumberFormat="1" applyFont="1" applyFill="1" applyBorder="1" applyAlignment="1">
      <alignment horizontal="center"/>
    </xf>
    <xf numFmtId="2" fontId="10" fillId="0" borderId="27" xfId="0" applyNumberFormat="1" applyFont="1" applyFill="1" applyBorder="1" applyAlignment="1">
      <alignment horizontal="center"/>
    </xf>
    <xf numFmtId="0" fontId="10" fillId="0" borderId="14" xfId="0" applyFont="1" applyFill="1" applyBorder="1" applyAlignment="1">
      <alignment horizontal="center"/>
    </xf>
    <xf numFmtId="0" fontId="10" fillId="0" borderId="0" xfId="0" applyFont="1" applyFill="1" applyAlignment="1">
      <alignment horizontal="center"/>
    </xf>
    <xf numFmtId="1" fontId="11" fillId="5" borderId="38" xfId="0" applyNumberFormat="1" applyFont="1" applyFill="1" applyBorder="1" applyAlignment="1">
      <alignment horizontal="center"/>
    </xf>
    <xf numFmtId="0" fontId="10" fillId="0" borderId="39" xfId="0" applyFont="1" applyFill="1" applyBorder="1" applyAlignment="1">
      <alignment horizontal="right"/>
    </xf>
    <xf numFmtId="0" fontId="10" fillId="0" borderId="16" xfId="0" applyFont="1" applyFill="1" applyBorder="1" applyAlignment="1">
      <alignment horizontal="right"/>
    </xf>
    <xf numFmtId="2" fontId="10" fillId="5" borderId="40" xfId="0" applyNumberFormat="1" applyFont="1" applyFill="1" applyBorder="1" applyAlignment="1">
      <alignment horizontal="center"/>
    </xf>
    <xf numFmtId="2" fontId="10" fillId="6" borderId="40" xfId="0" applyNumberFormat="1" applyFont="1" applyFill="1" applyBorder="1" applyAlignment="1">
      <alignment horizontal="center"/>
    </xf>
    <xf numFmtId="0" fontId="10" fillId="0" borderId="38" xfId="0" applyFont="1" applyFill="1" applyBorder="1" applyAlignment="1">
      <alignment horizontal="right"/>
    </xf>
    <xf numFmtId="2" fontId="10" fillId="5" borderId="17" xfId="0" applyNumberFormat="1" applyFont="1" applyFill="1" applyBorder="1" applyAlignment="1">
      <alignment horizontal="center"/>
    </xf>
    <xf numFmtId="0" fontId="10" fillId="0" borderId="41" xfId="0" applyFont="1" applyFill="1" applyBorder="1" applyAlignment="1">
      <alignment horizontal="right"/>
    </xf>
    <xf numFmtId="168" fontId="11" fillId="6" borderId="41" xfId="0" applyNumberFormat="1" applyFont="1" applyFill="1" applyBorder="1" applyAlignment="1">
      <alignment horizontal="center"/>
    </xf>
    <xf numFmtId="0" fontId="10" fillId="0" borderId="36" xfId="0" applyFont="1" applyFill="1" applyBorder="1" applyAlignment="1">
      <alignment horizontal="right"/>
    </xf>
    <xf numFmtId="170" fontId="11" fillId="0" borderId="0" xfId="0" applyNumberFormat="1" applyFont="1" applyFill="1" applyAlignment="1">
      <alignment horizontal="center"/>
    </xf>
    <xf numFmtId="0" fontId="10" fillId="0" borderId="7" xfId="0" applyFont="1" applyFill="1" applyBorder="1" applyProtection="1">
      <protection locked="0"/>
    </xf>
    <xf numFmtId="0" fontId="11" fillId="0" borderId="11" xfId="0" applyFont="1" applyFill="1" applyBorder="1" applyProtection="1">
      <protection locked="0"/>
    </xf>
    <xf numFmtId="0" fontId="17" fillId="2" borderId="0" xfId="0" applyFont="1" applyFill="1" applyAlignment="1" applyProtection="1">
      <alignment horizontal="center"/>
      <protection locked="0"/>
    </xf>
    <xf numFmtId="0" fontId="18" fillId="2" borderId="0" xfId="0" applyFont="1" applyFill="1" applyAlignment="1" applyProtection="1">
      <alignment horizontal="center"/>
      <protection locked="0"/>
    </xf>
    <xf numFmtId="0" fontId="17" fillId="0" borderId="0" xfId="0" applyFont="1" applyFill="1"/>
    <xf numFmtId="166" fontId="17" fillId="2" borderId="0" xfId="0" applyNumberFormat="1" applyFont="1" applyFill="1" applyAlignment="1" applyProtection="1">
      <alignment horizontal="left"/>
      <protection locked="0"/>
    </xf>
    <xf numFmtId="0" fontId="18" fillId="2" borderId="15" xfId="0" applyFont="1" applyFill="1" applyBorder="1" applyAlignment="1" applyProtection="1">
      <alignment horizontal="center"/>
      <protection locked="0"/>
    </xf>
    <xf numFmtId="0" fontId="18" fillId="2" borderId="14" xfId="0" applyFont="1" applyFill="1" applyBorder="1" applyAlignment="1" applyProtection="1">
      <alignment horizontal="center"/>
      <protection locked="0"/>
    </xf>
    <xf numFmtId="0" fontId="18" fillId="2" borderId="42" xfId="0" applyFont="1" applyFill="1" applyBorder="1" applyAlignment="1" applyProtection="1">
      <alignment horizontal="center"/>
      <protection locked="0"/>
    </xf>
    <xf numFmtId="0" fontId="18" fillId="2" borderId="13" xfId="0" applyFont="1" applyFill="1" applyBorder="1" applyAlignment="1" applyProtection="1">
      <alignment horizontal="center"/>
      <protection locked="0"/>
    </xf>
    <xf numFmtId="0" fontId="18" fillId="2" borderId="43" xfId="0" applyFont="1" applyFill="1" applyBorder="1" applyAlignment="1" applyProtection="1">
      <alignment horizontal="center"/>
      <protection locked="0"/>
    </xf>
    <xf numFmtId="0" fontId="18" fillId="2" borderId="41" xfId="0" applyFont="1" applyFill="1" applyBorder="1" applyAlignment="1" applyProtection="1">
      <alignment horizontal="center"/>
      <protection locked="0"/>
    </xf>
    <xf numFmtId="0" fontId="18" fillId="2" borderId="44" xfId="0" applyFont="1" applyFill="1" applyBorder="1" applyAlignment="1" applyProtection="1">
      <alignment horizontal="center"/>
      <protection locked="0"/>
    </xf>
    <xf numFmtId="0" fontId="18" fillId="2" borderId="40" xfId="0" applyFont="1" applyFill="1" applyBorder="1" applyAlignment="1" applyProtection="1">
      <alignment horizontal="center"/>
      <protection locked="0"/>
    </xf>
    <xf numFmtId="169" fontId="18" fillId="2" borderId="0" xfId="0" applyNumberFormat="1" applyFont="1" applyFill="1" applyAlignment="1" applyProtection="1">
      <alignment horizontal="center"/>
      <protection locked="0"/>
    </xf>
    <xf numFmtId="171" fontId="18" fillId="2" borderId="0" xfId="0" applyNumberFormat="1" applyFont="1" applyFill="1" applyAlignment="1" applyProtection="1">
      <alignment horizontal="center"/>
      <protection locked="0"/>
    </xf>
    <xf numFmtId="0" fontId="18" fillId="2" borderId="12" xfId="0" applyFont="1" applyFill="1" applyBorder="1" applyAlignment="1" applyProtection="1">
      <alignment horizontal="center"/>
      <protection locked="0"/>
    </xf>
    <xf numFmtId="0" fontId="18" fillId="2" borderId="36" xfId="0" applyFont="1" applyFill="1" applyBorder="1" applyAlignment="1" applyProtection="1">
      <alignment horizontal="center"/>
      <protection locked="0"/>
    </xf>
    <xf numFmtId="2" fontId="17" fillId="0" borderId="37" xfId="0" applyNumberFormat="1" applyFont="1" applyFill="1" applyBorder="1" applyAlignment="1">
      <alignment horizontal="center"/>
    </xf>
    <xf numFmtId="10" fontId="18" fillId="6" borderId="19" xfId="0" applyNumberFormat="1" applyFont="1" applyFill="1" applyBorder="1" applyAlignment="1">
      <alignment horizontal="center"/>
    </xf>
    <xf numFmtId="10" fontId="18" fillId="5" borderId="45" xfId="0" applyNumberFormat="1" applyFont="1" applyFill="1" applyBorder="1" applyAlignment="1">
      <alignment horizontal="center"/>
    </xf>
    <xf numFmtId="0" fontId="18" fillId="6" borderId="46" xfId="0" applyFont="1" applyFill="1" applyBorder="1" applyAlignment="1">
      <alignment horizontal="center"/>
    </xf>
    <xf numFmtId="2" fontId="18" fillId="2" borderId="0" xfId="0" applyNumberFormat="1" applyFont="1" applyFill="1" applyAlignment="1" applyProtection="1">
      <alignment horizontal="center"/>
      <protection locked="0"/>
    </xf>
    <xf numFmtId="0" fontId="10" fillId="0" borderId="0" xfId="0" applyFont="1" applyFill="1" applyAlignment="1">
      <alignment horizontal="right"/>
    </xf>
    <xf numFmtId="165" fontId="18" fillId="0" borderId="0" xfId="0" applyNumberFormat="1" applyFont="1" applyFill="1" applyAlignment="1">
      <alignment horizontal="center"/>
    </xf>
    <xf numFmtId="172" fontId="11" fillId="0" borderId="0" xfId="0" applyNumberFormat="1" applyFont="1" applyFill="1" applyAlignment="1" applyProtection="1">
      <alignment horizontal="center"/>
      <protection locked="0"/>
    </xf>
    <xf numFmtId="0" fontId="17" fillId="0" borderId="0" xfId="0" applyFont="1" applyFill="1" applyProtection="1">
      <protection locked="0"/>
    </xf>
    <xf numFmtId="0" fontId="17" fillId="2" borderId="0" xfId="0" applyFont="1" applyFill="1" applyProtection="1">
      <protection locked="0"/>
    </xf>
    <xf numFmtId="10" fontId="10" fillId="0" borderId="25" xfId="0" applyNumberFormat="1" applyFont="1" applyFill="1" applyBorder="1" applyAlignment="1">
      <alignment horizontal="center" vertical="center"/>
    </xf>
    <xf numFmtId="10" fontId="10" fillId="0" borderId="26" xfId="0" applyNumberFormat="1" applyFont="1" applyFill="1" applyBorder="1" applyAlignment="1">
      <alignment horizontal="center" vertical="center"/>
    </xf>
    <xf numFmtId="10" fontId="10" fillId="0" borderId="27" xfId="0" applyNumberFormat="1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/>
    </xf>
    <xf numFmtId="0" fontId="11" fillId="0" borderId="0" xfId="0" applyFont="1" applyFill="1" applyAlignment="1">
      <alignment horizontal="center"/>
    </xf>
    <xf numFmtId="0" fontId="18" fillId="2" borderId="0" xfId="0" applyFont="1" applyFill="1" applyAlignment="1" applyProtection="1">
      <alignment horizontal="left"/>
      <protection locked="0"/>
    </xf>
    <xf numFmtId="0" fontId="16" fillId="0" borderId="47" xfId="0" applyFont="1" applyFill="1" applyBorder="1" applyAlignment="1">
      <alignment horizontal="justify" vertical="center" wrapText="1"/>
    </xf>
    <xf numFmtId="0" fontId="16" fillId="0" borderId="50" xfId="0" applyFont="1" applyFill="1" applyBorder="1" applyAlignment="1">
      <alignment horizontal="justify" vertical="center" wrapText="1"/>
    </xf>
    <xf numFmtId="0" fontId="16" fillId="0" borderId="49" xfId="0" applyFont="1" applyFill="1" applyBorder="1" applyAlignment="1">
      <alignment horizontal="justify" vertical="center" wrapText="1"/>
    </xf>
    <xf numFmtId="0" fontId="16" fillId="0" borderId="47" xfId="0" applyFont="1" applyFill="1" applyBorder="1" applyAlignment="1">
      <alignment horizontal="left" vertical="center" wrapText="1"/>
    </xf>
    <xf numFmtId="0" fontId="16" fillId="0" borderId="50" xfId="0" applyFont="1" applyFill="1" applyBorder="1" applyAlignment="1">
      <alignment horizontal="left" vertical="center" wrapText="1"/>
    </xf>
    <xf numFmtId="0" fontId="16" fillId="0" borderId="49" xfId="0" applyFont="1" applyFill="1" applyBorder="1" applyAlignment="1">
      <alignment horizontal="left" vertical="center" wrapText="1"/>
    </xf>
    <xf numFmtId="2" fontId="18" fillId="2" borderId="25" xfId="0" applyNumberFormat="1" applyFont="1" applyFill="1" applyBorder="1" applyAlignment="1" applyProtection="1">
      <alignment horizontal="center" vertical="center"/>
      <protection locked="0"/>
    </xf>
    <xf numFmtId="2" fontId="18" fillId="2" borderId="26" xfId="0" applyNumberFormat="1" applyFont="1" applyFill="1" applyBorder="1" applyAlignment="1" applyProtection="1">
      <alignment horizontal="center" vertical="center"/>
      <protection locked="0"/>
    </xf>
    <xf numFmtId="2" fontId="18" fillId="2" borderId="27" xfId="0" applyNumberFormat="1" applyFont="1" applyFill="1" applyBorder="1" applyAlignment="1" applyProtection="1">
      <alignment horizontal="center" vertical="center"/>
      <protection locked="0"/>
    </xf>
    <xf numFmtId="0" fontId="11" fillId="0" borderId="10" xfId="0" applyFont="1" applyFill="1" applyBorder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11" fillId="0" borderId="9" xfId="0" applyFont="1" applyFill="1" applyBorder="1" applyAlignment="1">
      <alignment horizontal="center" vertical="center"/>
    </xf>
    <xf numFmtId="0" fontId="11" fillId="0" borderId="36" xfId="0" applyFont="1" applyFill="1" applyBorder="1" applyAlignment="1">
      <alignment horizontal="center" vertical="center"/>
    </xf>
    <xf numFmtId="0" fontId="16" fillId="0" borderId="12" xfId="0" applyFont="1" applyFill="1" applyBorder="1" applyAlignment="1">
      <alignment horizontal="left" vertical="center" wrapText="1"/>
    </xf>
    <xf numFmtId="0" fontId="16" fillId="0" borderId="10" xfId="0" applyFont="1" applyFill="1" applyBorder="1" applyAlignment="1">
      <alignment horizontal="left" vertical="center" wrapText="1"/>
    </xf>
    <xf numFmtId="0" fontId="16" fillId="0" borderId="36" xfId="0" applyFont="1" applyFill="1" applyBorder="1" applyAlignment="1">
      <alignment horizontal="left" vertical="center" wrapText="1"/>
    </xf>
    <xf numFmtId="0" fontId="16" fillId="0" borderId="9" xfId="0" applyFont="1" applyFill="1" applyBorder="1" applyAlignment="1">
      <alignment horizontal="left" vertical="center" wrapText="1"/>
    </xf>
    <xf numFmtId="0" fontId="16" fillId="0" borderId="15" xfId="0" applyFont="1" applyFill="1" applyBorder="1" applyAlignment="1">
      <alignment horizontal="left" vertical="center" wrapText="1"/>
    </xf>
    <xf numFmtId="0" fontId="16" fillId="0" borderId="37" xfId="0" applyFont="1" applyFill="1" applyBorder="1" applyAlignment="1">
      <alignment horizontal="left" vertical="center" wrapText="1"/>
    </xf>
    <xf numFmtId="0" fontId="17" fillId="2" borderId="0" xfId="0" applyFont="1" applyFill="1" applyAlignment="1" applyProtection="1">
      <alignment horizontal="left"/>
      <protection locked="0"/>
    </xf>
    <xf numFmtId="0" fontId="11" fillId="0" borderId="32" xfId="0" applyFont="1" applyFill="1" applyBorder="1" applyAlignment="1">
      <alignment horizontal="center"/>
    </xf>
    <xf numFmtId="0" fontId="11" fillId="0" borderId="33" xfId="0" applyFont="1" applyFill="1" applyBorder="1" applyAlignment="1">
      <alignment horizontal="center"/>
    </xf>
    <xf numFmtId="0" fontId="16" fillId="0" borderId="47" xfId="0" applyFont="1" applyFill="1" applyBorder="1" applyAlignment="1">
      <alignment horizontal="center"/>
    </xf>
    <xf numFmtId="0" fontId="16" fillId="0" borderId="50" xfId="0" applyFont="1" applyFill="1" applyBorder="1" applyAlignment="1">
      <alignment horizontal="center"/>
    </xf>
    <xf numFmtId="0" fontId="16" fillId="0" borderId="49" xfId="0" applyFont="1" applyFill="1" applyBorder="1" applyAlignment="1">
      <alignment horizontal="center"/>
    </xf>
    <xf numFmtId="0" fontId="9" fillId="0" borderId="10" xfId="0" applyFont="1" applyFill="1" applyBorder="1" applyAlignment="1">
      <alignment horizontal="center" vertical="center"/>
    </xf>
    <xf numFmtId="0" fontId="22" fillId="0" borderId="0" xfId="0" applyFont="1" applyFill="1" applyAlignment="1">
      <alignment horizontal="center" vertical="center"/>
    </xf>
    <xf numFmtId="0" fontId="23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11" fillId="0" borderId="0" xfId="0" applyFont="1" applyFill="1" applyAlignment="1">
      <alignment horizontal="center"/>
    </xf>
    <xf numFmtId="0" fontId="17" fillId="2" borderId="0" xfId="0" applyFont="1" applyFill="1" applyAlignment="1" applyProtection="1">
      <alignment horizontal="left"/>
      <protection locked="0"/>
    </xf>
    <xf numFmtId="0" fontId="16" fillId="0" borderId="47" xfId="0" applyFont="1" applyFill="1" applyBorder="1" applyAlignment="1">
      <alignment horizontal="justify" vertical="center" wrapText="1"/>
    </xf>
    <xf numFmtId="0" fontId="16" fillId="0" borderId="50" xfId="0" applyFont="1" applyFill="1" applyBorder="1" applyAlignment="1">
      <alignment horizontal="justify" vertical="center" wrapText="1"/>
    </xf>
    <xf numFmtId="0" fontId="16" fillId="0" borderId="49" xfId="0" applyFont="1" applyFill="1" applyBorder="1" applyAlignment="1">
      <alignment horizontal="justify" vertical="center" wrapText="1"/>
    </xf>
    <xf numFmtId="0" fontId="16" fillId="0" borderId="47" xfId="0" applyFont="1" applyFill="1" applyBorder="1" applyAlignment="1">
      <alignment horizontal="left" vertical="center" wrapText="1"/>
    </xf>
    <xf numFmtId="0" fontId="16" fillId="0" borderId="50" xfId="0" applyFont="1" applyFill="1" applyBorder="1" applyAlignment="1">
      <alignment horizontal="left" vertical="center" wrapText="1"/>
    </xf>
    <xf numFmtId="0" fontId="16" fillId="0" borderId="49" xfId="0" applyFont="1" applyFill="1" applyBorder="1" applyAlignment="1">
      <alignment horizontal="left" vertical="center" wrapText="1"/>
    </xf>
    <xf numFmtId="0" fontId="11" fillId="0" borderId="32" xfId="0" applyFont="1" applyFill="1" applyBorder="1" applyAlignment="1">
      <alignment horizontal="center"/>
    </xf>
    <xf numFmtId="0" fontId="16" fillId="0" borderId="12" xfId="0" applyFont="1" applyFill="1" applyBorder="1" applyAlignment="1">
      <alignment horizontal="left" vertical="center" wrapText="1"/>
    </xf>
    <xf numFmtId="0" fontId="16" fillId="0" borderId="10" xfId="0" applyFont="1" applyFill="1" applyBorder="1" applyAlignment="1">
      <alignment horizontal="left" vertical="center" wrapText="1"/>
    </xf>
    <xf numFmtId="0" fontId="16" fillId="0" borderId="36" xfId="0" applyFont="1" applyFill="1" applyBorder="1" applyAlignment="1">
      <alignment horizontal="left" vertical="center" wrapText="1"/>
    </xf>
    <xf numFmtId="0" fontId="16" fillId="0" borderId="9" xfId="0" applyFont="1" applyFill="1" applyBorder="1" applyAlignment="1">
      <alignment horizontal="left" vertical="center" wrapText="1"/>
    </xf>
    <xf numFmtId="0" fontId="11" fillId="0" borderId="10" xfId="0" applyFont="1" applyFill="1" applyBorder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11" fillId="0" borderId="9" xfId="0" applyFont="1" applyFill="1" applyBorder="1" applyAlignment="1">
      <alignment horizontal="center" vertical="center"/>
    </xf>
    <xf numFmtId="2" fontId="18" fillId="2" borderId="25" xfId="0" applyNumberFormat="1" applyFont="1" applyFill="1" applyBorder="1" applyAlignment="1" applyProtection="1">
      <alignment horizontal="center" vertical="center"/>
      <protection locked="0"/>
    </xf>
    <xf numFmtId="2" fontId="18" fillId="2" borderId="26" xfId="0" applyNumberFormat="1" applyFont="1" applyFill="1" applyBorder="1" applyAlignment="1" applyProtection="1">
      <alignment horizontal="center" vertical="center"/>
      <protection locked="0"/>
    </xf>
    <xf numFmtId="2" fontId="18" fillId="2" borderId="27" xfId="0" applyNumberFormat="1" applyFont="1" applyFill="1" applyBorder="1" applyAlignment="1" applyProtection="1">
      <alignment horizontal="center" vertical="center"/>
      <protection locked="0"/>
    </xf>
    <xf numFmtId="0" fontId="11" fillId="0" borderId="36" xfId="0" applyFont="1" applyFill="1" applyBorder="1" applyAlignment="1">
      <alignment horizontal="center" vertical="center"/>
    </xf>
    <xf numFmtId="0" fontId="16" fillId="0" borderId="15" xfId="0" applyFont="1" applyFill="1" applyBorder="1" applyAlignment="1">
      <alignment horizontal="left" vertical="center" wrapText="1"/>
    </xf>
    <xf numFmtId="0" fontId="16" fillId="0" borderId="37" xfId="0" applyFont="1" applyFill="1" applyBorder="1" applyAlignment="1">
      <alignment horizontal="left" vertical="center" wrapText="1"/>
    </xf>
    <xf numFmtId="0" fontId="11" fillId="0" borderId="51" xfId="0" applyFont="1" applyFill="1" applyBorder="1" applyAlignment="1">
      <alignment horizontal="center"/>
    </xf>
    <xf numFmtId="0" fontId="19" fillId="0" borderId="0" xfId="0" applyFont="1" applyFill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21" fillId="0" borderId="10" xfId="0" applyFont="1" applyFill="1" applyBorder="1" applyAlignment="1">
      <alignment horizontal="center" vertical="center"/>
    </xf>
    <xf numFmtId="0" fontId="18" fillId="2" borderId="0" xfId="0" applyFont="1" applyFill="1" applyAlignment="1" applyProtection="1">
      <alignment horizontal="left"/>
      <protection locked="0"/>
    </xf>
    <xf numFmtId="0" fontId="24" fillId="0" borderId="1" xfId="0" applyFont="1" applyFill="1" applyBorder="1" applyAlignment="1">
      <alignment horizontal="center"/>
    </xf>
    <xf numFmtId="0" fontId="25" fillId="0" borderId="0" xfId="0" applyFont="1" applyFill="1"/>
  </cellXfs>
  <cellStyles count="1">
    <cellStyle name="Normal" xfId="0" builtinId="0"/>
  </cellStyles>
  <dxfs count="8">
    <dxf>
      <font>
        <strike/>
        <sz val="10"/>
        <color rgb="FF000000"/>
        <name val="Calibri"/>
        <scheme val="none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  <scheme val="none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  <scheme val="none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  <scheme val="none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  <scheme val="none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  <scheme val="none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  <scheme val="none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  <scheme val="none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lative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Relative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50"/>
  <sheetViews>
    <sheetView topLeftCell="A25" workbookViewId="0">
      <selection activeCell="D32" sqref="D32"/>
    </sheetView>
  </sheetViews>
  <sheetFormatPr defaultColWidth="9" defaultRowHeight="15"/>
  <cols>
    <col min="1" max="1" width="25.140625" style="1" customWidth="1"/>
    <col min="2" max="2" width="20.42578125" style="1" customWidth="1"/>
    <col min="3" max="3" width="23" style="1" customWidth="1"/>
    <col min="4" max="4" width="24.42578125" style="1" customWidth="1"/>
    <col min="5" max="5" width="6.7109375" style="1" customWidth="1"/>
    <col min="6" max="6" width="18.85546875" style="1" customWidth="1"/>
    <col min="7" max="7" width="20.140625" style="1" customWidth="1"/>
    <col min="8" max="8" width="9" style="1" customWidth="1"/>
    <col min="9" max="9" width="26.42578125" style="1" customWidth="1"/>
    <col min="10" max="10" width="18.85546875" style="1" customWidth="1"/>
    <col min="11" max="11" width="20.140625" style="1" customWidth="1"/>
    <col min="12" max="16384" width="9" style="1"/>
  </cols>
  <sheetData>
    <row r="1" spans="1:7" ht="12.75" customHeight="1">
      <c r="A1" s="232" t="s">
        <v>21</v>
      </c>
      <c r="B1" s="232"/>
      <c r="C1" s="232"/>
      <c r="D1" s="232"/>
      <c r="E1" s="232"/>
      <c r="F1" s="232"/>
      <c r="G1" s="88"/>
    </row>
    <row r="2" spans="1:7" ht="12.75" customHeight="1">
      <c r="A2" s="232"/>
      <c r="B2" s="232"/>
      <c r="C2" s="232"/>
      <c r="D2" s="232"/>
      <c r="E2" s="232"/>
      <c r="F2" s="232"/>
      <c r="G2" s="88"/>
    </row>
    <row r="3" spans="1:7" ht="12.75" customHeight="1">
      <c r="A3" s="232"/>
      <c r="B3" s="232"/>
      <c r="C3" s="232"/>
      <c r="D3" s="232"/>
      <c r="E3" s="232"/>
      <c r="F3" s="232"/>
      <c r="G3" s="88"/>
    </row>
    <row r="4" spans="1:7" ht="12.75" customHeight="1">
      <c r="A4" s="232"/>
      <c r="B4" s="232"/>
      <c r="C4" s="232"/>
      <c r="D4" s="232"/>
      <c r="E4" s="232"/>
      <c r="F4" s="232"/>
      <c r="G4" s="88"/>
    </row>
    <row r="5" spans="1:7" ht="12.75" customHeight="1">
      <c r="A5" s="232"/>
      <c r="B5" s="232"/>
      <c r="C5" s="232"/>
      <c r="D5" s="232"/>
      <c r="E5" s="232"/>
      <c r="F5" s="232"/>
      <c r="G5" s="88"/>
    </row>
    <row r="6" spans="1:7" ht="12.75" customHeight="1">
      <c r="A6" s="232"/>
      <c r="B6" s="232"/>
      <c r="C6" s="232"/>
      <c r="D6" s="232"/>
      <c r="E6" s="232"/>
      <c r="F6" s="232"/>
      <c r="G6" s="88"/>
    </row>
    <row r="7" spans="1:7" ht="12.75" customHeight="1">
      <c r="A7" s="232"/>
      <c r="B7" s="232"/>
      <c r="C7" s="232"/>
      <c r="D7" s="232"/>
      <c r="E7" s="232"/>
      <c r="F7" s="232"/>
      <c r="G7" s="88"/>
    </row>
    <row r="8" spans="1:7" ht="15" customHeight="1">
      <c r="A8" s="231" t="s">
        <v>22</v>
      </c>
      <c r="B8" s="231"/>
      <c r="C8" s="231"/>
      <c r="D8" s="231"/>
      <c r="E8" s="231"/>
      <c r="F8" s="231"/>
      <c r="G8" s="89"/>
    </row>
    <row r="9" spans="1:7" ht="12.75" customHeight="1">
      <c r="A9" s="231"/>
      <c r="B9" s="231"/>
      <c r="C9" s="231"/>
      <c r="D9" s="231"/>
      <c r="E9" s="231"/>
      <c r="F9" s="231"/>
      <c r="G9" s="89"/>
    </row>
    <row r="10" spans="1:7" ht="12.75" customHeight="1">
      <c r="A10" s="231"/>
      <c r="B10" s="231"/>
      <c r="C10" s="231"/>
      <c r="D10" s="231"/>
      <c r="E10" s="231"/>
      <c r="F10" s="231"/>
      <c r="G10" s="89"/>
    </row>
    <row r="11" spans="1:7" ht="12.75" customHeight="1">
      <c r="A11" s="231"/>
      <c r="B11" s="231"/>
      <c r="C11" s="231"/>
      <c r="D11" s="231"/>
      <c r="E11" s="231"/>
      <c r="F11" s="231"/>
      <c r="G11" s="89"/>
    </row>
    <row r="12" spans="1:7" ht="12.75" customHeight="1">
      <c r="A12" s="231"/>
      <c r="B12" s="231"/>
      <c r="C12" s="231"/>
      <c r="D12" s="231"/>
      <c r="E12" s="231"/>
      <c r="F12" s="231"/>
      <c r="G12" s="89"/>
    </row>
    <row r="13" spans="1:7" ht="12.75" customHeight="1">
      <c r="A13" s="231"/>
      <c r="B13" s="231"/>
      <c r="C13" s="231"/>
      <c r="D13" s="231"/>
      <c r="E13" s="231"/>
      <c r="F13" s="231"/>
      <c r="G13" s="89"/>
    </row>
    <row r="14" spans="1:7" ht="12.75" customHeight="1">
      <c r="A14" s="231"/>
      <c r="B14" s="231"/>
      <c r="C14" s="231"/>
      <c r="D14" s="231"/>
      <c r="E14" s="231"/>
      <c r="F14" s="231"/>
      <c r="G14" s="89"/>
    </row>
    <row r="15" spans="1:7" ht="13.5" customHeight="1"/>
    <row r="16" spans="1:7" ht="19.5" customHeight="1">
      <c r="A16" s="227" t="s">
        <v>23</v>
      </c>
      <c r="B16" s="228"/>
      <c r="C16" s="228"/>
      <c r="D16" s="228"/>
      <c r="E16" s="228"/>
      <c r="F16" s="229"/>
    </row>
    <row r="17" spans="1:13" ht="18.75" customHeight="1">
      <c r="A17" s="230" t="s">
        <v>96</v>
      </c>
      <c r="B17" s="230"/>
      <c r="C17" s="230"/>
      <c r="D17" s="230"/>
      <c r="E17" s="230"/>
      <c r="F17" s="230"/>
    </row>
    <row r="18" spans="1:13">
      <c r="B18" s="1" t="e">
        <f>[1]Relative!B13</f>
        <v>#REF!</v>
      </c>
    </row>
    <row r="20" spans="1:13" ht="16.5" customHeight="1">
      <c r="A20" s="35" t="s">
        <v>25</v>
      </c>
      <c r="B20" s="90" t="s">
        <v>103</v>
      </c>
    </row>
    <row r="21" spans="1:13" ht="16.5" customHeight="1">
      <c r="A21" s="35" t="s">
        <v>26</v>
      </c>
      <c r="B21" s="90" t="s">
        <v>106</v>
      </c>
    </row>
    <row r="22" spans="1:13" ht="16.5" customHeight="1">
      <c r="A22" s="35" t="s">
        <v>27</v>
      </c>
      <c r="B22" s="90" t="s">
        <v>104</v>
      </c>
    </row>
    <row r="23" spans="1:13" ht="16.5" customHeight="1">
      <c r="A23" s="35" t="s">
        <v>28</v>
      </c>
      <c r="B23" s="90" t="s">
        <v>105</v>
      </c>
    </row>
    <row r="24" spans="1:13" ht="16.5" customHeight="1">
      <c r="A24" s="35" t="s">
        <v>29</v>
      </c>
      <c r="B24" s="91">
        <v>42466</v>
      </c>
    </row>
    <row r="25" spans="1:13" ht="16.5" customHeight="1">
      <c r="A25" s="35" t="s">
        <v>30</v>
      </c>
      <c r="B25" s="91">
        <v>42475</v>
      </c>
    </row>
    <row r="27" spans="1:13" ht="13.5" customHeight="1"/>
    <row r="28" spans="1:13" ht="17.25" customHeight="1">
      <c r="B28" s="37" t="s">
        <v>97</v>
      </c>
      <c r="C28" s="38" t="s">
        <v>98</v>
      </c>
      <c r="D28" s="38" t="s">
        <v>99</v>
      </c>
      <c r="E28" s="39"/>
      <c r="F28" s="39"/>
      <c r="G28" s="39"/>
      <c r="H28" s="40"/>
      <c r="I28" s="39"/>
      <c r="J28" s="39"/>
      <c r="K28" s="39"/>
      <c r="L28" s="41"/>
      <c r="M28" s="41"/>
    </row>
    <row r="29" spans="1:13" ht="16.5" customHeight="1">
      <c r="B29" s="42">
        <v>23.110150000000001</v>
      </c>
      <c r="C29" s="43">
        <v>48.116950000000003</v>
      </c>
      <c r="D29" s="43">
        <v>51.792990000000003</v>
      </c>
      <c r="E29" s="44"/>
      <c r="F29" s="44"/>
      <c r="G29" s="44"/>
      <c r="H29" s="40"/>
      <c r="I29" s="44"/>
      <c r="J29" s="44"/>
      <c r="K29" s="44"/>
      <c r="L29" s="41"/>
      <c r="M29" s="41"/>
    </row>
    <row r="30" spans="1:13" ht="15.75" customHeight="1">
      <c r="B30" s="45"/>
      <c r="C30" s="43">
        <v>48.107909999999997</v>
      </c>
      <c r="D30" s="43">
        <v>51.764470000000003</v>
      </c>
      <c r="E30" s="44"/>
      <c r="F30" s="44"/>
      <c r="G30" s="44"/>
      <c r="H30" s="40"/>
      <c r="I30" s="44"/>
      <c r="J30" s="44"/>
      <c r="K30" s="44"/>
      <c r="L30" s="41"/>
      <c r="M30" s="41"/>
    </row>
    <row r="31" spans="1:13" ht="16.5" customHeight="1">
      <c r="B31" s="45"/>
      <c r="C31" s="46">
        <v>48.10774</v>
      </c>
      <c r="D31" s="46">
        <v>51.763640000000002</v>
      </c>
      <c r="E31" s="44"/>
      <c r="F31" s="44"/>
      <c r="G31" s="44"/>
      <c r="H31" s="40"/>
      <c r="I31" s="44"/>
      <c r="J31" s="44"/>
      <c r="K31" s="44"/>
      <c r="L31" s="41"/>
      <c r="M31" s="41"/>
    </row>
    <row r="32" spans="1:13" ht="16.5" customHeight="1">
      <c r="B32" s="45"/>
      <c r="C32" s="47"/>
      <c r="D32" s="48"/>
      <c r="E32" s="44"/>
      <c r="F32" s="44"/>
      <c r="G32" s="44"/>
      <c r="H32" s="40"/>
      <c r="I32" s="44"/>
      <c r="J32" s="44"/>
      <c r="K32" s="44"/>
      <c r="L32" s="41"/>
      <c r="M32" s="41"/>
    </row>
    <row r="33" spans="1:13" ht="17.25" customHeight="1">
      <c r="B33" s="49">
        <f>AVERAGE(B29:B32)</f>
        <v>23.110150000000001</v>
      </c>
      <c r="C33" s="49">
        <f>AVERAGE(C29:C32)</f>
        <v>48.110866666666674</v>
      </c>
      <c r="D33" s="49">
        <f>AVERAGE(D29:D32)</f>
        <v>51.773699999999998</v>
      </c>
      <c r="E33" s="50"/>
      <c r="F33" s="50"/>
      <c r="G33" s="50"/>
      <c r="H33" s="40"/>
      <c r="I33" s="50"/>
      <c r="J33" s="50"/>
      <c r="K33" s="50"/>
      <c r="L33" s="41"/>
      <c r="M33" s="41"/>
    </row>
    <row r="34" spans="1:13" ht="16.5" customHeight="1">
      <c r="B34" s="51"/>
      <c r="C34" s="51"/>
      <c r="D34" s="51"/>
      <c r="E34" s="40"/>
      <c r="F34" s="40"/>
      <c r="G34" s="40"/>
      <c r="H34" s="40"/>
      <c r="I34" s="40"/>
      <c r="J34" s="40"/>
      <c r="K34" s="40"/>
      <c r="L34" s="41"/>
      <c r="M34" s="41"/>
    </row>
    <row r="35" spans="1:13" ht="16.5" customHeight="1">
      <c r="B35" s="52" t="s">
        <v>100</v>
      </c>
      <c r="C35" s="53">
        <f>C33-B33</f>
        <v>25.000716666666673</v>
      </c>
      <c r="D35" s="51"/>
      <c r="E35" s="40"/>
      <c r="F35" s="54"/>
      <c r="G35" s="40"/>
      <c r="H35" s="40"/>
      <c r="I35" s="40"/>
      <c r="J35" s="54"/>
      <c r="K35" s="40"/>
      <c r="L35" s="41"/>
      <c r="M35" s="41"/>
    </row>
    <row r="36" spans="1:13" ht="16.5" customHeight="1">
      <c r="B36" s="51"/>
      <c r="C36" s="55"/>
      <c r="D36" s="51"/>
      <c r="E36" s="40"/>
      <c r="F36" s="54"/>
      <c r="G36" s="40"/>
      <c r="H36" s="40"/>
      <c r="I36" s="40"/>
      <c r="J36" s="54"/>
      <c r="K36" s="40"/>
      <c r="L36" s="41"/>
      <c r="M36" s="41"/>
    </row>
    <row r="37" spans="1:13" ht="16.5" customHeight="1">
      <c r="B37" s="52" t="s">
        <v>101</v>
      </c>
      <c r="C37" s="53">
        <f>D33-B33</f>
        <v>28.663549999999997</v>
      </c>
      <c r="D37" s="51"/>
      <c r="E37" s="40"/>
      <c r="F37" s="54"/>
      <c r="G37" s="40"/>
      <c r="H37" s="40"/>
      <c r="I37" s="40"/>
      <c r="J37" s="54"/>
      <c r="K37" s="40"/>
      <c r="L37" s="41"/>
      <c r="M37" s="41"/>
    </row>
    <row r="38" spans="1:13" ht="16.5" customHeight="1">
      <c r="B38" s="51"/>
      <c r="C38" s="55"/>
      <c r="D38" s="51"/>
      <c r="E38" s="40"/>
      <c r="F38" s="56"/>
      <c r="G38" s="57"/>
      <c r="H38" s="57"/>
      <c r="I38" s="57"/>
      <c r="J38" s="56"/>
      <c r="K38" s="40"/>
      <c r="L38" s="41"/>
      <c r="M38" s="41"/>
    </row>
    <row r="39" spans="1:13" ht="32.25" customHeight="1">
      <c r="B39" s="58" t="s">
        <v>102</v>
      </c>
      <c r="C39" s="59">
        <f>C37/C35</f>
        <v>1.1465091334048421</v>
      </c>
      <c r="D39" s="51"/>
      <c r="E39" s="60"/>
      <c r="F39" s="61"/>
      <c r="G39" s="57"/>
      <c r="H39" s="57"/>
      <c r="I39" s="62"/>
      <c r="J39" s="61"/>
      <c r="K39" s="40"/>
      <c r="L39" s="41"/>
      <c r="M39" s="41"/>
    </row>
    <row r="40" spans="1:13" ht="14.25" customHeight="1">
      <c r="A40" s="63"/>
      <c r="B40" s="64"/>
      <c r="C40" s="65"/>
      <c r="D40" s="66"/>
      <c r="E40" s="65"/>
      <c r="G40" s="67"/>
      <c r="H40" s="67"/>
      <c r="I40" s="68"/>
      <c r="J40" s="69"/>
    </row>
    <row r="41" spans="1:13" ht="16.5" customHeight="1">
      <c r="A41" s="36"/>
      <c r="B41" s="70" t="s">
        <v>16</v>
      </c>
      <c r="C41" s="70"/>
      <c r="D41" s="71" t="s">
        <v>17</v>
      </c>
      <c r="E41" s="72"/>
      <c r="F41" s="71" t="s">
        <v>18</v>
      </c>
      <c r="G41" s="67"/>
      <c r="H41" s="67"/>
      <c r="I41" s="68"/>
      <c r="J41" s="69"/>
    </row>
    <row r="42" spans="1:13" ht="59.25" customHeight="1">
      <c r="A42" s="73" t="s">
        <v>19</v>
      </c>
      <c r="B42" s="74"/>
      <c r="C42" s="75"/>
      <c r="D42" s="74"/>
      <c r="E42" s="76"/>
      <c r="F42" s="77"/>
      <c r="G42" s="67"/>
      <c r="H42" s="67"/>
      <c r="I42" s="68"/>
      <c r="J42" s="69"/>
    </row>
    <row r="43" spans="1:13" ht="59.25" customHeight="1">
      <c r="A43" s="73" t="s">
        <v>20</v>
      </c>
      <c r="B43" s="78"/>
      <c r="C43" s="79"/>
      <c r="D43" s="78"/>
      <c r="E43" s="76"/>
      <c r="F43" s="80"/>
      <c r="G43" s="81"/>
      <c r="H43" s="81"/>
      <c r="I43" s="82"/>
    </row>
    <row r="44" spans="1:13" ht="13.5" customHeight="1">
      <c r="A44" s="81"/>
      <c r="B44" s="81"/>
      <c r="C44" s="81"/>
      <c r="D44" s="82"/>
      <c r="F44" s="81"/>
      <c r="G44" s="81"/>
      <c r="H44" s="81"/>
      <c r="I44" s="82"/>
    </row>
    <row r="45" spans="1:13" ht="13.5" customHeight="1">
      <c r="A45" s="81"/>
      <c r="B45" s="81"/>
      <c r="C45" s="81"/>
      <c r="D45" s="82"/>
      <c r="F45" s="81"/>
      <c r="G45" s="81"/>
      <c r="H45" s="81"/>
      <c r="I45" s="82"/>
    </row>
    <row r="47" spans="1:13" ht="13.5" customHeight="1">
      <c r="A47" s="83"/>
      <c r="B47" s="83"/>
      <c r="C47" s="83"/>
      <c r="F47" s="83"/>
      <c r="G47" s="83"/>
      <c r="H47" s="83"/>
    </row>
    <row r="48" spans="1:13" ht="13.5" customHeight="1">
      <c r="A48" s="84"/>
      <c r="B48" s="84"/>
      <c r="C48" s="84"/>
      <c r="F48" s="84"/>
      <c r="G48" s="84"/>
      <c r="H48" s="84"/>
    </row>
    <row r="49" spans="1:8">
      <c r="B49" s="85"/>
      <c r="C49" s="85"/>
      <c r="G49" s="85"/>
      <c r="H49" s="85"/>
    </row>
    <row r="50" spans="1:8">
      <c r="A50" s="86"/>
      <c r="F50" s="86"/>
    </row>
    <row r="51" spans="1:8">
      <c r="C51" s="87"/>
    </row>
    <row r="52" spans="1:8">
      <c r="C52" s="87"/>
    </row>
    <row r="57" spans="1:8" ht="13.5" customHeight="1">
      <c r="C57" s="81"/>
    </row>
    <row r="250" spans="1:1">
      <c r="A250" s="1">
        <v>0</v>
      </c>
    </row>
  </sheetData>
  <sheetProtection password="F258" sheet="1" formatColumns="0" formatRows="0" insertColumns="0" insertHyperlinks="0" deleteColumns="0" deleteRows="0" autoFilter="0" pivotTables="0"/>
  <mergeCells count="4">
    <mergeCell ref="A16:F16"/>
    <mergeCell ref="A17:F17"/>
    <mergeCell ref="A8:F14"/>
    <mergeCell ref="A1:F7"/>
  </mergeCells>
  <pageMargins left="0.75" right="0.75" top="1" bottom="1" header="0.5" footer="0.5"/>
  <pageSetup scale="67" orientation="portrait" r:id="rId1"/>
  <headerFooter alignWithMargins="0">
    <oddHeader>&amp;LVer 1</oddHeader>
    <oddFooter>&amp;LNQCL/ADDO/014&amp;CPage &amp;P of &amp;N&amp;R&amp;D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J49"/>
  <sheetViews>
    <sheetView view="pageBreakPreview" zoomScale="60" workbookViewId="0">
      <selection activeCell="C43" sqref="C43"/>
    </sheetView>
  </sheetViews>
  <sheetFormatPr defaultRowHeight="13.5"/>
  <cols>
    <col min="1" max="1" width="27.5703125" style="65" customWidth="1"/>
    <col min="2" max="2" width="20.42578125" style="65" customWidth="1"/>
    <col min="3" max="3" width="31.85546875" style="65" customWidth="1"/>
    <col min="4" max="4" width="25.85546875" style="65" customWidth="1"/>
    <col min="5" max="5" width="25.7109375" style="65" customWidth="1"/>
    <col min="6" max="6" width="23.140625" style="65" customWidth="1"/>
    <col min="7" max="7" width="28.42578125" style="65" customWidth="1"/>
    <col min="8" max="8" width="21.5703125" style="65" customWidth="1"/>
    <col min="9" max="9" width="9.140625" style="65" customWidth="1"/>
    <col min="10" max="16384" width="9.140625" style="69"/>
  </cols>
  <sheetData>
    <row r="1" spans="1:10" ht="15" customHeight="1">
      <c r="A1" s="1"/>
      <c r="C1" s="2"/>
      <c r="F1" s="2"/>
    </row>
    <row r="2" spans="1:10" ht="18.75" customHeight="1">
      <c r="A2" s="233" t="s">
        <v>0</v>
      </c>
      <c r="B2" s="233"/>
      <c r="C2" s="233"/>
      <c r="D2" s="233"/>
      <c r="E2" s="233"/>
    </row>
    <row r="3" spans="1:10" ht="16.5" customHeight="1">
      <c r="A3" s="3" t="s">
        <v>1</v>
      </c>
      <c r="B3" s="4" t="s">
        <v>107</v>
      </c>
    </row>
    <row r="4" spans="1:10" ht="16.5" customHeight="1">
      <c r="A4" s="5" t="s">
        <v>2</v>
      </c>
      <c r="B4" s="5" t="s">
        <v>108</v>
      </c>
      <c r="D4" s="6"/>
      <c r="E4" s="76"/>
    </row>
    <row r="5" spans="1:10" ht="16.5" customHeight="1">
      <c r="A5" s="79" t="s">
        <v>3</v>
      </c>
      <c r="B5" s="5" t="s">
        <v>109</v>
      </c>
      <c r="C5" s="76"/>
      <c r="D5" s="76"/>
      <c r="E5" s="76"/>
    </row>
    <row r="6" spans="1:10" ht="16.5" customHeight="1">
      <c r="A6" s="79" t="s">
        <v>4</v>
      </c>
      <c r="B6" s="7">
        <v>99.8</v>
      </c>
      <c r="C6" s="76"/>
      <c r="D6" s="76"/>
      <c r="E6" s="76"/>
    </row>
    <row r="7" spans="1:10" ht="16.5" customHeight="1">
      <c r="A7" s="5" t="s">
        <v>5</v>
      </c>
      <c r="B7" s="7">
        <v>18.22</v>
      </c>
      <c r="C7" s="76"/>
      <c r="D7" s="76"/>
      <c r="E7" s="76"/>
    </row>
    <row r="8" spans="1:10" ht="16.5" customHeight="1">
      <c r="A8" s="5" t="s">
        <v>6</v>
      </c>
      <c r="B8" s="8">
        <f>B7/50*10/20</f>
        <v>0.1822</v>
      </c>
      <c r="C8" s="76"/>
      <c r="D8" s="76"/>
      <c r="E8" s="76"/>
    </row>
    <row r="9" spans="1:10" ht="15.75" customHeight="1">
      <c r="A9" s="76"/>
      <c r="B9" s="76"/>
      <c r="C9" s="76"/>
      <c r="D9" s="76"/>
      <c r="E9" s="76"/>
    </row>
    <row r="10" spans="1:10" ht="16.5" customHeight="1">
      <c r="A10" s="10" t="s">
        <v>7</v>
      </c>
      <c r="B10" s="9" t="s">
        <v>8</v>
      </c>
      <c r="C10" s="10" t="s">
        <v>9</v>
      </c>
      <c r="D10" s="10" t="s">
        <v>10</v>
      </c>
      <c r="E10" s="10" t="s">
        <v>11</v>
      </c>
      <c r="F10" s="262" t="s">
        <v>110</v>
      </c>
      <c r="J10" s="65"/>
    </row>
    <row r="11" spans="1:10" ht="16.5" customHeight="1">
      <c r="A11" s="11">
        <v>1</v>
      </c>
      <c r="B11" s="12">
        <v>174299884</v>
      </c>
      <c r="C11" s="12">
        <v>4417.12</v>
      </c>
      <c r="D11" s="13">
        <v>0.81</v>
      </c>
      <c r="E11" s="14">
        <v>9.94</v>
      </c>
      <c r="F11" s="14">
        <v>11.15</v>
      </c>
      <c r="J11" s="65"/>
    </row>
    <row r="12" spans="1:10" ht="16.5" customHeight="1">
      <c r="A12" s="11">
        <v>2</v>
      </c>
      <c r="B12" s="12">
        <v>175380774</v>
      </c>
      <c r="C12" s="12">
        <v>4538.7700000000004</v>
      </c>
      <c r="D12" s="13">
        <v>0.82</v>
      </c>
      <c r="E12" s="13">
        <v>9.94</v>
      </c>
      <c r="F12" s="13">
        <v>11.26</v>
      </c>
      <c r="J12" s="65"/>
    </row>
    <row r="13" spans="1:10" ht="16.5" customHeight="1">
      <c r="A13" s="11">
        <v>3</v>
      </c>
      <c r="B13" s="12">
        <v>175168254</v>
      </c>
      <c r="C13" s="12">
        <v>4569.5600000000004</v>
      </c>
      <c r="D13" s="13">
        <v>0.82</v>
      </c>
      <c r="E13" s="13">
        <v>9.9499999999999993</v>
      </c>
      <c r="F13" s="13">
        <v>11.32</v>
      </c>
      <c r="J13" s="65"/>
    </row>
    <row r="14" spans="1:10" ht="16.5" customHeight="1">
      <c r="A14" s="11">
        <v>4</v>
      </c>
      <c r="B14" s="12">
        <v>174473863</v>
      </c>
      <c r="C14" s="12">
        <v>4444.6499999999996</v>
      </c>
      <c r="D14" s="13">
        <v>0.81</v>
      </c>
      <c r="E14" s="13">
        <v>9.9499999999999993</v>
      </c>
      <c r="F14" s="13">
        <v>11.2</v>
      </c>
      <c r="J14" s="65"/>
    </row>
    <row r="15" spans="1:10" ht="16.5" customHeight="1">
      <c r="A15" s="11">
        <v>5</v>
      </c>
      <c r="B15" s="12">
        <v>174958067</v>
      </c>
      <c r="C15" s="12">
        <v>4369.9399999999996</v>
      </c>
      <c r="D15" s="13">
        <v>0.81</v>
      </c>
      <c r="E15" s="13">
        <v>9.9499999999999993</v>
      </c>
      <c r="F15" s="13">
        <v>11.12</v>
      </c>
      <c r="J15" s="65"/>
    </row>
    <row r="16" spans="1:10" ht="16.5" customHeight="1">
      <c r="A16" s="11">
        <v>6</v>
      </c>
      <c r="B16" s="15">
        <v>174337487</v>
      </c>
      <c r="C16" s="15">
        <v>4327.78</v>
      </c>
      <c r="D16" s="16">
        <v>0.81</v>
      </c>
      <c r="E16" s="16">
        <v>9.9499999999999993</v>
      </c>
      <c r="F16" s="16">
        <v>11.06</v>
      </c>
      <c r="J16" s="65"/>
    </row>
    <row r="17" spans="1:10" ht="16.5" customHeight="1">
      <c r="A17" s="17" t="s">
        <v>12</v>
      </c>
      <c r="B17" s="18">
        <f>AVERAGE(B11:B16)</f>
        <v>174769721.5</v>
      </c>
      <c r="C17" s="19">
        <f>AVERAGE(C11:C16)</f>
        <v>4444.6366666666663</v>
      </c>
      <c r="D17" s="20">
        <f>AVERAGE(D11:D16)</f>
        <v>0.81333333333333346</v>
      </c>
      <c r="E17" s="20">
        <f>AVERAGE(E11:E16)</f>
        <v>9.9466666666666672</v>
      </c>
      <c r="F17" s="20">
        <f>AVERAGE(F11:F16)</f>
        <v>11.185</v>
      </c>
      <c r="J17" s="65"/>
    </row>
    <row r="18" spans="1:10" ht="16.5" customHeight="1">
      <c r="A18" s="21" t="s">
        <v>13</v>
      </c>
      <c r="B18" s="22">
        <f>(STDEV(B11:B16)/B17)</f>
        <v>2.637990666375674E-3</v>
      </c>
      <c r="C18" s="23"/>
      <c r="D18" s="23"/>
      <c r="E18" s="23"/>
      <c r="F18" s="24"/>
      <c r="J18" s="65"/>
    </row>
    <row r="19" spans="1:10" s="65" customFormat="1" ht="16.5" customHeight="1">
      <c r="A19" s="25" t="s">
        <v>14</v>
      </c>
      <c r="B19" s="26">
        <f>COUNT(B11:B16)</f>
        <v>6</v>
      </c>
      <c r="C19" s="27"/>
      <c r="D19" s="77"/>
      <c r="E19" s="77"/>
      <c r="F19" s="28"/>
    </row>
    <row r="20" spans="1:10" s="65" customFormat="1" ht="15.75" customHeight="1">
      <c r="A20" s="76"/>
      <c r="B20" s="76"/>
      <c r="C20" s="76"/>
      <c r="D20" s="76"/>
      <c r="E20" s="76"/>
    </row>
    <row r="21" spans="1:10" s="65" customFormat="1" ht="16.5" customHeight="1">
      <c r="A21" s="79" t="s">
        <v>15</v>
      </c>
      <c r="B21" s="29" t="s">
        <v>111</v>
      </c>
      <c r="C21" s="90"/>
      <c r="D21" s="90"/>
      <c r="E21" s="90"/>
    </row>
    <row r="22" spans="1:10" ht="16.5" customHeight="1">
      <c r="A22" s="79"/>
      <c r="B22" s="29" t="s">
        <v>112</v>
      </c>
      <c r="C22" s="90"/>
      <c r="D22" s="90"/>
      <c r="E22" s="90"/>
    </row>
    <row r="23" spans="1:10" ht="16.5" customHeight="1">
      <c r="A23" s="79"/>
      <c r="B23" s="29" t="s">
        <v>113</v>
      </c>
      <c r="C23" s="90"/>
      <c r="D23" s="90"/>
      <c r="E23" s="90"/>
    </row>
    <row r="24" spans="1:10" ht="16.5" customHeight="1">
      <c r="A24" s="79"/>
      <c r="B24" s="263" t="s">
        <v>114</v>
      </c>
      <c r="C24" s="90"/>
      <c r="D24" s="90"/>
      <c r="E24" s="90"/>
    </row>
    <row r="25" spans="1:10" ht="15.75" customHeight="1">
      <c r="A25" s="76"/>
      <c r="C25" s="76"/>
      <c r="D25" s="76"/>
      <c r="E25" s="76"/>
    </row>
    <row r="26" spans="1:10" ht="16.5" customHeight="1">
      <c r="A26" s="3" t="s">
        <v>1</v>
      </c>
      <c r="B26" s="4" t="s">
        <v>107</v>
      </c>
    </row>
    <row r="27" spans="1:10" ht="16.5" customHeight="1">
      <c r="A27" s="79" t="s">
        <v>3</v>
      </c>
      <c r="B27" s="5" t="s">
        <v>115</v>
      </c>
      <c r="C27" s="76"/>
      <c r="D27" s="76"/>
      <c r="E27" s="76"/>
    </row>
    <row r="28" spans="1:10" ht="16.5" customHeight="1">
      <c r="A28" s="79" t="s">
        <v>4</v>
      </c>
      <c r="B28" s="7">
        <v>99.6</v>
      </c>
      <c r="C28" s="76"/>
      <c r="D28" s="76"/>
      <c r="E28" s="76"/>
    </row>
    <row r="29" spans="1:10" ht="16.5" customHeight="1">
      <c r="A29" s="5" t="s">
        <v>5</v>
      </c>
      <c r="B29" s="7">
        <v>26.94</v>
      </c>
      <c r="C29" s="76"/>
      <c r="D29" s="76"/>
      <c r="E29" s="76"/>
    </row>
    <row r="30" spans="1:10" ht="16.5" customHeight="1">
      <c r="A30" s="5" t="s">
        <v>6</v>
      </c>
      <c r="B30" s="8">
        <f>B29/100*3/20</f>
        <v>4.0410000000000001E-2</v>
      </c>
      <c r="C30" s="76"/>
      <c r="D30" s="76"/>
      <c r="E30" s="76"/>
    </row>
    <row r="31" spans="1:10" ht="15.75" customHeight="1">
      <c r="A31" s="76"/>
      <c r="B31" s="76"/>
      <c r="C31" s="76"/>
      <c r="D31" s="76"/>
      <c r="E31" s="76"/>
    </row>
    <row r="32" spans="1:10" ht="16.5" customHeight="1">
      <c r="A32" s="10" t="s">
        <v>7</v>
      </c>
      <c r="B32" s="9" t="s">
        <v>8</v>
      </c>
      <c r="C32" s="10" t="s">
        <v>9</v>
      </c>
      <c r="D32" s="10" t="s">
        <v>10</v>
      </c>
      <c r="E32" s="10" t="s">
        <v>11</v>
      </c>
    </row>
    <row r="33" spans="1:7" ht="16.5" customHeight="1">
      <c r="A33" s="11">
        <v>1</v>
      </c>
      <c r="B33" s="12">
        <v>15312204</v>
      </c>
      <c r="C33" s="12">
        <v>6714.29</v>
      </c>
      <c r="D33" s="13">
        <v>1.1000000000000001</v>
      </c>
      <c r="E33" s="14">
        <v>5.19</v>
      </c>
    </row>
    <row r="34" spans="1:7" ht="16.5" customHeight="1">
      <c r="A34" s="11">
        <v>2</v>
      </c>
      <c r="B34" s="12">
        <v>15392825</v>
      </c>
      <c r="C34" s="12">
        <v>6784.69</v>
      </c>
      <c r="D34" s="13">
        <v>1.0900000000000001</v>
      </c>
      <c r="E34" s="13">
        <v>5.2</v>
      </c>
    </row>
    <row r="35" spans="1:7" ht="16.5" customHeight="1">
      <c r="A35" s="11">
        <v>3</v>
      </c>
      <c r="B35" s="12">
        <v>15382958</v>
      </c>
      <c r="C35" s="12">
        <v>6796.32</v>
      </c>
      <c r="D35" s="13">
        <v>1.1100000000000001</v>
      </c>
      <c r="E35" s="13">
        <v>5.19</v>
      </c>
    </row>
    <row r="36" spans="1:7" ht="16.5" customHeight="1">
      <c r="A36" s="11">
        <v>4</v>
      </c>
      <c r="B36" s="12">
        <v>15322526</v>
      </c>
      <c r="C36" s="12">
        <v>6760.41</v>
      </c>
      <c r="D36" s="13">
        <v>1.1100000000000001</v>
      </c>
      <c r="E36" s="13">
        <v>5.19</v>
      </c>
    </row>
    <row r="37" spans="1:7" ht="16.5" customHeight="1">
      <c r="A37" s="11">
        <v>5</v>
      </c>
      <c r="B37" s="12">
        <v>15374133</v>
      </c>
      <c r="C37" s="12">
        <v>6701.67</v>
      </c>
      <c r="D37" s="13">
        <v>1.1000000000000001</v>
      </c>
      <c r="E37" s="13">
        <v>5.19</v>
      </c>
    </row>
    <row r="38" spans="1:7" ht="16.5" customHeight="1">
      <c r="A38" s="11">
        <v>6</v>
      </c>
      <c r="B38" s="15">
        <v>15323945</v>
      </c>
      <c r="C38" s="15">
        <v>6671.85</v>
      </c>
      <c r="D38" s="16">
        <v>1.07</v>
      </c>
      <c r="E38" s="16">
        <v>5.19</v>
      </c>
    </row>
    <row r="39" spans="1:7" ht="16.5" customHeight="1">
      <c r="A39" s="17" t="s">
        <v>12</v>
      </c>
      <c r="B39" s="18">
        <f>AVERAGE(B33:B38)</f>
        <v>15351431.833333334</v>
      </c>
      <c r="C39" s="19">
        <f>AVERAGE(C33:C38)</f>
        <v>6738.204999999999</v>
      </c>
      <c r="D39" s="20">
        <f>AVERAGE(D33:D38)</f>
        <v>1.0966666666666669</v>
      </c>
      <c r="E39" s="20">
        <f>AVERAGE(E33:E38)</f>
        <v>5.1916666666666673</v>
      </c>
    </row>
    <row r="40" spans="1:7" ht="16.5" customHeight="1">
      <c r="A40" s="21" t="s">
        <v>13</v>
      </c>
      <c r="B40" s="22">
        <f>(STDEV(B33:B38)/B39)</f>
        <v>2.3218788611212245E-3</v>
      </c>
      <c r="C40" s="23"/>
      <c r="D40" s="23"/>
      <c r="E40" s="24"/>
    </row>
    <row r="41" spans="1:7" s="65" customFormat="1" ht="16.5" customHeight="1">
      <c r="A41" s="25" t="s">
        <v>14</v>
      </c>
      <c r="B41" s="26">
        <f>COUNT(B33:B38)</f>
        <v>6</v>
      </c>
      <c r="C41" s="27"/>
      <c r="D41" s="77"/>
      <c r="E41" s="28"/>
    </row>
    <row r="42" spans="1:7" s="65" customFormat="1" ht="15.75" customHeight="1">
      <c r="A42" s="76"/>
      <c r="B42" s="76"/>
      <c r="C42" s="76"/>
      <c r="D42" s="76"/>
      <c r="E42" s="76"/>
    </row>
    <row r="43" spans="1:7" s="65" customFormat="1" ht="16.5" customHeight="1">
      <c r="A43" s="79" t="s">
        <v>15</v>
      </c>
      <c r="B43" s="29" t="s">
        <v>111</v>
      </c>
      <c r="C43" s="90"/>
      <c r="D43" s="90"/>
      <c r="E43" s="90"/>
    </row>
    <row r="44" spans="1:7" ht="16.5" customHeight="1">
      <c r="A44" s="79"/>
      <c r="B44" s="29" t="s">
        <v>112</v>
      </c>
      <c r="C44" s="90"/>
      <c r="D44" s="90"/>
      <c r="E44" s="90"/>
    </row>
    <row r="45" spans="1:7" ht="16.5" customHeight="1">
      <c r="A45" s="79"/>
      <c r="B45" s="29" t="s">
        <v>113</v>
      </c>
      <c r="C45" s="90"/>
      <c r="D45" s="90"/>
      <c r="E45" s="90"/>
    </row>
    <row r="46" spans="1:7" ht="14.25" customHeight="1" thickBot="1">
      <c r="A46" s="63"/>
      <c r="D46" s="66"/>
      <c r="F46" s="69"/>
      <c r="G46" s="69"/>
    </row>
    <row r="47" spans="1:7" ht="15" customHeight="1">
      <c r="B47" s="234" t="s">
        <v>16</v>
      </c>
      <c r="C47" s="234"/>
      <c r="E47" s="202" t="s">
        <v>17</v>
      </c>
      <c r="F47" s="30"/>
      <c r="G47" s="202" t="s">
        <v>18</v>
      </c>
    </row>
    <row r="48" spans="1:7" ht="15" customHeight="1">
      <c r="A48" s="31" t="s">
        <v>19</v>
      </c>
      <c r="B48" s="32" t="s">
        <v>116</v>
      </c>
      <c r="C48" s="32"/>
      <c r="E48" s="32" t="s">
        <v>117</v>
      </c>
      <c r="G48" s="32"/>
    </row>
    <row r="49" spans="1:7" ht="15" customHeight="1">
      <c r="A49" s="31" t="s">
        <v>20</v>
      </c>
      <c r="B49" s="33"/>
      <c r="C49" s="33"/>
      <c r="E49" s="33"/>
      <c r="G49" s="34"/>
    </row>
  </sheetData>
  <sheetProtection formatCells="0" formatColumns="0" formatRows="0" insertColumns="0" insertRows="0" insertHyperlinks="0" deleteColumns="0" deleteRows="0" sort="0" autoFilter="0" pivotTables="0"/>
  <mergeCells count="2">
    <mergeCell ref="A2:E2"/>
    <mergeCell ref="B47:C47"/>
  </mergeCells>
  <pageMargins left="0.7" right="0.7" top="0.75" bottom="0.75" header="0.3" footer="0.3"/>
  <pageSetup scale="50" orientation="portrait" r:id="rId1"/>
  <colBreaks count="1" manualBreakCount="1">
    <brk id="7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>
  <dimension ref="A1:N250"/>
  <sheetViews>
    <sheetView tabSelected="1" view="pageBreakPreview" topLeftCell="A46" zoomScale="55" zoomScaleNormal="75" workbookViewId="0">
      <selection activeCell="E69" sqref="E69"/>
    </sheetView>
  </sheetViews>
  <sheetFormatPr defaultRowHeight="13.5"/>
  <cols>
    <col min="1" max="1" width="55.42578125" style="65" customWidth="1"/>
    <col min="2" max="2" width="33.7109375" style="65" customWidth="1"/>
    <col min="3" max="3" width="42.28515625" style="65" customWidth="1"/>
    <col min="4" max="4" width="30.5703125" style="65" customWidth="1"/>
    <col min="5" max="5" width="35.42578125" style="65" customWidth="1"/>
    <col min="6" max="6" width="30.7109375" style="65" customWidth="1"/>
    <col min="7" max="7" width="35.42578125" style="65" customWidth="1"/>
    <col min="8" max="9" width="30.28515625" style="65" customWidth="1"/>
    <col min="10" max="10" width="30.42578125" style="65" customWidth="1"/>
    <col min="11" max="11" width="21.28515625" style="65" customWidth="1"/>
    <col min="12" max="12" width="9.140625" style="65" customWidth="1"/>
    <col min="13" max="16384" width="9.140625" style="69"/>
  </cols>
  <sheetData>
    <row r="1" spans="1:8">
      <c r="A1" s="258" t="s">
        <v>21</v>
      </c>
      <c r="B1" s="258"/>
      <c r="C1" s="258"/>
      <c r="D1" s="258"/>
      <c r="E1" s="258"/>
      <c r="F1" s="258"/>
      <c r="G1" s="258"/>
      <c r="H1" s="258"/>
    </row>
    <row r="2" spans="1:8">
      <c r="A2" s="258"/>
      <c r="B2" s="258"/>
      <c r="C2" s="258"/>
      <c r="D2" s="258"/>
      <c r="E2" s="258"/>
      <c r="F2" s="258"/>
      <c r="G2" s="258"/>
      <c r="H2" s="258"/>
    </row>
    <row r="3" spans="1:8">
      <c r="A3" s="258"/>
      <c r="B3" s="258"/>
      <c r="C3" s="258"/>
      <c r="D3" s="258"/>
      <c r="E3" s="258"/>
      <c r="F3" s="258"/>
      <c r="G3" s="258"/>
      <c r="H3" s="258"/>
    </row>
    <row r="4" spans="1:8">
      <c r="A4" s="258"/>
      <c r="B4" s="258"/>
      <c r="C4" s="258"/>
      <c r="D4" s="258"/>
      <c r="E4" s="258"/>
      <c r="F4" s="258"/>
      <c r="G4" s="258"/>
      <c r="H4" s="258"/>
    </row>
    <row r="5" spans="1:8">
      <c r="A5" s="258"/>
      <c r="B5" s="258"/>
      <c r="C5" s="258"/>
      <c r="D5" s="258"/>
      <c r="E5" s="258"/>
      <c r="F5" s="258"/>
      <c r="G5" s="258"/>
      <c r="H5" s="258"/>
    </row>
    <row r="6" spans="1:8">
      <c r="A6" s="258"/>
      <c r="B6" s="258"/>
      <c r="C6" s="258"/>
      <c r="D6" s="258"/>
      <c r="E6" s="258"/>
      <c r="F6" s="258"/>
      <c r="G6" s="258"/>
      <c r="H6" s="258"/>
    </row>
    <row r="7" spans="1:8">
      <c r="A7" s="258"/>
      <c r="B7" s="258"/>
      <c r="C7" s="258"/>
      <c r="D7" s="258"/>
      <c r="E7" s="258"/>
      <c r="F7" s="258"/>
      <c r="G7" s="258"/>
      <c r="H7" s="258"/>
    </row>
    <row r="8" spans="1:8">
      <c r="A8" s="259" t="s">
        <v>22</v>
      </c>
      <c r="B8" s="259"/>
      <c r="C8" s="259"/>
      <c r="D8" s="259"/>
      <c r="E8" s="259"/>
      <c r="F8" s="259"/>
      <c r="G8" s="259"/>
      <c r="H8" s="259"/>
    </row>
    <row r="9" spans="1:8">
      <c r="A9" s="259"/>
      <c r="B9" s="259"/>
      <c r="C9" s="259"/>
      <c r="D9" s="259"/>
      <c r="E9" s="259"/>
      <c r="F9" s="259"/>
      <c r="G9" s="259"/>
      <c r="H9" s="259"/>
    </row>
    <row r="10" spans="1:8">
      <c r="A10" s="259"/>
      <c r="B10" s="259"/>
      <c r="C10" s="259"/>
      <c r="D10" s="259"/>
      <c r="E10" s="259"/>
      <c r="F10" s="259"/>
      <c r="G10" s="259"/>
      <c r="H10" s="259"/>
    </row>
    <row r="11" spans="1:8">
      <c r="A11" s="259"/>
      <c r="B11" s="259"/>
      <c r="C11" s="259"/>
      <c r="D11" s="259"/>
      <c r="E11" s="259"/>
      <c r="F11" s="259"/>
      <c r="G11" s="259"/>
      <c r="H11" s="259"/>
    </row>
    <row r="12" spans="1:8">
      <c r="A12" s="259"/>
      <c r="B12" s="259"/>
      <c r="C12" s="259"/>
      <c r="D12" s="259"/>
      <c r="E12" s="259"/>
      <c r="F12" s="259"/>
      <c r="G12" s="259"/>
      <c r="H12" s="259"/>
    </row>
    <row r="13" spans="1:8">
      <c r="A13" s="259"/>
      <c r="B13" s="259"/>
      <c r="C13" s="259"/>
      <c r="D13" s="259"/>
      <c r="E13" s="259"/>
      <c r="F13" s="259"/>
      <c r="G13" s="259"/>
      <c r="H13" s="259"/>
    </row>
    <row r="14" spans="1:8" ht="19.5" customHeight="1">
      <c r="A14" s="259"/>
      <c r="B14" s="259"/>
      <c r="C14" s="259"/>
      <c r="D14" s="259"/>
      <c r="E14" s="259"/>
      <c r="F14" s="259"/>
      <c r="G14" s="259"/>
      <c r="H14" s="259"/>
    </row>
    <row r="15" spans="1:8" ht="19.5" customHeight="1" thickBot="1"/>
    <row r="16" spans="1:8" ht="19.5" customHeight="1" thickBot="1">
      <c r="A16" s="227" t="s">
        <v>23</v>
      </c>
      <c r="B16" s="228"/>
      <c r="C16" s="228"/>
      <c r="D16" s="228"/>
      <c r="E16" s="228"/>
      <c r="F16" s="228"/>
      <c r="G16" s="228"/>
      <c r="H16" s="229"/>
    </row>
    <row r="17" spans="1:12" ht="20.25" customHeight="1">
      <c r="A17" s="260" t="s">
        <v>24</v>
      </c>
      <c r="B17" s="260"/>
      <c r="C17" s="260"/>
      <c r="D17" s="260"/>
      <c r="E17" s="260"/>
      <c r="F17" s="260"/>
      <c r="G17" s="260"/>
      <c r="H17" s="260"/>
    </row>
    <row r="18" spans="1:12" ht="26.25" customHeight="1">
      <c r="A18" s="93" t="s">
        <v>25</v>
      </c>
      <c r="B18" s="261" t="s">
        <v>103</v>
      </c>
      <c r="C18" s="261"/>
    </row>
    <row r="19" spans="1:12" ht="26.25" customHeight="1">
      <c r="A19" s="93" t="s">
        <v>26</v>
      </c>
      <c r="B19" s="224" t="s">
        <v>106</v>
      </c>
      <c r="C19" s="197">
        <v>23</v>
      </c>
    </row>
    <row r="20" spans="1:12" ht="26.25" customHeight="1">
      <c r="A20" s="93" t="s">
        <v>27</v>
      </c>
      <c r="B20" s="224" t="s">
        <v>118</v>
      </c>
      <c r="C20" s="175"/>
    </row>
    <row r="21" spans="1:12" ht="26.25" customHeight="1">
      <c r="A21" s="93" t="s">
        <v>28</v>
      </c>
      <c r="B21" s="236" t="s">
        <v>119</v>
      </c>
      <c r="C21" s="236"/>
      <c r="D21" s="236"/>
      <c r="E21" s="236"/>
      <c r="F21" s="236"/>
      <c r="G21" s="236"/>
      <c r="H21" s="236"/>
      <c r="I21" s="198"/>
    </row>
    <row r="22" spans="1:12" ht="26.25" customHeight="1">
      <c r="A22" s="93" t="s">
        <v>29</v>
      </c>
      <c r="B22" s="176">
        <v>42466</v>
      </c>
      <c r="C22" s="175"/>
      <c r="D22" s="175"/>
      <c r="E22" s="175"/>
      <c r="F22" s="175"/>
      <c r="G22" s="175"/>
      <c r="H22" s="175"/>
      <c r="I22" s="175"/>
    </row>
    <row r="23" spans="1:12" ht="26.25" customHeight="1">
      <c r="A23" s="93" t="s">
        <v>30</v>
      </c>
      <c r="B23" s="176">
        <v>42475</v>
      </c>
      <c r="C23" s="175"/>
      <c r="D23" s="175"/>
      <c r="E23" s="175"/>
      <c r="F23" s="175"/>
      <c r="G23" s="175"/>
      <c r="H23" s="175"/>
      <c r="I23" s="175"/>
    </row>
    <row r="24" spans="1:12" ht="18.75">
      <c r="A24" s="93"/>
      <c r="B24" s="95"/>
    </row>
    <row r="25" spans="1:12" ht="18.75">
      <c r="B25" s="95"/>
    </row>
    <row r="26" spans="1:12" ht="18.75">
      <c r="A26" s="92" t="s">
        <v>1</v>
      </c>
      <c r="B26" s="235"/>
      <c r="C26" s="235"/>
      <c r="D26" s="235"/>
      <c r="E26" s="235"/>
      <c r="F26" s="235"/>
      <c r="G26" s="235"/>
      <c r="H26" s="235"/>
    </row>
    <row r="27" spans="1:12" ht="26.25" customHeight="1">
      <c r="A27" s="96" t="s">
        <v>3</v>
      </c>
      <c r="B27" s="261" t="s">
        <v>109</v>
      </c>
      <c r="C27" s="261"/>
    </row>
    <row r="28" spans="1:12" ht="26.25" customHeight="1">
      <c r="A28" s="194" t="s">
        <v>31</v>
      </c>
      <c r="B28" s="236" t="s">
        <v>120</v>
      </c>
      <c r="C28" s="236"/>
    </row>
    <row r="29" spans="1:12" ht="27" customHeight="1" thickBot="1">
      <c r="A29" s="194" t="s">
        <v>4</v>
      </c>
      <c r="B29" s="174">
        <v>99.8</v>
      </c>
    </row>
    <row r="30" spans="1:12" s="5" customFormat="1" ht="27" customHeight="1" thickBot="1">
      <c r="A30" s="194" t="s">
        <v>32</v>
      </c>
      <c r="B30" s="173">
        <v>0</v>
      </c>
      <c r="C30" s="237" t="s">
        <v>33</v>
      </c>
      <c r="D30" s="238"/>
      <c r="E30" s="238"/>
      <c r="F30" s="238"/>
      <c r="G30" s="238"/>
      <c r="H30" s="239"/>
      <c r="I30" s="97"/>
      <c r="J30" s="97"/>
      <c r="K30" s="97"/>
      <c r="L30" s="97"/>
    </row>
    <row r="31" spans="1:12" s="5" customFormat="1" ht="19.5" customHeight="1" thickBot="1">
      <c r="A31" s="194" t="s">
        <v>34</v>
      </c>
      <c r="B31" s="203">
        <f>B29-B30</f>
        <v>99.8</v>
      </c>
      <c r="C31" s="98"/>
      <c r="D31" s="98"/>
      <c r="E31" s="98"/>
      <c r="F31" s="98"/>
      <c r="G31" s="98"/>
      <c r="H31" s="99"/>
      <c r="I31" s="97"/>
      <c r="J31" s="97"/>
      <c r="K31" s="97"/>
      <c r="L31" s="97"/>
    </row>
    <row r="32" spans="1:12" s="5" customFormat="1" ht="27" customHeight="1" thickBot="1">
      <c r="A32" s="194" t="s">
        <v>35</v>
      </c>
      <c r="B32" s="193">
        <v>1</v>
      </c>
      <c r="C32" s="240" t="s">
        <v>36</v>
      </c>
      <c r="D32" s="241"/>
      <c r="E32" s="241"/>
      <c r="F32" s="241"/>
      <c r="G32" s="241"/>
      <c r="H32" s="242"/>
      <c r="I32" s="97"/>
      <c r="J32" s="97"/>
      <c r="K32" s="97"/>
      <c r="L32" s="97"/>
    </row>
    <row r="33" spans="1:14" s="5" customFormat="1" ht="27" customHeight="1" thickBot="1">
      <c r="A33" s="194" t="s">
        <v>37</v>
      </c>
      <c r="B33" s="193">
        <v>1</v>
      </c>
      <c r="C33" s="240" t="s">
        <v>38</v>
      </c>
      <c r="D33" s="241"/>
      <c r="E33" s="241"/>
      <c r="F33" s="241"/>
      <c r="G33" s="241"/>
      <c r="H33" s="242"/>
      <c r="I33" s="97"/>
      <c r="J33" s="97"/>
      <c r="K33" s="97"/>
      <c r="L33" s="101"/>
      <c r="M33" s="101"/>
      <c r="N33" s="102"/>
    </row>
    <row r="34" spans="1:14" s="5" customFormat="1" ht="17.25" customHeight="1">
      <c r="A34" s="194"/>
      <c r="B34" s="100"/>
      <c r="C34" s="103"/>
      <c r="D34" s="103"/>
      <c r="E34" s="103"/>
      <c r="F34" s="103"/>
      <c r="G34" s="103"/>
      <c r="H34" s="103"/>
      <c r="I34" s="97"/>
      <c r="J34" s="97"/>
      <c r="K34" s="97"/>
      <c r="L34" s="101"/>
      <c r="M34" s="101"/>
      <c r="N34" s="102"/>
    </row>
    <row r="35" spans="1:14" s="5" customFormat="1" ht="18.75">
      <c r="A35" s="194" t="s">
        <v>39</v>
      </c>
      <c r="B35" s="104">
        <f>B32/B33</f>
        <v>1</v>
      </c>
      <c r="C35" s="151" t="s">
        <v>40</v>
      </c>
      <c r="D35" s="151"/>
      <c r="E35" s="151"/>
      <c r="F35" s="151"/>
      <c r="G35" s="151"/>
      <c r="H35" s="151"/>
      <c r="I35" s="97"/>
      <c r="J35" s="97"/>
      <c r="K35" s="97"/>
      <c r="L35" s="101"/>
      <c r="M35" s="101"/>
      <c r="N35" s="102"/>
    </row>
    <row r="36" spans="1:14" s="5" customFormat="1" ht="19.5" customHeight="1" thickBot="1">
      <c r="A36" s="194"/>
      <c r="B36" s="203"/>
      <c r="H36" s="151"/>
      <c r="I36" s="97"/>
      <c r="J36" s="97"/>
      <c r="K36" s="97"/>
      <c r="L36" s="101"/>
      <c r="M36" s="101"/>
      <c r="N36" s="102"/>
    </row>
    <row r="37" spans="1:14" s="5" customFormat="1" ht="27" customHeight="1" thickBot="1">
      <c r="A37" s="105" t="s">
        <v>41</v>
      </c>
      <c r="B37" s="177">
        <v>50</v>
      </c>
      <c r="C37" s="151"/>
      <c r="D37" s="243" t="s">
        <v>42</v>
      </c>
      <c r="E37" s="257"/>
      <c r="F37" s="139" t="s">
        <v>43</v>
      </c>
      <c r="G37" s="140"/>
      <c r="J37" s="97"/>
      <c r="K37" s="97"/>
      <c r="L37" s="101"/>
      <c r="M37" s="101"/>
      <c r="N37" s="102"/>
    </row>
    <row r="38" spans="1:14" s="5" customFormat="1" ht="26.25" customHeight="1">
      <c r="A38" s="106" t="s">
        <v>44</v>
      </c>
      <c r="B38" s="178">
        <v>10</v>
      </c>
      <c r="C38" s="107" t="s">
        <v>45</v>
      </c>
      <c r="D38" s="108" t="s">
        <v>46</v>
      </c>
      <c r="E38" s="133" t="s">
        <v>47</v>
      </c>
      <c r="F38" s="108" t="s">
        <v>46</v>
      </c>
      <c r="G38" s="109" t="s">
        <v>47</v>
      </c>
      <c r="J38" s="97"/>
      <c r="K38" s="97"/>
      <c r="L38" s="101"/>
      <c r="M38" s="101"/>
      <c r="N38" s="102"/>
    </row>
    <row r="39" spans="1:14" s="5" customFormat="1" ht="26.25" customHeight="1">
      <c r="A39" s="106" t="s">
        <v>48</v>
      </c>
      <c r="B39" s="178">
        <v>20</v>
      </c>
      <c r="C39" s="110">
        <v>1</v>
      </c>
      <c r="D39" s="179">
        <v>175079251</v>
      </c>
      <c r="E39" s="142">
        <f>IF(ISBLANK(D39),"-",$D$49/$D$46*D39)</f>
        <v>154054982.41268489</v>
      </c>
      <c r="F39" s="179">
        <v>191895736</v>
      </c>
      <c r="G39" s="136">
        <f>IF(ISBLANK(F39),"-",$D$49/$F$46*F39)</f>
        <v>151700431.23722792</v>
      </c>
      <c r="J39" s="97"/>
      <c r="K39" s="97"/>
      <c r="L39" s="101"/>
      <c r="M39" s="101"/>
      <c r="N39" s="102"/>
    </row>
    <row r="40" spans="1:14" s="5" customFormat="1" ht="26.25" customHeight="1">
      <c r="A40" s="106" t="s">
        <v>49</v>
      </c>
      <c r="B40" s="178">
        <v>1</v>
      </c>
      <c r="C40" s="158">
        <v>2</v>
      </c>
      <c r="D40" s="180">
        <v>174244602</v>
      </c>
      <c r="E40" s="143">
        <f>IF(ISBLANK(D40),"-",$D$49/$D$46*D40)</f>
        <v>153320561.65019396</v>
      </c>
      <c r="F40" s="180">
        <v>192421990</v>
      </c>
      <c r="G40" s="137">
        <f>IF(ISBLANK(F40),"-",$D$49/$F$46*F40)</f>
        <v>152116453.8149277</v>
      </c>
      <c r="J40" s="97"/>
      <c r="K40" s="97"/>
      <c r="L40" s="101"/>
      <c r="M40" s="101"/>
      <c r="N40" s="102"/>
    </row>
    <row r="41" spans="1:14" ht="26.25" customHeight="1">
      <c r="A41" s="106" t="s">
        <v>50</v>
      </c>
      <c r="B41" s="178">
        <v>1</v>
      </c>
      <c r="C41" s="158">
        <v>3</v>
      </c>
      <c r="D41" s="180">
        <v>174433307</v>
      </c>
      <c r="E41" s="143">
        <f>IF(ISBLANK(D41),"-",$D$49/$D$46*D41)</f>
        <v>153486606.14313152</v>
      </c>
      <c r="F41" s="180">
        <v>192482511</v>
      </c>
      <c r="G41" s="137">
        <f>IF(ISBLANK(F41),"-",$D$49/$F$46*F41)</f>
        <v>152164297.8264221</v>
      </c>
      <c r="L41" s="101"/>
      <c r="M41" s="101"/>
      <c r="N41" s="151"/>
    </row>
    <row r="42" spans="1:14" ht="26.25" customHeight="1">
      <c r="A42" s="106" t="s">
        <v>51</v>
      </c>
      <c r="B42" s="178">
        <v>1</v>
      </c>
      <c r="C42" s="111">
        <v>4</v>
      </c>
      <c r="D42" s="181"/>
      <c r="E42" s="144" t="str">
        <f>IF(ISBLANK(D42),"-",$D$49/$D$46*D42)</f>
        <v>-</v>
      </c>
      <c r="F42" s="181"/>
      <c r="G42" s="138" t="str">
        <f>IF(ISBLANK(F42),"-",$D$49/$F$46*F42)</f>
        <v>-</v>
      </c>
      <c r="L42" s="101"/>
      <c r="M42" s="101"/>
      <c r="N42" s="151"/>
    </row>
    <row r="43" spans="1:14" ht="27" customHeight="1" thickBot="1">
      <c r="A43" s="106" t="s">
        <v>52</v>
      </c>
      <c r="B43" s="178">
        <v>1</v>
      </c>
      <c r="C43" s="112" t="s">
        <v>53</v>
      </c>
      <c r="D43" s="160">
        <f>AVERAGE(D39:D42)</f>
        <v>174585720</v>
      </c>
      <c r="E43" s="130">
        <f>AVERAGE(E39:E42)</f>
        <v>153620716.73533678</v>
      </c>
      <c r="F43" s="113">
        <f>AVERAGE(F39:F42)</f>
        <v>192266745.66666666</v>
      </c>
      <c r="G43" s="114">
        <f>AVERAGE(G39:G42)</f>
        <v>151993727.62619257</v>
      </c>
    </row>
    <row r="44" spans="1:14" ht="26.25" customHeight="1">
      <c r="A44" s="106" t="s">
        <v>54</v>
      </c>
      <c r="B44" s="174">
        <v>1</v>
      </c>
      <c r="C44" s="161" t="s">
        <v>55</v>
      </c>
      <c r="D44" s="183">
        <v>18.22</v>
      </c>
      <c r="E44" s="151"/>
      <c r="F44" s="182">
        <v>20.28</v>
      </c>
      <c r="G44" s="141"/>
    </row>
    <row r="45" spans="1:14" ht="26.25" customHeight="1">
      <c r="A45" s="106" t="s">
        <v>56</v>
      </c>
      <c r="B45" s="174">
        <v>1</v>
      </c>
      <c r="C45" s="162" t="s">
        <v>57</v>
      </c>
      <c r="D45" s="163">
        <f>D44*$B$35</f>
        <v>18.22</v>
      </c>
      <c r="E45" s="159"/>
      <c r="F45" s="115">
        <f>F44*$B$35</f>
        <v>20.28</v>
      </c>
      <c r="G45" s="129"/>
    </row>
    <row r="46" spans="1:14" ht="19.5" customHeight="1" thickBot="1">
      <c r="A46" s="106" t="s">
        <v>58</v>
      </c>
      <c r="B46" s="159">
        <f>(B45/B44)*(B43/B42)*(B41/B40)*(B39/B38)*B37</f>
        <v>100</v>
      </c>
      <c r="C46" s="162" t="s">
        <v>59</v>
      </c>
      <c r="D46" s="164">
        <f>D45*$B$31/100</f>
        <v>18.183559999999996</v>
      </c>
      <c r="E46" s="129"/>
      <c r="F46" s="116">
        <f>F45*$B$31/100</f>
        <v>20.239439999999998</v>
      </c>
      <c r="G46" s="129"/>
    </row>
    <row r="47" spans="1:14" ht="19.5" customHeight="1" thickBot="1">
      <c r="A47" s="244" t="s">
        <v>60</v>
      </c>
      <c r="B47" s="245"/>
      <c r="C47" s="162" t="s">
        <v>61</v>
      </c>
      <c r="D47" s="163">
        <f>D46/$B$46</f>
        <v>0.18183559999999996</v>
      </c>
      <c r="E47" s="129"/>
      <c r="F47" s="117">
        <f>F46/$B$46</f>
        <v>0.20239439999999997</v>
      </c>
      <c r="G47" s="129"/>
    </row>
    <row r="48" spans="1:14" ht="27" customHeight="1" thickBot="1">
      <c r="A48" s="246"/>
      <c r="B48" s="247"/>
      <c r="C48" s="162" t="s">
        <v>62</v>
      </c>
      <c r="D48" s="184">
        <v>0.16</v>
      </c>
      <c r="E48" s="141"/>
      <c r="F48" s="141"/>
      <c r="G48" s="141"/>
    </row>
    <row r="49" spans="1:12" ht="18.75">
      <c r="C49" s="162" t="s">
        <v>63</v>
      </c>
      <c r="D49" s="164">
        <f>D48*$B$46</f>
        <v>16</v>
      </c>
      <c r="E49" s="129"/>
      <c r="F49" s="129"/>
      <c r="G49" s="129"/>
    </row>
    <row r="50" spans="1:12" ht="19.5" customHeight="1" thickBot="1">
      <c r="C50" s="165" t="s">
        <v>64</v>
      </c>
      <c r="D50" s="166">
        <f>D49/B35</f>
        <v>16</v>
      </c>
      <c r="E50" s="132"/>
      <c r="F50" s="132"/>
      <c r="G50" s="132"/>
    </row>
    <row r="51" spans="1:12" ht="18.75">
      <c r="C51" s="167" t="s">
        <v>65</v>
      </c>
      <c r="D51" s="168">
        <f>AVERAGE(E39:E42,G39:G42)</f>
        <v>152807222.18076468</v>
      </c>
      <c r="E51" s="131"/>
      <c r="F51" s="131"/>
      <c r="G51" s="131"/>
    </row>
    <row r="52" spans="1:12" ht="18.75">
      <c r="C52" s="118" t="s">
        <v>66</v>
      </c>
      <c r="D52" s="121">
        <f>STDEV(E39:E42,G39:G42)/D51</f>
        <v>6.1372423335924473E-3</v>
      </c>
      <c r="E52" s="159"/>
      <c r="F52" s="159"/>
      <c r="G52" s="159"/>
    </row>
    <row r="53" spans="1:12" ht="19.5" customHeight="1" thickBot="1">
      <c r="C53" s="119" t="s">
        <v>14</v>
      </c>
      <c r="D53" s="122">
        <f>COUNT(E39:E42,G39:G42)</f>
        <v>6</v>
      </c>
      <c r="E53" s="159"/>
      <c r="F53" s="159"/>
      <c r="G53" s="159"/>
    </row>
    <row r="55" spans="1:12" ht="18.75">
      <c r="A55" s="92" t="s">
        <v>1</v>
      </c>
      <c r="B55" s="123" t="s">
        <v>67</v>
      </c>
    </row>
    <row r="56" spans="1:12" ht="18.75">
      <c r="A56" s="151" t="s">
        <v>68</v>
      </c>
      <c r="B56" s="94" t="str">
        <f>B21</f>
        <v>Each 5 mL contains: Sulfamethoxazole BP 200 mg &amp; Trimethoprim BP 40 mg</v>
      </c>
    </row>
    <row r="57" spans="1:12" ht="26.25" customHeight="1">
      <c r="A57" s="194" t="s">
        <v>69</v>
      </c>
      <c r="B57" s="185">
        <v>5</v>
      </c>
      <c r="C57" s="159" t="s">
        <v>70</v>
      </c>
      <c r="D57" s="186">
        <v>200</v>
      </c>
      <c r="E57" s="159" t="str">
        <f>B20</f>
        <v>Sulfamethoxazole &amp; Trimethoprim</v>
      </c>
    </row>
    <row r="58" spans="1:12" ht="18.75">
      <c r="A58" s="94" t="s">
        <v>71</v>
      </c>
      <c r="B58" s="196">
        <f>RD!C39</f>
        <v>1.1465091334048421</v>
      </c>
    </row>
    <row r="59" spans="1:12" s="111" customFormat="1" ht="18.75">
      <c r="A59" s="194" t="s">
        <v>72</v>
      </c>
      <c r="B59" s="150">
        <f>B57</f>
        <v>5</v>
      </c>
      <c r="C59" s="159" t="s">
        <v>73</v>
      </c>
      <c r="D59" s="170">
        <f>B58*B57</f>
        <v>5.7325456670242101</v>
      </c>
    </row>
    <row r="60" spans="1:12" ht="19.5" customHeight="1" thickBot="1"/>
    <row r="61" spans="1:12" s="5" customFormat="1" ht="27" customHeight="1" thickBot="1">
      <c r="A61" s="105" t="s">
        <v>74</v>
      </c>
      <c r="B61" s="177">
        <v>100</v>
      </c>
      <c r="C61" s="151"/>
      <c r="D61" s="125" t="s">
        <v>75</v>
      </c>
      <c r="E61" s="124" t="s">
        <v>76</v>
      </c>
      <c r="F61" s="124" t="s">
        <v>46</v>
      </c>
      <c r="G61" s="124" t="s">
        <v>77</v>
      </c>
      <c r="H61" s="107" t="s">
        <v>78</v>
      </c>
      <c r="L61" s="97"/>
    </row>
    <row r="62" spans="1:12" s="5" customFormat="1" ht="24" customHeight="1">
      <c r="A62" s="106" t="s">
        <v>79</v>
      </c>
      <c r="B62" s="178">
        <v>2</v>
      </c>
      <c r="C62" s="248" t="s">
        <v>80</v>
      </c>
      <c r="D62" s="251">
        <v>11.29</v>
      </c>
      <c r="E62" s="145">
        <v>1</v>
      </c>
      <c r="F62" s="187"/>
      <c r="G62" s="155" t="str">
        <f>IF(ISBLANK(F62),"-",(F62/$D$51*$D$48*$B$70)*$D$59/$D$62)</f>
        <v>-</v>
      </c>
      <c r="H62" s="152" t="str">
        <f t="shared" ref="H62:H73" si="0">IF(ISBLANK(F62),"-",G62/$D$57)</f>
        <v>-</v>
      </c>
      <c r="L62" s="97"/>
    </row>
    <row r="63" spans="1:12" s="5" customFormat="1" ht="26.25" customHeight="1">
      <c r="A63" s="106" t="s">
        <v>81</v>
      </c>
      <c r="B63" s="178">
        <v>50</v>
      </c>
      <c r="C63" s="249"/>
      <c r="D63" s="252"/>
      <c r="E63" s="146">
        <v>2</v>
      </c>
      <c r="F63" s="180"/>
      <c r="G63" s="156" t="str">
        <f>IF(ISBLANK(F63),"-",(F63/$D$51*$D$48*$B$70)*$D$59/$D$62)</f>
        <v>-</v>
      </c>
      <c r="H63" s="153" t="str">
        <f t="shared" si="0"/>
        <v>-</v>
      </c>
      <c r="L63" s="97"/>
    </row>
    <row r="64" spans="1:12" s="5" customFormat="1" ht="24.75" customHeight="1">
      <c r="A64" s="106" t="s">
        <v>82</v>
      </c>
      <c r="B64" s="178">
        <v>1</v>
      </c>
      <c r="C64" s="249"/>
      <c r="D64" s="252"/>
      <c r="E64" s="146">
        <v>3</v>
      </c>
      <c r="F64" s="180"/>
      <c r="G64" s="156" t="str">
        <f>IF(ISBLANK(F64),"-",(F64/$D$51*$D$48*$B$70)*$D$59/$D$62)</f>
        <v>-</v>
      </c>
      <c r="H64" s="153" t="str">
        <f t="shared" si="0"/>
        <v>-</v>
      </c>
      <c r="L64" s="97"/>
    </row>
    <row r="65" spans="1:11" ht="27" customHeight="1" thickBot="1">
      <c r="A65" s="106" t="s">
        <v>83</v>
      </c>
      <c r="B65" s="178">
        <v>1</v>
      </c>
      <c r="C65" s="250"/>
      <c r="D65" s="253"/>
      <c r="E65" s="147">
        <v>4</v>
      </c>
      <c r="F65" s="188"/>
      <c r="G65" s="156" t="str">
        <f>IF(ISBLANK(F65),"-",(F65/$D$51*$D$48*$B$70)*$D$59/$D$62)</f>
        <v>-</v>
      </c>
      <c r="H65" s="153" t="str">
        <f t="shared" si="0"/>
        <v>-</v>
      </c>
    </row>
    <row r="66" spans="1:11" ht="24.75" customHeight="1">
      <c r="A66" s="106" t="s">
        <v>84</v>
      </c>
      <c r="B66" s="178">
        <v>1</v>
      </c>
      <c r="C66" s="248" t="s">
        <v>85</v>
      </c>
      <c r="D66" s="251">
        <v>11.913880000000001</v>
      </c>
      <c r="E66" s="126">
        <v>1</v>
      </c>
      <c r="F66" s="180">
        <v>151479478</v>
      </c>
      <c r="G66" s="155">
        <f>IF(ISBLANK(F66),"-",(F66/$D$51*$D$48*$B$70)*$D$59/$D$66)</f>
        <v>190.7937798322269</v>
      </c>
      <c r="H66" s="152">
        <f t="shared" si="0"/>
        <v>0.95396889916113448</v>
      </c>
    </row>
    <row r="67" spans="1:11" ht="23.25" customHeight="1">
      <c r="A67" s="106" t="s">
        <v>86</v>
      </c>
      <c r="B67" s="178">
        <v>1</v>
      </c>
      <c r="C67" s="249"/>
      <c r="D67" s="252"/>
      <c r="E67" s="127">
        <v>2</v>
      </c>
      <c r="F67" s="180">
        <v>152187021</v>
      </c>
      <c r="G67" s="156">
        <f>IF(ISBLANK(F67),"-",(F67/$D$51*$D$48*$B$70)*$D$59/$D$66)</f>
        <v>191.68495535742801</v>
      </c>
      <c r="H67" s="153">
        <f t="shared" si="0"/>
        <v>0.95842477678714</v>
      </c>
    </row>
    <row r="68" spans="1:11" ht="24.75" customHeight="1">
      <c r="A68" s="106" t="s">
        <v>87</v>
      </c>
      <c r="B68" s="178">
        <v>1</v>
      </c>
      <c r="C68" s="249"/>
      <c r="D68" s="252"/>
      <c r="E68" s="127">
        <v>3</v>
      </c>
      <c r="F68" s="180">
        <v>152695113</v>
      </c>
      <c r="G68" s="156">
        <f>IF(ISBLANK(F68),"-",(F68/$D$51*$D$48*$B$70)*$D$59/$D$66)</f>
        <v>192.32491526792171</v>
      </c>
      <c r="H68" s="153">
        <f t="shared" si="0"/>
        <v>0.96162457633960852</v>
      </c>
    </row>
    <row r="69" spans="1:11" ht="27" customHeight="1" thickBot="1">
      <c r="A69" s="106" t="s">
        <v>88</v>
      </c>
      <c r="B69" s="178">
        <v>1</v>
      </c>
      <c r="C69" s="250"/>
      <c r="D69" s="253"/>
      <c r="E69" s="128">
        <v>4</v>
      </c>
      <c r="F69" s="188"/>
      <c r="G69" s="157" t="str">
        <f>IF(ISBLANK(F69),"-",(F69/$D$51*$D$48*$B$70)*$D$59/$D$66)</f>
        <v>-</v>
      </c>
      <c r="H69" s="154" t="str">
        <f t="shared" si="0"/>
        <v>-</v>
      </c>
    </row>
    <row r="70" spans="1:11" ht="23.25" customHeight="1">
      <c r="A70" s="106" t="s">
        <v>89</v>
      </c>
      <c r="B70" s="158">
        <f>(B69/B68)*(B67/B66)*(B65/B64)*(B63/B62)*B61</f>
        <v>2500</v>
      </c>
      <c r="C70" s="248" t="s">
        <v>90</v>
      </c>
      <c r="D70" s="251">
        <v>12.727959999999999</v>
      </c>
      <c r="E70" s="126">
        <v>1</v>
      </c>
      <c r="F70" s="187">
        <v>157801765</v>
      </c>
      <c r="G70" s="155">
        <f>IF(ISBLANK(F70),"-",(F70/$D$51*$D$48*$B$70)*$D$59/$D$70)</f>
        <v>186.04443685594831</v>
      </c>
      <c r="H70" s="153">
        <f t="shared" si="0"/>
        <v>0.93022218427974157</v>
      </c>
    </row>
    <row r="71" spans="1:11" ht="22.5" customHeight="1" thickBot="1">
      <c r="A71" s="169" t="s">
        <v>91</v>
      </c>
      <c r="B71" s="189">
        <f>(D48*B70)/D57*D59</f>
        <v>11.46509133404842</v>
      </c>
      <c r="C71" s="249"/>
      <c r="D71" s="252"/>
      <c r="E71" s="127">
        <v>2</v>
      </c>
      <c r="F71" s="180">
        <v>158569915</v>
      </c>
      <c r="G71" s="156">
        <f>IF(ISBLANK(F71),"-",(F71/$D$51*$D$48*$B$70)*$D$59/$D$70)</f>
        <v>186.95006699367767</v>
      </c>
      <c r="H71" s="153">
        <f t="shared" si="0"/>
        <v>0.93475033496838833</v>
      </c>
    </row>
    <row r="72" spans="1:11" ht="23.25" customHeight="1">
      <c r="A72" s="244" t="s">
        <v>60</v>
      </c>
      <c r="B72" s="255"/>
      <c r="C72" s="249"/>
      <c r="D72" s="252"/>
      <c r="E72" s="127">
        <v>3</v>
      </c>
      <c r="F72" s="180">
        <v>158531410</v>
      </c>
      <c r="G72" s="156">
        <f>IF(ISBLANK(F72),"-",(F72/$D$51*$D$48*$B$70)*$D$59/$D$70)</f>
        <v>186.90467053666634</v>
      </c>
      <c r="H72" s="153">
        <f t="shared" si="0"/>
        <v>0.93452335268333175</v>
      </c>
    </row>
    <row r="73" spans="1:11" ht="23.25" customHeight="1" thickBot="1">
      <c r="A73" s="246"/>
      <c r="B73" s="256"/>
      <c r="C73" s="254"/>
      <c r="D73" s="253"/>
      <c r="E73" s="128">
        <v>4</v>
      </c>
      <c r="F73" s="188"/>
      <c r="G73" s="157" t="str">
        <f>IF(ISBLANK(F73),"-",(F73/$D$51*$D$48*$B$70)*$D$59/$D$70)</f>
        <v>-</v>
      </c>
      <c r="H73" s="154" t="str">
        <f t="shared" si="0"/>
        <v>-</v>
      </c>
    </row>
    <row r="74" spans="1:11" ht="26.25" customHeight="1">
      <c r="A74" s="159"/>
      <c r="B74" s="159"/>
      <c r="C74" s="159"/>
      <c r="D74" s="159"/>
      <c r="E74" s="159"/>
      <c r="F74" s="159"/>
      <c r="G74" s="120" t="s">
        <v>53</v>
      </c>
      <c r="H74" s="190">
        <f>AVERAGE(H62:H73)</f>
        <v>0.94558568736989079</v>
      </c>
    </row>
    <row r="75" spans="1:11" ht="26.25" customHeight="1">
      <c r="C75" s="159"/>
      <c r="D75" s="159"/>
      <c r="E75" s="159"/>
      <c r="F75" s="159"/>
      <c r="G75" s="118" t="s">
        <v>66</v>
      </c>
      <c r="H75" s="191">
        <f>STDEV(H62:H73)/H74</f>
        <v>1.4716109250302409E-2</v>
      </c>
    </row>
    <row r="76" spans="1:11" ht="27" customHeight="1" thickBot="1">
      <c r="A76" s="159"/>
      <c r="B76" s="159"/>
      <c r="C76" s="159"/>
      <c r="D76" s="129"/>
      <c r="E76" s="129"/>
      <c r="F76" s="159"/>
      <c r="G76" s="119" t="s">
        <v>14</v>
      </c>
      <c r="H76" s="192">
        <f>COUNT(H62:H73)</f>
        <v>6</v>
      </c>
    </row>
    <row r="77" spans="1:11" ht="18.75">
      <c r="A77" s="159"/>
      <c r="B77" s="159"/>
      <c r="C77" s="159"/>
      <c r="D77" s="129"/>
      <c r="E77" s="129"/>
      <c r="F77" s="129"/>
      <c r="G77" s="129"/>
      <c r="H77" s="159"/>
      <c r="I77" s="151"/>
      <c r="J77" s="194"/>
      <c r="K77" s="203"/>
    </row>
    <row r="78" spans="1:11" ht="26.25" customHeight="1">
      <c r="A78" s="96" t="s">
        <v>92</v>
      </c>
      <c r="B78" s="194" t="s">
        <v>93</v>
      </c>
      <c r="C78" s="235" t="str">
        <f>B20</f>
        <v>Sulfamethoxazole &amp; Trimethoprim</v>
      </c>
      <c r="D78" s="235"/>
      <c r="E78" s="151" t="s">
        <v>94</v>
      </c>
      <c r="F78" s="151"/>
      <c r="G78" s="195">
        <f>H74</f>
        <v>0.94558568736989079</v>
      </c>
      <c r="H78" s="159"/>
      <c r="I78" s="151"/>
      <c r="J78" s="194"/>
      <c r="K78" s="203"/>
    </row>
    <row r="79" spans="1:11" ht="19.5" customHeight="1" thickBot="1">
      <c r="A79" s="221"/>
      <c r="B79" s="134"/>
      <c r="C79" s="135"/>
      <c r="D79" s="135"/>
      <c r="E79" s="134"/>
      <c r="F79" s="134"/>
      <c r="G79" s="134"/>
      <c r="H79" s="134"/>
    </row>
    <row r="80" spans="1:11" ht="18.75">
      <c r="A80" s="92" t="s">
        <v>1</v>
      </c>
      <c r="B80" s="203" t="s">
        <v>95</v>
      </c>
      <c r="C80" s="203"/>
      <c r="D80" s="203"/>
      <c r="E80" s="203"/>
      <c r="F80" s="203"/>
      <c r="G80" s="203"/>
      <c r="H80" s="203"/>
    </row>
    <row r="81" spans="1:8" ht="26.25" customHeight="1">
      <c r="A81" s="96" t="s">
        <v>3</v>
      </c>
      <c r="B81" s="204"/>
      <c r="C81" s="204"/>
    </row>
    <row r="82" spans="1:8" ht="26.25" customHeight="1">
      <c r="A82" s="194" t="s">
        <v>31</v>
      </c>
      <c r="B82" s="224"/>
      <c r="C82" s="224"/>
    </row>
    <row r="83" spans="1:8" ht="27" customHeight="1" thickBot="1">
      <c r="A83" s="194" t="s">
        <v>4</v>
      </c>
      <c r="B83" s="174"/>
    </row>
    <row r="84" spans="1:8" ht="27" customHeight="1" thickBot="1">
      <c r="A84" s="194" t="s">
        <v>32</v>
      </c>
      <c r="B84" s="173"/>
      <c r="C84" s="205" t="s">
        <v>33</v>
      </c>
      <c r="D84" s="206"/>
      <c r="E84" s="206"/>
      <c r="F84" s="206"/>
      <c r="G84" s="206"/>
      <c r="H84" s="207"/>
    </row>
    <row r="85" spans="1:8" ht="19.5" customHeight="1" thickBot="1">
      <c r="A85" s="194" t="s">
        <v>34</v>
      </c>
      <c r="B85" s="203">
        <f>B83-B84</f>
        <v>0</v>
      </c>
      <c r="C85" s="98"/>
      <c r="D85" s="98"/>
      <c r="E85" s="98"/>
      <c r="F85" s="98"/>
      <c r="G85" s="98"/>
      <c r="H85" s="99"/>
    </row>
    <row r="86" spans="1:8" ht="27" customHeight="1" thickBot="1">
      <c r="A86" s="194" t="s">
        <v>35</v>
      </c>
      <c r="B86" s="193"/>
      <c r="C86" s="208" t="s">
        <v>36</v>
      </c>
      <c r="D86" s="209"/>
      <c r="E86" s="209"/>
      <c r="F86" s="209"/>
      <c r="G86" s="209"/>
      <c r="H86" s="210"/>
    </row>
    <row r="87" spans="1:8" ht="27" customHeight="1" thickBot="1">
      <c r="A87" s="194" t="s">
        <v>37</v>
      </c>
      <c r="B87" s="193"/>
      <c r="C87" s="208" t="s">
        <v>38</v>
      </c>
      <c r="D87" s="209"/>
      <c r="E87" s="209"/>
      <c r="F87" s="209"/>
      <c r="G87" s="209"/>
      <c r="H87" s="210"/>
    </row>
    <row r="88" spans="1:8" ht="18.75">
      <c r="A88" s="194"/>
      <c r="B88" s="100"/>
      <c r="C88" s="103"/>
      <c r="D88" s="103"/>
      <c r="E88" s="103"/>
      <c r="F88" s="103"/>
      <c r="G88" s="103"/>
      <c r="H88" s="103"/>
    </row>
    <row r="89" spans="1:8" ht="18.75">
      <c r="A89" s="194" t="s">
        <v>39</v>
      </c>
      <c r="B89" s="104" t="e">
        <f>B86/B87</f>
        <v>#DIV/0!</v>
      </c>
      <c r="C89" s="151" t="s">
        <v>40</v>
      </c>
    </row>
    <row r="90" spans="1:8" ht="19.5" customHeight="1" thickBot="1">
      <c r="A90" s="194"/>
      <c r="B90" s="203"/>
      <c r="C90" s="102"/>
      <c r="D90" s="102"/>
      <c r="E90" s="102"/>
      <c r="F90" s="102"/>
      <c r="G90" s="102"/>
    </row>
    <row r="91" spans="1:8" ht="27" customHeight="1" thickBot="1">
      <c r="A91" s="105" t="s">
        <v>41</v>
      </c>
      <c r="B91" s="177">
        <v>50</v>
      </c>
      <c r="D91" s="225" t="s">
        <v>42</v>
      </c>
      <c r="E91" s="226"/>
      <c r="F91" s="139" t="s">
        <v>43</v>
      </c>
      <c r="G91" s="140"/>
      <c r="H91" s="102"/>
    </row>
    <row r="92" spans="1:8" ht="26.25" customHeight="1">
      <c r="A92" s="106" t="s">
        <v>44</v>
      </c>
      <c r="B92" s="178">
        <v>1</v>
      </c>
      <c r="C92" s="107" t="s">
        <v>45</v>
      </c>
      <c r="D92" s="108" t="s">
        <v>46</v>
      </c>
      <c r="E92" s="109" t="s">
        <v>47</v>
      </c>
      <c r="F92" s="108" t="s">
        <v>46</v>
      </c>
      <c r="G92" s="109" t="s">
        <v>47</v>
      </c>
      <c r="H92" s="102"/>
    </row>
    <row r="93" spans="1:8" ht="26.25" customHeight="1">
      <c r="A93" s="106" t="s">
        <v>48</v>
      </c>
      <c r="B93" s="178">
        <v>1</v>
      </c>
      <c r="C93" s="110">
        <v>1</v>
      </c>
      <c r="D93" s="179"/>
      <c r="E93" s="136" t="str">
        <f>IF(ISBLANK(D93),"-",$D$103/$D$100*D93)</f>
        <v>-</v>
      </c>
      <c r="F93" s="179"/>
      <c r="G93" s="136" t="str">
        <f>IF(ISBLANK(F93),"-",$D$103/$F$100*F93)</f>
        <v>-</v>
      </c>
      <c r="H93" s="102"/>
    </row>
    <row r="94" spans="1:8" ht="26.25" customHeight="1">
      <c r="A94" s="106" t="s">
        <v>49</v>
      </c>
      <c r="B94" s="178">
        <v>1</v>
      </c>
      <c r="C94" s="158">
        <v>2</v>
      </c>
      <c r="D94" s="180"/>
      <c r="E94" s="137" t="str">
        <f>IF(ISBLANK(D94),"-",$D$103/$D$100*D94)</f>
        <v>-</v>
      </c>
      <c r="F94" s="180"/>
      <c r="G94" s="137" t="str">
        <f>IF(ISBLANK(F94),"-",$D$103/$F$100*F94)</f>
        <v>-</v>
      </c>
      <c r="H94" s="102"/>
    </row>
    <row r="95" spans="1:8" ht="26.25" customHeight="1">
      <c r="A95" s="106" t="s">
        <v>50</v>
      </c>
      <c r="B95" s="178">
        <v>1</v>
      </c>
      <c r="C95" s="158">
        <v>3</v>
      </c>
      <c r="D95" s="180"/>
      <c r="E95" s="137" t="str">
        <f>IF(ISBLANK(D95),"-",$D$103/$D$100*D95)</f>
        <v>-</v>
      </c>
      <c r="F95" s="180"/>
      <c r="G95" s="137" t="str">
        <f>IF(ISBLANK(F95),"-",$D$103/$F$100*F95)</f>
        <v>-</v>
      </c>
    </row>
    <row r="96" spans="1:8" ht="26.25" customHeight="1">
      <c r="A96" s="106" t="s">
        <v>51</v>
      </c>
      <c r="B96" s="178">
        <v>1</v>
      </c>
      <c r="C96" s="111">
        <v>4</v>
      </c>
      <c r="D96" s="181"/>
      <c r="E96" s="138" t="str">
        <f>IF(ISBLANK(D96),"-",$D$103/$D$100*D96)</f>
        <v>-</v>
      </c>
      <c r="F96" s="181"/>
      <c r="G96" s="138" t="str">
        <f>IF(ISBLANK(F96),"-",$D$103/$F$100*F96)</f>
        <v>-</v>
      </c>
    </row>
    <row r="97" spans="1:7" ht="27" customHeight="1" thickBot="1">
      <c r="A97" s="106" t="s">
        <v>52</v>
      </c>
      <c r="B97" s="178">
        <v>1</v>
      </c>
      <c r="C97" s="112" t="s">
        <v>53</v>
      </c>
      <c r="D97" s="113" t="e">
        <f>AVERAGE(D93:D96)</f>
        <v>#DIV/0!</v>
      </c>
      <c r="E97" s="114" t="e">
        <f>AVERAGE(E93:E96)</f>
        <v>#DIV/0!</v>
      </c>
      <c r="F97" s="113" t="e">
        <f>AVERAGE(F93:F96)</f>
        <v>#DIV/0!</v>
      </c>
      <c r="G97" s="114" t="e">
        <f>AVERAGE(G93:G96)</f>
        <v>#DIV/0!</v>
      </c>
    </row>
    <row r="98" spans="1:7" ht="26.25" customHeight="1">
      <c r="A98" s="106" t="s">
        <v>54</v>
      </c>
      <c r="B98" s="174">
        <v>1</v>
      </c>
      <c r="C98" s="161" t="s">
        <v>55</v>
      </c>
      <c r="D98" s="183"/>
      <c r="E98" s="151"/>
      <c r="F98" s="182"/>
      <c r="G98" s="141"/>
    </row>
    <row r="99" spans="1:7" ht="26.25" customHeight="1">
      <c r="A99" s="106" t="s">
        <v>56</v>
      </c>
      <c r="B99" s="174">
        <v>1</v>
      </c>
      <c r="C99" s="162" t="s">
        <v>57</v>
      </c>
      <c r="D99" s="163" t="e">
        <f>D98*$B$89</f>
        <v>#DIV/0!</v>
      </c>
      <c r="E99" s="159"/>
      <c r="F99" s="115" t="e">
        <f>F98*$B$89</f>
        <v>#DIV/0!</v>
      </c>
      <c r="G99" s="129"/>
    </row>
    <row r="100" spans="1:7" ht="19.5" customHeight="1" thickBot="1">
      <c r="A100" s="106" t="s">
        <v>58</v>
      </c>
      <c r="B100" s="159">
        <f>(B99/B98)*(B97/B96)*(B95/B94)*(B93/B92)*B91</f>
        <v>50</v>
      </c>
      <c r="C100" s="162" t="s">
        <v>59</v>
      </c>
      <c r="D100" s="164" t="e">
        <f>D99*$B$85/100</f>
        <v>#DIV/0!</v>
      </c>
      <c r="E100" s="129"/>
      <c r="F100" s="116" t="e">
        <f>F99*$B$85/100</f>
        <v>#DIV/0!</v>
      </c>
      <c r="G100" s="129"/>
    </row>
    <row r="101" spans="1:7" ht="19.5" customHeight="1" thickBot="1">
      <c r="A101" s="218" t="s">
        <v>60</v>
      </c>
      <c r="B101" s="219"/>
      <c r="C101" s="162" t="s">
        <v>61</v>
      </c>
      <c r="D101" s="163" t="e">
        <f>D100/$B$100</f>
        <v>#DIV/0!</v>
      </c>
      <c r="E101" s="129"/>
      <c r="F101" s="117" t="e">
        <f>F100/$B$100</f>
        <v>#DIV/0!</v>
      </c>
      <c r="G101" s="129"/>
    </row>
    <row r="102" spans="1:7" ht="27" customHeight="1" thickBot="1">
      <c r="A102" s="220"/>
      <c r="B102" s="221"/>
      <c r="C102" s="162" t="s">
        <v>62</v>
      </c>
      <c r="D102" s="184"/>
      <c r="E102" s="141"/>
      <c r="F102" s="141"/>
      <c r="G102" s="141"/>
    </row>
    <row r="103" spans="1:7" ht="18.75">
      <c r="C103" s="162" t="s">
        <v>63</v>
      </c>
      <c r="D103" s="164">
        <f>D102*$B$100</f>
        <v>0</v>
      </c>
      <c r="E103" s="129"/>
      <c r="F103" s="129"/>
      <c r="G103" s="129"/>
    </row>
    <row r="104" spans="1:7" ht="19.5" customHeight="1" thickBot="1">
      <c r="C104" s="165" t="s">
        <v>64</v>
      </c>
      <c r="D104" s="166" t="e">
        <f>D103/B89</f>
        <v>#DIV/0!</v>
      </c>
      <c r="E104" s="132"/>
      <c r="F104" s="132"/>
      <c r="G104" s="132"/>
    </row>
    <row r="105" spans="1:7" ht="18.75">
      <c r="C105" s="167" t="s">
        <v>65</v>
      </c>
      <c r="D105" s="168" t="e">
        <f>AVERAGE(E93:E96,G93:G96)</f>
        <v>#DIV/0!</v>
      </c>
      <c r="E105" s="131"/>
      <c r="F105" s="131"/>
      <c r="G105" s="131"/>
    </row>
    <row r="106" spans="1:7" ht="18.75">
      <c r="C106" s="118" t="s">
        <v>66</v>
      </c>
      <c r="D106" s="121" t="e">
        <f>STDEV(E93:E96,G93:G96)/D105</f>
        <v>#DIV/0!</v>
      </c>
      <c r="E106" s="159"/>
      <c r="F106" s="159"/>
      <c r="G106" s="159"/>
    </row>
    <row r="107" spans="1:7" ht="19.5" customHeight="1" thickBot="1">
      <c r="C107" s="119" t="s">
        <v>14</v>
      </c>
      <c r="D107" s="122">
        <f>COUNT(E93:E96,G93:G96)</f>
        <v>0</v>
      </c>
      <c r="E107" s="159"/>
      <c r="F107" s="159"/>
      <c r="G107" s="159"/>
    </row>
    <row r="109" spans="1:7" ht="18.75">
      <c r="A109" s="92" t="s">
        <v>1</v>
      </c>
      <c r="B109" s="123" t="s">
        <v>67</v>
      </c>
    </row>
    <row r="110" spans="1:7" ht="18.75">
      <c r="A110" s="151" t="s">
        <v>68</v>
      </c>
      <c r="B110" s="94" t="str">
        <f>B21</f>
        <v>Each 5 mL contains: Sulfamethoxazole BP 200 mg &amp; Trimethoprim BP 40 mg</v>
      </c>
    </row>
    <row r="111" spans="1:7" ht="26.25" customHeight="1">
      <c r="A111" s="194" t="s">
        <v>69</v>
      </c>
      <c r="B111" s="185"/>
      <c r="C111" s="159" t="s">
        <v>70</v>
      </c>
      <c r="D111" s="186"/>
      <c r="E111" s="159" t="str">
        <f>B20</f>
        <v>Sulfamethoxazole &amp; Trimethoprim</v>
      </c>
    </row>
    <row r="112" spans="1:7" ht="18.75">
      <c r="A112" s="94" t="s">
        <v>71</v>
      </c>
      <c r="B112" s="196">
        <f>B58</f>
        <v>1.1465091334048421</v>
      </c>
    </row>
    <row r="113" spans="1:8" ht="18.75">
      <c r="A113" s="194" t="s">
        <v>72</v>
      </c>
      <c r="B113" s="150">
        <f>B111</f>
        <v>0</v>
      </c>
      <c r="C113" s="159" t="s">
        <v>73</v>
      </c>
      <c r="D113" s="170">
        <f>B112*B111</f>
        <v>0</v>
      </c>
      <c r="E113" s="151"/>
      <c r="F113" s="151"/>
      <c r="G113" s="151"/>
      <c r="H113" s="151"/>
    </row>
    <row r="114" spans="1:8" ht="19.5" customHeight="1" thickBot="1"/>
    <row r="115" spans="1:8" ht="27" customHeight="1" thickBot="1">
      <c r="A115" s="105" t="s">
        <v>74</v>
      </c>
      <c r="B115" s="177">
        <v>100</v>
      </c>
      <c r="D115" s="125" t="s">
        <v>75</v>
      </c>
      <c r="E115" s="124" t="s">
        <v>76</v>
      </c>
      <c r="F115" s="124" t="s">
        <v>46</v>
      </c>
      <c r="G115" s="124" t="s">
        <v>77</v>
      </c>
      <c r="H115" s="107" t="s">
        <v>78</v>
      </c>
    </row>
    <row r="116" spans="1:8" ht="26.25" customHeight="1">
      <c r="A116" s="106" t="s">
        <v>79</v>
      </c>
      <c r="B116" s="178">
        <v>1</v>
      </c>
      <c r="C116" s="214" t="s">
        <v>80</v>
      </c>
      <c r="D116" s="211"/>
      <c r="E116" s="145">
        <v>1</v>
      </c>
      <c r="F116" s="187"/>
      <c r="G116" s="155" t="str">
        <f>IF(ISBLANK(F116),"-",(F116/$D$105*$D$102*$B$124)*$D$113/$D$116)</f>
        <v>-</v>
      </c>
      <c r="H116" s="199" t="str">
        <f t="shared" ref="H116:H127" si="1">IF(ISBLANK(F116),"-",G116/$D$111)</f>
        <v>-</v>
      </c>
    </row>
    <row r="117" spans="1:8" ht="26.25" customHeight="1">
      <c r="A117" s="106" t="s">
        <v>81</v>
      </c>
      <c r="B117" s="178">
        <v>1</v>
      </c>
      <c r="C117" s="215"/>
      <c r="D117" s="212"/>
      <c r="E117" s="146">
        <v>2</v>
      </c>
      <c r="F117" s="180"/>
      <c r="G117" s="156" t="str">
        <f>IF(ISBLANK(F117),"-",(F117/$D$105*$D$102*$B$124)*$D$113/$D$116)</f>
        <v>-</v>
      </c>
      <c r="H117" s="200" t="str">
        <f t="shared" si="1"/>
        <v>-</v>
      </c>
    </row>
    <row r="118" spans="1:8" ht="26.25" customHeight="1">
      <c r="A118" s="106" t="s">
        <v>82</v>
      </c>
      <c r="B118" s="178">
        <v>1</v>
      </c>
      <c r="C118" s="215"/>
      <c r="D118" s="212"/>
      <c r="E118" s="146">
        <v>3</v>
      </c>
      <c r="F118" s="180"/>
      <c r="G118" s="156" t="str">
        <f>IF(ISBLANK(F118),"-",(F118/$D$105*$D$102*$B$124)*$D$113/$D$116)</f>
        <v>-</v>
      </c>
      <c r="H118" s="200" t="str">
        <f t="shared" si="1"/>
        <v>-</v>
      </c>
    </row>
    <row r="119" spans="1:8" ht="27" customHeight="1" thickBot="1">
      <c r="A119" s="106" t="s">
        <v>83</v>
      </c>
      <c r="B119" s="178">
        <v>1</v>
      </c>
      <c r="C119" s="216"/>
      <c r="D119" s="213"/>
      <c r="E119" s="147">
        <v>4</v>
      </c>
      <c r="F119" s="188"/>
      <c r="G119" s="157" t="str">
        <f>IF(ISBLANK(F119),"-",(F119/$D$105*$D$102*$B$124)*$D$113/$D$116)</f>
        <v>-</v>
      </c>
      <c r="H119" s="201" t="str">
        <f t="shared" si="1"/>
        <v>-</v>
      </c>
    </row>
    <row r="120" spans="1:8" ht="26.25" customHeight="1">
      <c r="A120" s="106" t="s">
        <v>84</v>
      </c>
      <c r="B120" s="178">
        <v>1</v>
      </c>
      <c r="C120" s="214" t="s">
        <v>85</v>
      </c>
      <c r="D120" s="211"/>
      <c r="E120" s="126">
        <v>1</v>
      </c>
      <c r="F120" s="180"/>
      <c r="G120" s="155" t="str">
        <f>IF(ISBLANK(F120),"-",(F120/$D$105*$D$102*$B$124)*$D$113/$D$120)</f>
        <v>-</v>
      </c>
      <c r="H120" s="199" t="str">
        <f t="shared" si="1"/>
        <v>-</v>
      </c>
    </row>
    <row r="121" spans="1:8" ht="26.25" customHeight="1">
      <c r="A121" s="106" t="s">
        <v>86</v>
      </c>
      <c r="B121" s="178">
        <v>1</v>
      </c>
      <c r="C121" s="215"/>
      <c r="D121" s="212"/>
      <c r="E121" s="127">
        <v>2</v>
      </c>
      <c r="F121" s="180"/>
      <c r="G121" s="156" t="str">
        <f>IF(ISBLANK(F121),"-",(F121/$D$105*$D$102*$B$124)*$D$113/$D$120)</f>
        <v>-</v>
      </c>
      <c r="H121" s="200" t="str">
        <f t="shared" si="1"/>
        <v>-</v>
      </c>
    </row>
    <row r="122" spans="1:8" ht="26.25" customHeight="1">
      <c r="A122" s="106" t="s">
        <v>87</v>
      </c>
      <c r="B122" s="178">
        <v>1</v>
      </c>
      <c r="C122" s="215"/>
      <c r="D122" s="212"/>
      <c r="E122" s="127">
        <v>3</v>
      </c>
      <c r="F122" s="180"/>
      <c r="G122" s="156" t="str">
        <f>IF(ISBLANK(F122),"-",(F122/$D$105*$D$102*$B$124)*$D$113/$D$120)</f>
        <v>-</v>
      </c>
      <c r="H122" s="200" t="str">
        <f t="shared" si="1"/>
        <v>-</v>
      </c>
    </row>
    <row r="123" spans="1:8" ht="27" customHeight="1" thickBot="1">
      <c r="A123" s="106" t="s">
        <v>88</v>
      </c>
      <c r="B123" s="178">
        <v>1</v>
      </c>
      <c r="C123" s="216"/>
      <c r="D123" s="213"/>
      <c r="E123" s="128">
        <v>4</v>
      </c>
      <c r="F123" s="188"/>
      <c r="G123" s="157" t="str">
        <f>IF(ISBLANK(F123),"-",(F123/$D$105*$D$102*$B$124)*$D$113/$D$120)</f>
        <v>-</v>
      </c>
      <c r="H123" s="201" t="str">
        <f t="shared" si="1"/>
        <v>-</v>
      </c>
    </row>
    <row r="124" spans="1:8" ht="26.25" customHeight="1">
      <c r="A124" s="106" t="s">
        <v>89</v>
      </c>
      <c r="B124" s="158">
        <f>(B123/B122)*(B121/B120)*(B119/B118)*(B117/B116)*B115</f>
        <v>100</v>
      </c>
      <c r="C124" s="214" t="s">
        <v>90</v>
      </c>
      <c r="D124" s="211"/>
      <c r="E124" s="126">
        <v>1</v>
      </c>
      <c r="F124" s="187"/>
      <c r="G124" s="155" t="str">
        <f>IF(ISBLANK(F124),"-",(F124/$D$105*$D$102*$B$124)*$D$113/$D$124)</f>
        <v>-</v>
      </c>
      <c r="H124" s="199" t="str">
        <f t="shared" si="1"/>
        <v>-</v>
      </c>
    </row>
    <row r="125" spans="1:8" ht="27" customHeight="1" thickBot="1">
      <c r="A125" s="169" t="s">
        <v>91</v>
      </c>
      <c r="B125" s="189" t="e">
        <f>(D102*B124)/D111*D113</f>
        <v>#DIV/0!</v>
      </c>
      <c r="C125" s="215"/>
      <c r="D125" s="212"/>
      <c r="E125" s="127">
        <v>2</v>
      </c>
      <c r="F125" s="180"/>
      <c r="G125" s="156" t="str">
        <f>IF(ISBLANK(F125),"-",(F125/$D$105*$D$102*$B$124)*$D$113/$D$124)</f>
        <v>-</v>
      </c>
      <c r="H125" s="200" t="str">
        <f t="shared" si="1"/>
        <v>-</v>
      </c>
    </row>
    <row r="126" spans="1:8" ht="26.25" customHeight="1">
      <c r="A126" s="218" t="s">
        <v>60</v>
      </c>
      <c r="B126" s="222"/>
      <c r="C126" s="215"/>
      <c r="D126" s="212"/>
      <c r="E126" s="127">
        <v>3</v>
      </c>
      <c r="F126" s="180"/>
      <c r="G126" s="156" t="str">
        <f>IF(ISBLANK(F126),"-",(F126/$D$105*$D$102*$B$124)*$D$113/$D$124)</f>
        <v>-</v>
      </c>
      <c r="H126" s="200" t="str">
        <f t="shared" si="1"/>
        <v>-</v>
      </c>
    </row>
    <row r="127" spans="1:8" ht="27" customHeight="1" thickBot="1">
      <c r="A127" s="220"/>
      <c r="B127" s="223"/>
      <c r="C127" s="217"/>
      <c r="D127" s="213"/>
      <c r="E127" s="128">
        <v>4</v>
      </c>
      <c r="F127" s="188"/>
      <c r="G127" s="157" t="str">
        <f>IF(ISBLANK(F127),"-",(F127/$D$105*$D$102*$B$124)*$D$113/$D$124)</f>
        <v>-</v>
      </c>
      <c r="H127" s="201" t="str">
        <f t="shared" si="1"/>
        <v>-</v>
      </c>
    </row>
    <row r="128" spans="1:8" ht="26.25" customHeight="1">
      <c r="A128" s="159"/>
      <c r="B128" s="159"/>
      <c r="C128" s="159"/>
      <c r="D128" s="159"/>
      <c r="E128" s="159"/>
      <c r="F128" s="159"/>
      <c r="G128" s="120" t="s">
        <v>53</v>
      </c>
      <c r="H128" s="190" t="e">
        <f>AVERAGE(H116:H127)</f>
        <v>#DIV/0!</v>
      </c>
    </row>
    <row r="129" spans="1:9" ht="26.25" customHeight="1">
      <c r="C129" s="159"/>
      <c r="D129" s="159"/>
      <c r="E129" s="159"/>
      <c r="F129" s="159"/>
      <c r="G129" s="118" t="s">
        <v>66</v>
      </c>
      <c r="H129" s="191" t="e">
        <f>STDEV(H116:H127)/H128</f>
        <v>#DIV/0!</v>
      </c>
    </row>
    <row r="130" spans="1:9" ht="27" customHeight="1" thickBot="1">
      <c r="A130" s="159"/>
      <c r="B130" s="159"/>
      <c r="C130" s="159"/>
      <c r="D130" s="129"/>
      <c r="E130" s="129"/>
      <c r="F130" s="159"/>
      <c r="G130" s="119" t="s">
        <v>14</v>
      </c>
      <c r="H130" s="192">
        <f>COUNT(H116:H127)</f>
        <v>0</v>
      </c>
    </row>
    <row r="131" spans="1:9" ht="18.75">
      <c r="A131" s="159"/>
      <c r="B131" s="159"/>
      <c r="C131" s="159"/>
      <c r="D131" s="129"/>
      <c r="E131" s="129"/>
      <c r="F131" s="129"/>
      <c r="G131" s="129"/>
      <c r="H131" s="159"/>
    </row>
    <row r="132" spans="1:9" ht="26.25" customHeight="1">
      <c r="A132" s="96" t="s">
        <v>92</v>
      </c>
      <c r="B132" s="194" t="s">
        <v>93</v>
      </c>
      <c r="C132" s="203" t="str">
        <f>B20</f>
        <v>Sulfamethoxazole &amp; Trimethoprim</v>
      </c>
      <c r="D132" s="203"/>
      <c r="E132" s="151" t="s">
        <v>94</v>
      </c>
      <c r="F132" s="151"/>
      <c r="G132" s="195" t="e">
        <f>H128</f>
        <v>#DIV/0!</v>
      </c>
      <c r="H132" s="159"/>
    </row>
    <row r="133" spans="1:9" ht="19.5" customHeight="1" thickBot="1">
      <c r="A133" s="221"/>
      <c r="B133" s="134"/>
      <c r="C133" s="135"/>
      <c r="D133" s="135"/>
      <c r="E133" s="134"/>
      <c r="F133" s="134"/>
      <c r="G133" s="134"/>
      <c r="H133" s="134"/>
    </row>
    <row r="134" spans="1:9" ht="83.1" customHeight="1">
      <c r="A134" s="194" t="s">
        <v>19</v>
      </c>
      <c r="B134" s="171"/>
      <c r="C134" s="171" t="s">
        <v>116</v>
      </c>
      <c r="D134" s="159"/>
      <c r="E134" s="148"/>
      <c r="F134" s="151"/>
      <c r="G134" s="148"/>
      <c r="H134" s="148"/>
      <c r="I134" s="151"/>
    </row>
    <row r="135" spans="1:9" ht="83.1" customHeight="1">
      <c r="A135" s="194" t="s">
        <v>20</v>
      </c>
      <c r="B135" s="172"/>
      <c r="C135" s="172"/>
      <c r="D135" s="203"/>
      <c r="E135" s="149"/>
      <c r="F135" s="151"/>
      <c r="G135" s="149"/>
      <c r="H135" s="149"/>
      <c r="I135" s="151"/>
    </row>
    <row r="136" spans="1:9" ht="18.75">
      <c r="A136" s="159"/>
      <c r="B136" s="159"/>
      <c r="C136" s="129"/>
      <c r="D136" s="129"/>
      <c r="E136" s="129"/>
      <c r="F136" s="129"/>
      <c r="G136" s="159"/>
      <c r="H136" s="159"/>
      <c r="I136" s="151"/>
    </row>
    <row r="137" spans="1:9" ht="18.75">
      <c r="A137" s="159"/>
      <c r="B137" s="159"/>
      <c r="C137" s="159"/>
      <c r="D137" s="129"/>
      <c r="E137" s="129"/>
      <c r="F137" s="129"/>
      <c r="G137" s="129"/>
      <c r="H137" s="159"/>
      <c r="I137" s="151"/>
    </row>
    <row r="138" spans="1:9" ht="27" customHeight="1">
      <c r="A138" s="159"/>
      <c r="B138" s="159"/>
      <c r="C138" s="159"/>
      <c r="D138" s="129"/>
      <c r="E138" s="129"/>
      <c r="F138" s="129"/>
      <c r="G138" s="129"/>
      <c r="H138" s="159"/>
      <c r="I138" s="151"/>
    </row>
    <row r="139" spans="1:9" ht="18.75">
      <c r="A139" s="159"/>
      <c r="B139" s="159"/>
      <c r="C139" s="159"/>
      <c r="D139" s="129"/>
      <c r="E139" s="129"/>
      <c r="F139" s="129"/>
      <c r="G139" s="129"/>
      <c r="H139" s="159"/>
      <c r="I139" s="151"/>
    </row>
    <row r="140" spans="1:9" ht="27" customHeight="1">
      <c r="A140" s="159"/>
      <c r="B140" s="159"/>
      <c r="C140" s="159"/>
      <c r="D140" s="129"/>
      <c r="E140" s="129"/>
      <c r="F140" s="129"/>
      <c r="G140" s="129"/>
      <c r="H140" s="159"/>
      <c r="I140" s="151"/>
    </row>
    <row r="141" spans="1:9" ht="27" customHeight="1">
      <c r="A141" s="159"/>
      <c r="B141" s="159"/>
      <c r="C141" s="159"/>
      <c r="D141" s="129"/>
      <c r="E141" s="129"/>
      <c r="F141" s="129"/>
      <c r="G141" s="129"/>
      <c r="H141" s="159"/>
      <c r="I141" s="151"/>
    </row>
    <row r="142" spans="1:9" ht="18.75">
      <c r="A142" s="159"/>
      <c r="B142" s="159"/>
      <c r="C142" s="159"/>
      <c r="D142" s="129"/>
      <c r="E142" s="129"/>
      <c r="F142" s="129"/>
      <c r="G142" s="129"/>
      <c r="H142" s="159"/>
      <c r="I142" s="151"/>
    </row>
    <row r="143" spans="1:9" ht="18.75">
      <c r="A143" s="159"/>
      <c r="B143" s="159"/>
      <c r="C143" s="159"/>
      <c r="D143" s="129"/>
      <c r="E143" s="129"/>
      <c r="F143" s="129"/>
      <c r="G143" s="129"/>
      <c r="H143" s="159"/>
      <c r="I143" s="151"/>
    </row>
    <row r="144" spans="1:9" ht="18.75">
      <c r="A144" s="159"/>
      <c r="B144" s="159"/>
      <c r="C144" s="159"/>
      <c r="D144" s="129"/>
      <c r="E144" s="129"/>
      <c r="F144" s="129"/>
      <c r="G144" s="129"/>
      <c r="H144" s="159"/>
      <c r="I144" s="151"/>
    </row>
    <row r="250" spans="1:1">
      <c r="A250" s="65">
        <v>0</v>
      </c>
    </row>
  </sheetData>
  <sheetProtection password="F258" sheet="1" formatColumns="0" formatRows="0" insertColumns="0" insertHyperlinks="0" deleteColumns="0" deleteRows="0" autoFilter="0" pivotTables="0"/>
  <mergeCells count="22">
    <mergeCell ref="C70:C73"/>
    <mergeCell ref="D70:D73"/>
    <mergeCell ref="A72:B73"/>
    <mergeCell ref="C78:D78"/>
    <mergeCell ref="D37:E37"/>
    <mergeCell ref="A47:B48"/>
    <mergeCell ref="C62:C65"/>
    <mergeCell ref="D62:D65"/>
    <mergeCell ref="C66:C69"/>
    <mergeCell ref="D66:D69"/>
    <mergeCell ref="B26:H26"/>
    <mergeCell ref="B27:C27"/>
    <mergeCell ref="B28:C28"/>
    <mergeCell ref="C30:H30"/>
    <mergeCell ref="C32:H32"/>
    <mergeCell ref="C33:H33"/>
    <mergeCell ref="A1:H7"/>
    <mergeCell ref="A8:H14"/>
    <mergeCell ref="A16:H16"/>
    <mergeCell ref="A17:H17"/>
    <mergeCell ref="B18:C18"/>
    <mergeCell ref="B21:H21"/>
  </mergeCells>
  <conditionalFormatting sqref="D52">
    <cfRule type="cellIs" dxfId="7" priority="4" operator="greaterThan">
      <formula>0.02</formula>
    </cfRule>
  </conditionalFormatting>
  <conditionalFormatting sqref="H75">
    <cfRule type="cellIs" dxfId="6" priority="3" operator="greaterThan">
      <formula>0.02</formula>
    </cfRule>
  </conditionalFormatting>
  <conditionalFormatting sqref="D106">
    <cfRule type="cellIs" dxfId="5" priority="2" operator="greaterThan">
      <formula>0.02</formula>
    </cfRule>
  </conditionalFormatting>
  <conditionalFormatting sqref="H129">
    <cfRule type="cellIs" dxfId="4" priority="1" operator="greaterThan">
      <formula>0.02</formula>
    </cfRule>
  </conditionalFormatting>
  <printOptions horizontalCentered="1" verticalCentered="1"/>
  <pageMargins left="0.25" right="0.25" top="0.75" bottom="0.75" header="0.3" footer="0.3"/>
  <pageSetup paperSize="9" scale="24" fitToHeight="2" orientation="portrait" r:id="rId1"/>
  <headerFooter alignWithMargins="0">
    <oddHeader>&amp;LVer 2</oddHeader>
    <oddFooter>&amp;LNQCL/ADDO/014&amp;C&amp;P of &amp;N&amp;R&amp;D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:N250"/>
  <sheetViews>
    <sheetView view="pageBreakPreview" topLeftCell="A49" zoomScale="55" zoomScaleNormal="75" workbookViewId="0">
      <selection activeCell="C81" sqref="C81"/>
    </sheetView>
  </sheetViews>
  <sheetFormatPr defaultRowHeight="13.5"/>
  <cols>
    <col min="1" max="1" width="55.42578125" style="65" customWidth="1"/>
    <col min="2" max="2" width="33.7109375" style="65" customWidth="1"/>
    <col min="3" max="3" width="42.28515625" style="65" customWidth="1"/>
    <col min="4" max="4" width="30.5703125" style="65" customWidth="1"/>
    <col min="5" max="5" width="35.42578125" style="65" customWidth="1"/>
    <col min="6" max="6" width="30.7109375" style="65" customWidth="1"/>
    <col min="7" max="7" width="35.42578125" style="65" customWidth="1"/>
    <col min="8" max="9" width="30.28515625" style="65" customWidth="1"/>
    <col min="10" max="10" width="30.42578125" style="65" customWidth="1"/>
    <col min="11" max="11" width="21.28515625" style="65" customWidth="1"/>
    <col min="12" max="12" width="9.140625" style="65" customWidth="1"/>
    <col min="13" max="16384" width="9.140625" style="69"/>
  </cols>
  <sheetData>
    <row r="1" spans="1:8">
      <c r="A1" s="258" t="s">
        <v>21</v>
      </c>
      <c r="B1" s="258"/>
      <c r="C1" s="258"/>
      <c r="D1" s="258"/>
      <c r="E1" s="258"/>
      <c r="F1" s="258"/>
      <c r="G1" s="258"/>
      <c r="H1" s="258"/>
    </row>
    <row r="2" spans="1:8">
      <c r="A2" s="258"/>
      <c r="B2" s="258"/>
      <c r="C2" s="258"/>
      <c r="D2" s="258"/>
      <c r="E2" s="258"/>
      <c r="F2" s="258"/>
      <c r="G2" s="258"/>
      <c r="H2" s="258"/>
    </row>
    <row r="3" spans="1:8">
      <c r="A3" s="258"/>
      <c r="B3" s="258"/>
      <c r="C3" s="258"/>
      <c r="D3" s="258"/>
      <c r="E3" s="258"/>
      <c r="F3" s="258"/>
      <c r="G3" s="258"/>
      <c r="H3" s="258"/>
    </row>
    <row r="4" spans="1:8">
      <c r="A4" s="258"/>
      <c r="B4" s="258"/>
      <c r="C4" s="258"/>
      <c r="D4" s="258"/>
      <c r="E4" s="258"/>
      <c r="F4" s="258"/>
      <c r="G4" s="258"/>
      <c r="H4" s="258"/>
    </row>
    <row r="5" spans="1:8">
      <c r="A5" s="258"/>
      <c r="B5" s="258"/>
      <c r="C5" s="258"/>
      <c r="D5" s="258"/>
      <c r="E5" s="258"/>
      <c r="F5" s="258"/>
      <c r="G5" s="258"/>
      <c r="H5" s="258"/>
    </row>
    <row r="6" spans="1:8">
      <c r="A6" s="258"/>
      <c r="B6" s="258"/>
      <c r="C6" s="258"/>
      <c r="D6" s="258"/>
      <c r="E6" s="258"/>
      <c r="F6" s="258"/>
      <c r="G6" s="258"/>
      <c r="H6" s="258"/>
    </row>
    <row r="7" spans="1:8">
      <c r="A7" s="258"/>
      <c r="B7" s="258"/>
      <c r="C7" s="258"/>
      <c r="D7" s="258"/>
      <c r="E7" s="258"/>
      <c r="F7" s="258"/>
      <c r="G7" s="258"/>
      <c r="H7" s="258"/>
    </row>
    <row r="8" spans="1:8">
      <c r="A8" s="259" t="s">
        <v>22</v>
      </c>
      <c r="B8" s="259"/>
      <c r="C8" s="259"/>
      <c r="D8" s="259"/>
      <c r="E8" s="259"/>
      <c r="F8" s="259"/>
      <c r="G8" s="259"/>
      <c r="H8" s="259"/>
    </row>
    <row r="9" spans="1:8">
      <c r="A9" s="259"/>
      <c r="B9" s="259"/>
      <c r="C9" s="259"/>
      <c r="D9" s="259"/>
      <c r="E9" s="259"/>
      <c r="F9" s="259"/>
      <c r="G9" s="259"/>
      <c r="H9" s="259"/>
    </row>
    <row r="10" spans="1:8">
      <c r="A10" s="259"/>
      <c r="B10" s="259"/>
      <c r="C10" s="259"/>
      <c r="D10" s="259"/>
      <c r="E10" s="259"/>
      <c r="F10" s="259"/>
      <c r="G10" s="259"/>
      <c r="H10" s="259"/>
    </row>
    <row r="11" spans="1:8">
      <c r="A11" s="259"/>
      <c r="B11" s="259"/>
      <c r="C11" s="259"/>
      <c r="D11" s="259"/>
      <c r="E11" s="259"/>
      <c r="F11" s="259"/>
      <c r="G11" s="259"/>
      <c r="H11" s="259"/>
    </row>
    <row r="12" spans="1:8">
      <c r="A12" s="259"/>
      <c r="B12" s="259"/>
      <c r="C12" s="259"/>
      <c r="D12" s="259"/>
      <c r="E12" s="259"/>
      <c r="F12" s="259"/>
      <c r="G12" s="259"/>
      <c r="H12" s="259"/>
    </row>
    <row r="13" spans="1:8">
      <c r="A13" s="259"/>
      <c r="B13" s="259"/>
      <c r="C13" s="259"/>
      <c r="D13" s="259"/>
      <c r="E13" s="259"/>
      <c r="F13" s="259"/>
      <c r="G13" s="259"/>
      <c r="H13" s="259"/>
    </row>
    <row r="14" spans="1:8" ht="19.5" customHeight="1">
      <c r="A14" s="259"/>
      <c r="B14" s="259"/>
      <c r="C14" s="259"/>
      <c r="D14" s="259"/>
      <c r="E14" s="259"/>
      <c r="F14" s="259"/>
      <c r="G14" s="259"/>
      <c r="H14" s="259"/>
    </row>
    <row r="15" spans="1:8" ht="19.5" customHeight="1" thickBot="1"/>
    <row r="16" spans="1:8" ht="19.5" customHeight="1" thickBot="1">
      <c r="A16" s="227" t="s">
        <v>23</v>
      </c>
      <c r="B16" s="228"/>
      <c r="C16" s="228"/>
      <c r="D16" s="228"/>
      <c r="E16" s="228"/>
      <c r="F16" s="228"/>
      <c r="G16" s="228"/>
      <c r="H16" s="229"/>
    </row>
    <row r="17" spans="1:12" ht="20.25" customHeight="1">
      <c r="A17" s="260" t="s">
        <v>24</v>
      </c>
      <c r="B17" s="260"/>
      <c r="C17" s="260"/>
      <c r="D17" s="260"/>
      <c r="E17" s="260"/>
      <c r="F17" s="260"/>
      <c r="G17" s="260"/>
      <c r="H17" s="260"/>
    </row>
    <row r="18" spans="1:12" ht="26.25" customHeight="1">
      <c r="A18" s="93" t="s">
        <v>25</v>
      </c>
      <c r="B18" s="261" t="s">
        <v>103</v>
      </c>
      <c r="C18" s="261"/>
    </row>
    <row r="19" spans="1:12" ht="26.25" customHeight="1">
      <c r="A19" s="93" t="s">
        <v>26</v>
      </c>
      <c r="B19" s="224" t="s">
        <v>106</v>
      </c>
      <c r="C19" s="197">
        <v>23</v>
      </c>
    </row>
    <row r="20" spans="1:12" ht="26.25" customHeight="1">
      <c r="A20" s="93" t="s">
        <v>27</v>
      </c>
      <c r="B20" s="224" t="s">
        <v>118</v>
      </c>
      <c r="C20" s="175"/>
    </row>
    <row r="21" spans="1:12" ht="26.25" customHeight="1">
      <c r="A21" s="93" t="s">
        <v>28</v>
      </c>
      <c r="B21" s="236" t="s">
        <v>119</v>
      </c>
      <c r="C21" s="236"/>
      <c r="D21" s="236"/>
      <c r="E21" s="236"/>
      <c r="F21" s="236"/>
      <c r="G21" s="236"/>
      <c r="H21" s="236"/>
      <c r="I21" s="198"/>
    </row>
    <row r="22" spans="1:12" ht="26.25" customHeight="1">
      <c r="A22" s="93" t="s">
        <v>29</v>
      </c>
      <c r="B22" s="176">
        <v>42466</v>
      </c>
      <c r="C22" s="175"/>
      <c r="D22" s="175"/>
      <c r="E22" s="175"/>
      <c r="F22" s="175"/>
      <c r="G22" s="175"/>
      <c r="H22" s="175"/>
      <c r="I22" s="175"/>
    </row>
    <row r="23" spans="1:12" ht="26.25" customHeight="1">
      <c r="A23" s="93" t="s">
        <v>30</v>
      </c>
      <c r="B23" s="176">
        <v>42475</v>
      </c>
      <c r="C23" s="175"/>
      <c r="D23" s="175"/>
      <c r="E23" s="175"/>
      <c r="F23" s="175"/>
      <c r="G23" s="175"/>
      <c r="H23" s="175"/>
      <c r="I23" s="175"/>
    </row>
    <row r="24" spans="1:12" ht="18.75">
      <c r="A24" s="93"/>
      <c r="B24" s="95"/>
    </row>
    <row r="25" spans="1:12" ht="18.75">
      <c r="B25" s="95"/>
    </row>
    <row r="26" spans="1:12" ht="18.75">
      <c r="A26" s="92" t="s">
        <v>1</v>
      </c>
      <c r="B26" s="235"/>
      <c r="C26" s="235"/>
      <c r="D26" s="235"/>
      <c r="E26" s="235"/>
      <c r="F26" s="235"/>
      <c r="G26" s="235"/>
      <c r="H26" s="235"/>
    </row>
    <row r="27" spans="1:12" ht="26.25" customHeight="1">
      <c r="A27" s="96" t="s">
        <v>3</v>
      </c>
      <c r="B27" s="261" t="s">
        <v>115</v>
      </c>
      <c r="C27" s="261"/>
    </row>
    <row r="28" spans="1:12" ht="26.25" customHeight="1">
      <c r="A28" s="194" t="s">
        <v>31</v>
      </c>
      <c r="B28" s="236" t="s">
        <v>121</v>
      </c>
      <c r="C28" s="236"/>
    </row>
    <row r="29" spans="1:12" ht="27" customHeight="1" thickBot="1">
      <c r="A29" s="194" t="s">
        <v>4</v>
      </c>
      <c r="B29" s="174">
        <v>99.6</v>
      </c>
    </row>
    <row r="30" spans="1:12" s="5" customFormat="1" ht="27" customHeight="1" thickBot="1">
      <c r="A30" s="194" t="s">
        <v>32</v>
      </c>
      <c r="B30" s="173">
        <v>0</v>
      </c>
      <c r="C30" s="237" t="s">
        <v>33</v>
      </c>
      <c r="D30" s="238"/>
      <c r="E30" s="238"/>
      <c r="F30" s="238"/>
      <c r="G30" s="238"/>
      <c r="H30" s="239"/>
      <c r="I30" s="97"/>
      <c r="J30" s="97"/>
      <c r="K30" s="97"/>
      <c r="L30" s="97"/>
    </row>
    <row r="31" spans="1:12" s="5" customFormat="1" ht="19.5" customHeight="1" thickBot="1">
      <c r="A31" s="194" t="s">
        <v>34</v>
      </c>
      <c r="B31" s="203">
        <f>B29-B30</f>
        <v>99.6</v>
      </c>
      <c r="C31" s="98"/>
      <c r="D31" s="98"/>
      <c r="E31" s="98"/>
      <c r="F31" s="98"/>
      <c r="G31" s="98"/>
      <c r="H31" s="99"/>
      <c r="I31" s="97"/>
      <c r="J31" s="97"/>
      <c r="K31" s="97"/>
      <c r="L31" s="97"/>
    </row>
    <row r="32" spans="1:12" s="5" customFormat="1" ht="27" customHeight="1" thickBot="1">
      <c r="A32" s="194" t="s">
        <v>35</v>
      </c>
      <c r="B32" s="193">
        <v>1</v>
      </c>
      <c r="C32" s="240" t="s">
        <v>36</v>
      </c>
      <c r="D32" s="241"/>
      <c r="E32" s="241"/>
      <c r="F32" s="241"/>
      <c r="G32" s="241"/>
      <c r="H32" s="242"/>
      <c r="I32" s="97"/>
      <c r="J32" s="97"/>
      <c r="K32" s="97"/>
      <c r="L32" s="97"/>
    </row>
    <row r="33" spans="1:14" s="5" customFormat="1" ht="27" customHeight="1" thickBot="1">
      <c r="A33" s="194" t="s">
        <v>37</v>
      </c>
      <c r="B33" s="193">
        <v>1</v>
      </c>
      <c r="C33" s="240" t="s">
        <v>38</v>
      </c>
      <c r="D33" s="241"/>
      <c r="E33" s="241"/>
      <c r="F33" s="241"/>
      <c r="G33" s="241"/>
      <c r="H33" s="242"/>
      <c r="I33" s="97"/>
      <c r="J33" s="97"/>
      <c r="K33" s="97"/>
      <c r="L33" s="101"/>
      <c r="M33" s="101"/>
      <c r="N33" s="102"/>
    </row>
    <row r="34" spans="1:14" s="5" customFormat="1" ht="17.25" customHeight="1">
      <c r="A34" s="194"/>
      <c r="B34" s="100"/>
      <c r="C34" s="103"/>
      <c r="D34" s="103"/>
      <c r="E34" s="103"/>
      <c r="F34" s="103"/>
      <c r="G34" s="103"/>
      <c r="H34" s="103"/>
      <c r="I34" s="97"/>
      <c r="J34" s="97"/>
      <c r="K34" s="97"/>
      <c r="L34" s="101"/>
      <c r="M34" s="101"/>
      <c r="N34" s="102"/>
    </row>
    <row r="35" spans="1:14" s="5" customFormat="1" ht="18.75">
      <c r="A35" s="194" t="s">
        <v>39</v>
      </c>
      <c r="B35" s="104">
        <f>B32/B33</f>
        <v>1</v>
      </c>
      <c r="C35" s="151" t="s">
        <v>40</v>
      </c>
      <c r="D35" s="151"/>
      <c r="E35" s="151"/>
      <c r="F35" s="151"/>
      <c r="G35" s="151"/>
      <c r="H35" s="151"/>
      <c r="I35" s="97"/>
      <c r="J35" s="97"/>
      <c r="K35" s="97"/>
      <c r="L35" s="101"/>
      <c r="M35" s="101"/>
      <c r="N35" s="102"/>
    </row>
    <row r="36" spans="1:14" s="5" customFormat="1" ht="19.5" customHeight="1" thickBot="1">
      <c r="A36" s="194"/>
      <c r="B36" s="203"/>
      <c r="H36" s="151"/>
      <c r="I36" s="97"/>
      <c r="J36" s="97"/>
      <c r="K36" s="97"/>
      <c r="L36" s="101"/>
      <c r="M36" s="101"/>
      <c r="N36" s="102"/>
    </row>
    <row r="37" spans="1:14" s="5" customFormat="1" ht="27" customHeight="1" thickBot="1">
      <c r="A37" s="105" t="s">
        <v>41</v>
      </c>
      <c r="B37" s="177">
        <v>100</v>
      </c>
      <c r="C37" s="151"/>
      <c r="D37" s="243" t="s">
        <v>42</v>
      </c>
      <c r="E37" s="257"/>
      <c r="F37" s="139" t="s">
        <v>43</v>
      </c>
      <c r="G37" s="140"/>
      <c r="J37" s="97"/>
      <c r="K37" s="97"/>
      <c r="L37" s="101"/>
      <c r="M37" s="101"/>
      <c r="N37" s="102"/>
    </row>
    <row r="38" spans="1:14" s="5" customFormat="1" ht="26.25" customHeight="1">
      <c r="A38" s="106" t="s">
        <v>44</v>
      </c>
      <c r="B38" s="178">
        <v>3</v>
      </c>
      <c r="C38" s="107" t="s">
        <v>45</v>
      </c>
      <c r="D38" s="108" t="s">
        <v>46</v>
      </c>
      <c r="E38" s="133" t="s">
        <v>47</v>
      </c>
      <c r="F38" s="108" t="s">
        <v>46</v>
      </c>
      <c r="G38" s="109" t="s">
        <v>47</v>
      </c>
      <c r="J38" s="97"/>
      <c r="K38" s="97"/>
      <c r="L38" s="101"/>
      <c r="M38" s="101"/>
      <c r="N38" s="102"/>
    </row>
    <row r="39" spans="1:14" s="5" customFormat="1" ht="26.25" customHeight="1">
      <c r="A39" s="106" t="s">
        <v>48</v>
      </c>
      <c r="B39" s="178">
        <v>20</v>
      </c>
      <c r="C39" s="110">
        <v>1</v>
      </c>
      <c r="D39" s="179">
        <v>15439948</v>
      </c>
      <c r="E39" s="142">
        <f>IF(ISBLANK(D39),"-",$D$49/$D$46*D39)</f>
        <v>12275738.340642948</v>
      </c>
      <c r="F39" s="179">
        <v>13343998</v>
      </c>
      <c r="G39" s="136">
        <f>IF(ISBLANK(F39),"-",$D$49/$F$46*F39)</f>
        <v>11781336.282199424</v>
      </c>
      <c r="J39" s="97"/>
      <c r="K39" s="97"/>
      <c r="L39" s="101"/>
      <c r="M39" s="101"/>
      <c r="N39" s="102"/>
    </row>
    <row r="40" spans="1:14" s="5" customFormat="1" ht="26.25" customHeight="1">
      <c r="A40" s="106" t="s">
        <v>49</v>
      </c>
      <c r="B40" s="178">
        <v>1</v>
      </c>
      <c r="C40" s="158">
        <v>2</v>
      </c>
      <c r="D40" s="180">
        <v>15330795</v>
      </c>
      <c r="E40" s="143">
        <f>IF(ISBLANK(D40),"-",$D$49/$D$46*D40)</f>
        <v>12188954.779772393</v>
      </c>
      <c r="F40" s="180">
        <v>13380090</v>
      </c>
      <c r="G40" s="137">
        <f>IF(ISBLANK(F40),"-",$D$49/$F$46*F40)</f>
        <v>11813201.693832215</v>
      </c>
      <c r="J40" s="97"/>
      <c r="K40" s="97"/>
      <c r="L40" s="101"/>
      <c r="M40" s="101"/>
      <c r="N40" s="102"/>
    </row>
    <row r="41" spans="1:14" ht="26.25" customHeight="1">
      <c r="A41" s="106" t="s">
        <v>50</v>
      </c>
      <c r="B41" s="178">
        <v>1</v>
      </c>
      <c r="C41" s="158">
        <v>3</v>
      </c>
      <c r="D41" s="180">
        <v>15345510</v>
      </c>
      <c r="E41" s="143">
        <f>IF(ISBLANK(D41),"-",$D$49/$D$46*D41)</f>
        <v>12200654.138454337</v>
      </c>
      <c r="F41" s="180">
        <v>13385407</v>
      </c>
      <c r="G41" s="137">
        <f>IF(ISBLANK(F41),"-",$D$49/$F$46*F41)</f>
        <v>11817896.041434221</v>
      </c>
      <c r="L41" s="101"/>
      <c r="M41" s="101"/>
      <c r="N41" s="151"/>
    </row>
    <row r="42" spans="1:14" ht="26.25" customHeight="1">
      <c r="A42" s="106" t="s">
        <v>51</v>
      </c>
      <c r="B42" s="178">
        <v>1</v>
      </c>
      <c r="C42" s="111">
        <v>4</v>
      </c>
      <c r="D42" s="181"/>
      <c r="E42" s="144" t="str">
        <f>IF(ISBLANK(D42),"-",$D$49/$D$46*D42)</f>
        <v>-</v>
      </c>
      <c r="F42" s="181"/>
      <c r="G42" s="138" t="str">
        <f>IF(ISBLANK(F42),"-",$D$49/$F$46*F42)</f>
        <v>-</v>
      </c>
      <c r="L42" s="101"/>
      <c r="M42" s="101"/>
      <c r="N42" s="151"/>
    </row>
    <row r="43" spans="1:14" ht="27" customHeight="1" thickBot="1">
      <c r="A43" s="106" t="s">
        <v>52</v>
      </c>
      <c r="B43" s="178">
        <v>1</v>
      </c>
      <c r="C43" s="112" t="s">
        <v>53</v>
      </c>
      <c r="D43" s="160">
        <f>AVERAGE(D39:D42)</f>
        <v>15372084.333333334</v>
      </c>
      <c r="E43" s="130">
        <f>AVERAGE(E39:E42)</f>
        <v>12221782.419623226</v>
      </c>
      <c r="F43" s="113">
        <f>AVERAGE(F39:F42)</f>
        <v>13369831.666666666</v>
      </c>
      <c r="G43" s="114">
        <f>AVERAGE(G39:G42)</f>
        <v>11804144.672488621</v>
      </c>
    </row>
    <row r="44" spans="1:14" ht="26.25" customHeight="1">
      <c r="A44" s="106" t="s">
        <v>54</v>
      </c>
      <c r="B44" s="174">
        <v>1</v>
      </c>
      <c r="C44" s="161" t="s">
        <v>55</v>
      </c>
      <c r="D44" s="183">
        <v>26.94</v>
      </c>
      <c r="E44" s="151"/>
      <c r="F44" s="182">
        <v>24.26</v>
      </c>
      <c r="G44" s="141"/>
    </row>
    <row r="45" spans="1:14" ht="26.25" customHeight="1">
      <c r="A45" s="106" t="s">
        <v>56</v>
      </c>
      <c r="B45" s="174">
        <v>1</v>
      </c>
      <c r="C45" s="162" t="s">
        <v>57</v>
      </c>
      <c r="D45" s="163">
        <f>D44*$B$35</f>
        <v>26.94</v>
      </c>
      <c r="E45" s="159"/>
      <c r="F45" s="115">
        <f>F44*$B$35</f>
        <v>24.26</v>
      </c>
      <c r="G45" s="129"/>
    </row>
    <row r="46" spans="1:14" ht="19.5" customHeight="1" thickBot="1">
      <c r="A46" s="106" t="s">
        <v>58</v>
      </c>
      <c r="B46" s="159">
        <f>(B45/B44)*(B43/B42)*(B41/B40)*(B39/B38)*B37</f>
        <v>666.66666666666674</v>
      </c>
      <c r="C46" s="162" t="s">
        <v>59</v>
      </c>
      <c r="D46" s="164">
        <f>D45*$B$31/100</f>
        <v>26.832240000000002</v>
      </c>
      <c r="E46" s="129"/>
      <c r="F46" s="116">
        <f>F45*$B$31/100</f>
        <v>24.162959999999998</v>
      </c>
      <c r="G46" s="129"/>
    </row>
    <row r="47" spans="1:14" ht="19.5" customHeight="1" thickBot="1">
      <c r="A47" s="244" t="s">
        <v>60</v>
      </c>
      <c r="B47" s="245"/>
      <c r="C47" s="162" t="s">
        <v>61</v>
      </c>
      <c r="D47" s="163">
        <f>D46/$B$46</f>
        <v>4.0248359999999997E-2</v>
      </c>
      <c r="E47" s="129"/>
      <c r="F47" s="117">
        <f>F46/$B$46</f>
        <v>3.6244439999999996E-2</v>
      </c>
      <c r="G47" s="129"/>
    </row>
    <row r="48" spans="1:14" ht="27" customHeight="1" thickBot="1">
      <c r="A48" s="246"/>
      <c r="B48" s="247"/>
      <c r="C48" s="162" t="s">
        <v>62</v>
      </c>
      <c r="D48" s="184">
        <v>3.2000000000000001E-2</v>
      </c>
      <c r="E48" s="141"/>
      <c r="F48" s="141"/>
      <c r="G48" s="141"/>
    </row>
    <row r="49" spans="1:12" ht="18.75">
      <c r="C49" s="162" t="s">
        <v>63</v>
      </c>
      <c r="D49" s="164">
        <f>D48*$B$46</f>
        <v>21.333333333333336</v>
      </c>
      <c r="E49" s="129"/>
      <c r="F49" s="129"/>
      <c r="G49" s="129"/>
    </row>
    <row r="50" spans="1:12" ht="19.5" customHeight="1" thickBot="1">
      <c r="C50" s="165" t="s">
        <v>64</v>
      </c>
      <c r="D50" s="166">
        <f>D49/B35</f>
        <v>21.333333333333336</v>
      </c>
      <c r="E50" s="132"/>
      <c r="F50" s="132"/>
      <c r="G50" s="132"/>
    </row>
    <row r="51" spans="1:12" ht="18.75">
      <c r="C51" s="167" t="s">
        <v>65</v>
      </c>
      <c r="D51" s="168">
        <f>AVERAGE(E39:E42,G39:G42)</f>
        <v>12012963.546055922</v>
      </c>
      <c r="E51" s="131"/>
      <c r="F51" s="131"/>
      <c r="G51" s="131"/>
    </row>
    <row r="52" spans="1:12" ht="18.75">
      <c r="C52" s="118" t="s">
        <v>66</v>
      </c>
      <c r="D52" s="121">
        <f>STDEV(E39:E42,G39:G42)/D51</f>
        <v>1.9231157607895694E-2</v>
      </c>
      <c r="E52" s="159"/>
      <c r="F52" s="159"/>
      <c r="G52" s="159"/>
    </row>
    <row r="53" spans="1:12" ht="19.5" customHeight="1" thickBot="1">
      <c r="C53" s="119" t="s">
        <v>14</v>
      </c>
      <c r="D53" s="122">
        <f>COUNT(E39:E42,G39:G42)</f>
        <v>6</v>
      </c>
      <c r="E53" s="159"/>
      <c r="F53" s="159"/>
      <c r="G53" s="159"/>
    </row>
    <row r="55" spans="1:12" ht="18.75">
      <c r="A55" s="92" t="s">
        <v>1</v>
      </c>
      <c r="B55" s="123" t="s">
        <v>67</v>
      </c>
    </row>
    <row r="56" spans="1:12" ht="18.75">
      <c r="A56" s="151" t="s">
        <v>68</v>
      </c>
      <c r="B56" s="94" t="str">
        <f>B21</f>
        <v>Each 5 mL contains: Sulfamethoxazole BP 200 mg &amp; Trimethoprim BP 40 mg</v>
      </c>
    </row>
    <row r="57" spans="1:12" ht="26.25" customHeight="1">
      <c r="A57" s="194" t="s">
        <v>69</v>
      </c>
      <c r="B57" s="185">
        <v>5</v>
      </c>
      <c r="C57" s="159" t="s">
        <v>70</v>
      </c>
      <c r="D57" s="186">
        <v>40</v>
      </c>
      <c r="E57" s="159" t="str">
        <f>B20</f>
        <v>Sulfamethoxazole &amp; Trimethoprim</v>
      </c>
    </row>
    <row r="58" spans="1:12" ht="18.75">
      <c r="A58" s="94" t="s">
        <v>71</v>
      </c>
      <c r="B58" s="196">
        <f>RD!C39</f>
        <v>1.1465091334048421</v>
      </c>
    </row>
    <row r="59" spans="1:12" s="111" customFormat="1" ht="18.75">
      <c r="A59" s="194" t="s">
        <v>72</v>
      </c>
      <c r="B59" s="150">
        <f>B57</f>
        <v>5</v>
      </c>
      <c r="C59" s="159" t="s">
        <v>73</v>
      </c>
      <c r="D59" s="170">
        <f>B58*B57</f>
        <v>5.7325456670242101</v>
      </c>
    </row>
    <row r="60" spans="1:12" ht="19.5" customHeight="1" thickBot="1"/>
    <row r="61" spans="1:12" s="5" customFormat="1" ht="27" customHeight="1" thickBot="1">
      <c r="A61" s="105" t="s">
        <v>74</v>
      </c>
      <c r="B61" s="177">
        <v>100</v>
      </c>
      <c r="C61" s="151"/>
      <c r="D61" s="125" t="s">
        <v>75</v>
      </c>
      <c r="E61" s="124" t="s">
        <v>76</v>
      </c>
      <c r="F61" s="124" t="s">
        <v>46</v>
      </c>
      <c r="G61" s="124" t="s">
        <v>77</v>
      </c>
      <c r="H61" s="107" t="s">
        <v>78</v>
      </c>
      <c r="L61" s="97"/>
    </row>
    <row r="62" spans="1:12" s="5" customFormat="1" ht="24" customHeight="1">
      <c r="A62" s="106" t="s">
        <v>79</v>
      </c>
      <c r="B62" s="178">
        <v>2</v>
      </c>
      <c r="C62" s="248" t="s">
        <v>80</v>
      </c>
      <c r="D62" s="251">
        <f>Sulfamethoxazole!D62</f>
        <v>11.29</v>
      </c>
      <c r="E62" s="145">
        <v>1</v>
      </c>
      <c r="F62" s="187"/>
      <c r="G62" s="155" t="str">
        <f>IF(ISBLANK(F62),"-",(F62/$D$51*$D$48*$B$70)*$D$59/$D$62)</f>
        <v>-</v>
      </c>
      <c r="H62" s="152" t="str">
        <f t="shared" ref="H62:H73" si="0">IF(ISBLANK(F62),"-",G62/$D$57)</f>
        <v>-</v>
      </c>
      <c r="L62" s="97"/>
    </row>
    <row r="63" spans="1:12" s="5" customFormat="1" ht="26.25" customHeight="1">
      <c r="A63" s="106" t="s">
        <v>81</v>
      </c>
      <c r="B63" s="178">
        <v>50</v>
      </c>
      <c r="C63" s="249"/>
      <c r="D63" s="252"/>
      <c r="E63" s="146">
        <v>2</v>
      </c>
      <c r="F63" s="180"/>
      <c r="G63" s="156" t="str">
        <f>IF(ISBLANK(F63),"-",(F63/$D$51*$D$48*$B$70)*$D$59/$D$62)</f>
        <v>-</v>
      </c>
      <c r="H63" s="153" t="str">
        <f t="shared" si="0"/>
        <v>-</v>
      </c>
      <c r="L63" s="97"/>
    </row>
    <row r="64" spans="1:12" s="5" customFormat="1" ht="24.75" customHeight="1">
      <c r="A64" s="106" t="s">
        <v>82</v>
      </c>
      <c r="B64" s="178">
        <v>1</v>
      </c>
      <c r="C64" s="249"/>
      <c r="D64" s="252"/>
      <c r="E64" s="146">
        <v>3</v>
      </c>
      <c r="F64" s="180"/>
      <c r="G64" s="156" t="str">
        <f>IF(ISBLANK(F64),"-",(F64/$D$51*$D$48*$B$70)*$D$59/$D$62)</f>
        <v>-</v>
      </c>
      <c r="H64" s="153" t="str">
        <f t="shared" si="0"/>
        <v>-</v>
      </c>
      <c r="L64" s="97"/>
    </row>
    <row r="65" spans="1:11" ht="27" customHeight="1" thickBot="1">
      <c r="A65" s="106" t="s">
        <v>83</v>
      </c>
      <c r="B65" s="178">
        <v>1</v>
      </c>
      <c r="C65" s="250"/>
      <c r="D65" s="253"/>
      <c r="E65" s="147">
        <v>4</v>
      </c>
      <c r="F65" s="188"/>
      <c r="G65" s="156" t="str">
        <f>IF(ISBLANK(F65),"-",(F65/$D$51*$D$48*$B$70)*$D$59/$D$62)</f>
        <v>-</v>
      </c>
      <c r="H65" s="153" t="str">
        <f t="shared" si="0"/>
        <v>-</v>
      </c>
    </row>
    <row r="66" spans="1:11" ht="24.75" customHeight="1">
      <c r="A66" s="106" t="s">
        <v>84</v>
      </c>
      <c r="B66" s="178">
        <v>1</v>
      </c>
      <c r="C66" s="248" t="s">
        <v>85</v>
      </c>
      <c r="D66" s="251">
        <f>Sulfamethoxazole!D66</f>
        <v>11.913880000000001</v>
      </c>
      <c r="E66" s="126">
        <v>1</v>
      </c>
      <c r="F66" s="180">
        <v>11530098</v>
      </c>
      <c r="G66" s="155">
        <f>IF(ISBLANK(F66),"-",(F66/$D$51*$D$48*$B$70)*$D$59/$D$66)</f>
        <v>36.945974663853065</v>
      </c>
      <c r="H66" s="152">
        <f t="shared" si="0"/>
        <v>0.92364936659632657</v>
      </c>
    </row>
    <row r="67" spans="1:11" ht="23.25" customHeight="1">
      <c r="A67" s="106" t="s">
        <v>86</v>
      </c>
      <c r="B67" s="178">
        <v>1</v>
      </c>
      <c r="C67" s="249"/>
      <c r="D67" s="252"/>
      <c r="E67" s="127">
        <v>2</v>
      </c>
      <c r="F67" s="180">
        <v>11551472</v>
      </c>
      <c r="G67" s="156">
        <f>IF(ISBLANK(F67),"-",(F67/$D$51*$D$48*$B$70)*$D$59/$D$66)</f>
        <v>37.014463523398327</v>
      </c>
      <c r="H67" s="153">
        <f t="shared" si="0"/>
        <v>0.92536158808495816</v>
      </c>
    </row>
    <row r="68" spans="1:11" ht="24.75" customHeight="1">
      <c r="A68" s="106" t="s">
        <v>87</v>
      </c>
      <c r="B68" s="178">
        <v>1</v>
      </c>
      <c r="C68" s="249"/>
      <c r="D68" s="252"/>
      <c r="E68" s="127">
        <v>3</v>
      </c>
      <c r="F68" s="180">
        <v>11573405</v>
      </c>
      <c r="G68" s="156">
        <f>IF(ISBLANK(F68),"-",(F68/$D$51*$D$48*$B$70)*$D$59/$D$66)</f>
        <v>37.084743590601775</v>
      </c>
      <c r="H68" s="153">
        <f t="shared" si="0"/>
        <v>0.92711858976504435</v>
      </c>
    </row>
    <row r="69" spans="1:11" ht="27" customHeight="1" thickBot="1">
      <c r="A69" s="106" t="s">
        <v>88</v>
      </c>
      <c r="B69" s="178">
        <v>1</v>
      </c>
      <c r="C69" s="250"/>
      <c r="D69" s="253"/>
      <c r="E69" s="128">
        <v>4</v>
      </c>
      <c r="F69" s="188"/>
      <c r="G69" s="157" t="str">
        <f>IF(ISBLANK(F69),"-",(F69/$D$51*$D$48*$B$70)*$D$59/$D$66)</f>
        <v>-</v>
      </c>
      <c r="H69" s="154" t="str">
        <f t="shared" si="0"/>
        <v>-</v>
      </c>
    </row>
    <row r="70" spans="1:11" ht="23.25" customHeight="1">
      <c r="A70" s="106" t="s">
        <v>89</v>
      </c>
      <c r="B70" s="158">
        <f>(B69/B68)*(B67/B66)*(B65/B64)*(B63/B62)*B61</f>
        <v>2500</v>
      </c>
      <c r="C70" s="248" t="s">
        <v>90</v>
      </c>
      <c r="D70" s="251">
        <f>Sulfamethoxazole!D70</f>
        <v>12.727959999999999</v>
      </c>
      <c r="E70" s="126">
        <v>1</v>
      </c>
      <c r="F70" s="187">
        <v>12144617</v>
      </c>
      <c r="G70" s="155">
        <f>IF(ISBLANK(F70),"-",(F70/$D$51*$D$48*$B$70)*$D$59/$D$70)</f>
        <v>36.426074569613547</v>
      </c>
      <c r="H70" s="153">
        <f t="shared" si="0"/>
        <v>0.91065186424033873</v>
      </c>
    </row>
    <row r="71" spans="1:11" ht="22.5" customHeight="1" thickBot="1">
      <c r="A71" s="169" t="s">
        <v>91</v>
      </c>
      <c r="B71" s="189">
        <f>(D48*B70)/D57*D59</f>
        <v>11.46509133404842</v>
      </c>
      <c r="C71" s="249"/>
      <c r="D71" s="252"/>
      <c r="E71" s="127">
        <v>2</v>
      </c>
      <c r="F71" s="180">
        <v>12176592</v>
      </c>
      <c r="G71" s="156">
        <f>IF(ISBLANK(F71),"-",(F71/$D$51*$D$48*$B$70)*$D$59/$D$70)</f>
        <v>36.521979095409904</v>
      </c>
      <c r="H71" s="153">
        <f t="shared" si="0"/>
        <v>0.91304947738524755</v>
      </c>
    </row>
    <row r="72" spans="1:11" ht="23.25" customHeight="1">
      <c r="A72" s="244" t="s">
        <v>60</v>
      </c>
      <c r="B72" s="255"/>
      <c r="C72" s="249"/>
      <c r="D72" s="252"/>
      <c r="E72" s="127">
        <v>3</v>
      </c>
      <c r="F72" s="180">
        <v>12180445</v>
      </c>
      <c r="G72" s="156">
        <f>IF(ISBLANK(F72),"-",(F72/$D$51*$D$48*$B$70)*$D$59/$D$70)</f>
        <v>36.53353562826036</v>
      </c>
      <c r="H72" s="153">
        <f t="shared" si="0"/>
        <v>0.91333839070650902</v>
      </c>
    </row>
    <row r="73" spans="1:11" ht="23.25" customHeight="1" thickBot="1">
      <c r="A73" s="246"/>
      <c r="B73" s="256"/>
      <c r="C73" s="254"/>
      <c r="D73" s="253"/>
      <c r="E73" s="128">
        <v>4</v>
      </c>
      <c r="F73" s="188"/>
      <c r="G73" s="157" t="str">
        <f>IF(ISBLANK(F73),"-",(F73/$D$51*$D$48*$B$70)*$D$59/$D$70)</f>
        <v>-</v>
      </c>
      <c r="H73" s="154" t="str">
        <f t="shared" si="0"/>
        <v>-</v>
      </c>
    </row>
    <row r="74" spans="1:11" ht="26.25" customHeight="1">
      <c r="A74" s="159"/>
      <c r="B74" s="159"/>
      <c r="C74" s="159"/>
      <c r="D74" s="159"/>
      <c r="E74" s="159"/>
      <c r="F74" s="159"/>
      <c r="G74" s="120" t="s">
        <v>53</v>
      </c>
      <c r="H74" s="190">
        <f>AVERAGE(H62:H73)</f>
        <v>0.91886154612973747</v>
      </c>
    </row>
    <row r="75" spans="1:11" ht="26.25" customHeight="1">
      <c r="C75" s="159"/>
      <c r="D75" s="159"/>
      <c r="E75" s="159"/>
      <c r="F75" s="159"/>
      <c r="G75" s="118" t="s">
        <v>66</v>
      </c>
      <c r="H75" s="191">
        <f>STDEV(H62:H73)/H74</f>
        <v>7.9235173835987844E-3</v>
      </c>
    </row>
    <row r="76" spans="1:11" ht="27" customHeight="1" thickBot="1">
      <c r="A76" s="159"/>
      <c r="B76" s="159"/>
      <c r="C76" s="159"/>
      <c r="D76" s="129"/>
      <c r="E76" s="129"/>
      <c r="F76" s="159"/>
      <c r="G76" s="119" t="s">
        <v>14</v>
      </c>
      <c r="H76" s="192">
        <f>COUNT(H62:H73)</f>
        <v>6</v>
      </c>
    </row>
    <row r="77" spans="1:11" ht="18.75">
      <c r="A77" s="159"/>
      <c r="B77" s="159"/>
      <c r="C77" s="159"/>
      <c r="D77" s="129"/>
      <c r="E77" s="129"/>
      <c r="F77" s="129"/>
      <c r="G77" s="129"/>
      <c r="H77" s="159"/>
      <c r="I77" s="151"/>
      <c r="J77" s="194"/>
      <c r="K77" s="203"/>
    </row>
    <row r="78" spans="1:11" ht="26.25" customHeight="1">
      <c r="A78" s="96" t="s">
        <v>92</v>
      </c>
      <c r="B78" s="194" t="s">
        <v>93</v>
      </c>
      <c r="C78" s="235" t="str">
        <f>B20</f>
        <v>Sulfamethoxazole &amp; Trimethoprim</v>
      </c>
      <c r="D78" s="235"/>
      <c r="E78" s="151" t="s">
        <v>94</v>
      </c>
      <c r="F78" s="151"/>
      <c r="G78" s="195">
        <f>H74</f>
        <v>0.91886154612973747</v>
      </c>
      <c r="H78" s="159"/>
      <c r="I78" s="151"/>
      <c r="J78" s="194"/>
      <c r="K78" s="203"/>
    </row>
    <row r="79" spans="1:11" ht="19.5" customHeight="1" thickBot="1">
      <c r="A79" s="221"/>
      <c r="B79" s="134"/>
      <c r="C79" s="135"/>
      <c r="D79" s="135"/>
      <c r="E79" s="134"/>
      <c r="F79" s="134"/>
      <c r="G79" s="134"/>
      <c r="H79" s="134"/>
    </row>
    <row r="80" spans="1:11" ht="18.75">
      <c r="A80" s="92" t="s">
        <v>1</v>
      </c>
      <c r="B80" s="203" t="s">
        <v>95</v>
      </c>
      <c r="C80" s="203"/>
      <c r="D80" s="203"/>
      <c r="E80" s="203"/>
      <c r="F80" s="203"/>
      <c r="G80" s="203"/>
      <c r="H80" s="203"/>
    </row>
    <row r="81" spans="1:8" ht="26.25" customHeight="1">
      <c r="A81" s="96" t="s">
        <v>3</v>
      </c>
      <c r="B81" s="204"/>
      <c r="C81" s="204"/>
    </row>
    <row r="82" spans="1:8" ht="26.25" customHeight="1">
      <c r="A82" s="194" t="s">
        <v>31</v>
      </c>
      <c r="B82" s="224"/>
      <c r="C82" s="224"/>
    </row>
    <row r="83" spans="1:8" ht="27" customHeight="1" thickBot="1">
      <c r="A83" s="194" t="s">
        <v>4</v>
      </c>
      <c r="B83" s="174"/>
    </row>
    <row r="84" spans="1:8" ht="27" customHeight="1" thickBot="1">
      <c r="A84" s="194" t="s">
        <v>32</v>
      </c>
      <c r="B84" s="173"/>
      <c r="C84" s="205" t="s">
        <v>33</v>
      </c>
      <c r="D84" s="206"/>
      <c r="E84" s="206"/>
      <c r="F84" s="206"/>
      <c r="G84" s="206"/>
      <c r="H84" s="207"/>
    </row>
    <row r="85" spans="1:8" ht="19.5" customHeight="1" thickBot="1">
      <c r="A85" s="194" t="s">
        <v>34</v>
      </c>
      <c r="B85" s="203">
        <f>B83-B84</f>
        <v>0</v>
      </c>
      <c r="C85" s="98"/>
      <c r="D85" s="98"/>
      <c r="E85" s="98"/>
      <c r="F85" s="98"/>
      <c r="G85" s="98"/>
      <c r="H85" s="99"/>
    </row>
    <row r="86" spans="1:8" ht="27" customHeight="1" thickBot="1">
      <c r="A86" s="194" t="s">
        <v>35</v>
      </c>
      <c r="B86" s="193"/>
      <c r="C86" s="208" t="s">
        <v>36</v>
      </c>
      <c r="D86" s="209"/>
      <c r="E86" s="209"/>
      <c r="F86" s="209"/>
      <c r="G86" s="209"/>
      <c r="H86" s="210"/>
    </row>
    <row r="87" spans="1:8" ht="27" customHeight="1" thickBot="1">
      <c r="A87" s="194" t="s">
        <v>37</v>
      </c>
      <c r="B87" s="193"/>
      <c r="C87" s="208" t="s">
        <v>38</v>
      </c>
      <c r="D87" s="209"/>
      <c r="E87" s="209"/>
      <c r="F87" s="209"/>
      <c r="G87" s="209"/>
      <c r="H87" s="210"/>
    </row>
    <row r="88" spans="1:8" ht="18.75">
      <c r="A88" s="194"/>
      <c r="B88" s="100"/>
      <c r="C88" s="103"/>
      <c r="D88" s="103"/>
      <c r="E88" s="103"/>
      <c r="F88" s="103"/>
      <c r="G88" s="103"/>
      <c r="H88" s="103"/>
    </row>
    <row r="89" spans="1:8" ht="18.75">
      <c r="A89" s="194" t="s">
        <v>39</v>
      </c>
      <c r="B89" s="104" t="e">
        <f>B86/B87</f>
        <v>#DIV/0!</v>
      </c>
      <c r="C89" s="151" t="s">
        <v>40</v>
      </c>
    </row>
    <row r="90" spans="1:8" ht="19.5" customHeight="1" thickBot="1">
      <c r="A90" s="194"/>
      <c r="B90" s="203"/>
      <c r="C90" s="102"/>
      <c r="D90" s="102"/>
      <c r="E90" s="102"/>
      <c r="F90" s="102"/>
      <c r="G90" s="102"/>
    </row>
    <row r="91" spans="1:8" ht="27" customHeight="1" thickBot="1">
      <c r="A91" s="105" t="s">
        <v>41</v>
      </c>
      <c r="B91" s="177">
        <v>50</v>
      </c>
      <c r="D91" s="225" t="s">
        <v>42</v>
      </c>
      <c r="E91" s="226"/>
      <c r="F91" s="139" t="s">
        <v>43</v>
      </c>
      <c r="G91" s="140"/>
      <c r="H91" s="102"/>
    </row>
    <row r="92" spans="1:8" ht="26.25" customHeight="1">
      <c r="A92" s="106" t="s">
        <v>44</v>
      </c>
      <c r="B92" s="178">
        <v>1</v>
      </c>
      <c r="C92" s="107" t="s">
        <v>45</v>
      </c>
      <c r="D92" s="108" t="s">
        <v>46</v>
      </c>
      <c r="E92" s="109" t="s">
        <v>47</v>
      </c>
      <c r="F92" s="108" t="s">
        <v>46</v>
      </c>
      <c r="G92" s="109" t="s">
        <v>47</v>
      </c>
      <c r="H92" s="102"/>
    </row>
    <row r="93" spans="1:8" ht="26.25" customHeight="1">
      <c r="A93" s="106" t="s">
        <v>48</v>
      </c>
      <c r="B93" s="178">
        <v>1</v>
      </c>
      <c r="C93" s="110">
        <v>1</v>
      </c>
      <c r="D93" s="179"/>
      <c r="E93" s="136" t="str">
        <f>IF(ISBLANK(D93),"-",$D$103/$D$100*D93)</f>
        <v>-</v>
      </c>
      <c r="F93" s="179"/>
      <c r="G93" s="136" t="str">
        <f>IF(ISBLANK(F93),"-",$D$103/$F$100*F93)</f>
        <v>-</v>
      </c>
      <c r="H93" s="102"/>
    </row>
    <row r="94" spans="1:8" ht="26.25" customHeight="1">
      <c r="A94" s="106" t="s">
        <v>49</v>
      </c>
      <c r="B94" s="178">
        <v>1</v>
      </c>
      <c r="C94" s="158">
        <v>2</v>
      </c>
      <c r="D94" s="180"/>
      <c r="E94" s="137" t="str">
        <f>IF(ISBLANK(D94),"-",$D$103/$D$100*D94)</f>
        <v>-</v>
      </c>
      <c r="F94" s="180"/>
      <c r="G94" s="137" t="str">
        <f>IF(ISBLANK(F94),"-",$D$103/$F$100*F94)</f>
        <v>-</v>
      </c>
      <c r="H94" s="102"/>
    </row>
    <row r="95" spans="1:8" ht="26.25" customHeight="1">
      <c r="A95" s="106" t="s">
        <v>50</v>
      </c>
      <c r="B95" s="178">
        <v>1</v>
      </c>
      <c r="C95" s="158">
        <v>3</v>
      </c>
      <c r="D95" s="180"/>
      <c r="E95" s="137" t="str">
        <f>IF(ISBLANK(D95),"-",$D$103/$D$100*D95)</f>
        <v>-</v>
      </c>
      <c r="F95" s="180"/>
      <c r="G95" s="137" t="str">
        <f>IF(ISBLANK(F95),"-",$D$103/$F$100*F95)</f>
        <v>-</v>
      </c>
    </row>
    <row r="96" spans="1:8" ht="26.25" customHeight="1">
      <c r="A96" s="106" t="s">
        <v>51</v>
      </c>
      <c r="B96" s="178">
        <v>1</v>
      </c>
      <c r="C96" s="111">
        <v>4</v>
      </c>
      <c r="D96" s="181"/>
      <c r="E96" s="138" t="str">
        <f>IF(ISBLANK(D96),"-",$D$103/$D$100*D96)</f>
        <v>-</v>
      </c>
      <c r="F96" s="181"/>
      <c r="G96" s="138" t="str">
        <f>IF(ISBLANK(F96),"-",$D$103/$F$100*F96)</f>
        <v>-</v>
      </c>
    </row>
    <row r="97" spans="1:7" ht="27" customHeight="1" thickBot="1">
      <c r="A97" s="106" t="s">
        <v>52</v>
      </c>
      <c r="B97" s="178">
        <v>1</v>
      </c>
      <c r="C97" s="112" t="s">
        <v>53</v>
      </c>
      <c r="D97" s="113" t="e">
        <f>AVERAGE(D93:D96)</f>
        <v>#DIV/0!</v>
      </c>
      <c r="E97" s="114" t="e">
        <f>AVERAGE(E93:E96)</f>
        <v>#DIV/0!</v>
      </c>
      <c r="F97" s="113" t="e">
        <f>AVERAGE(F93:F96)</f>
        <v>#DIV/0!</v>
      </c>
      <c r="G97" s="114" t="e">
        <f>AVERAGE(G93:G96)</f>
        <v>#DIV/0!</v>
      </c>
    </row>
    <row r="98" spans="1:7" ht="26.25" customHeight="1">
      <c r="A98" s="106" t="s">
        <v>54</v>
      </c>
      <c r="B98" s="174">
        <v>1</v>
      </c>
      <c r="C98" s="161" t="s">
        <v>55</v>
      </c>
      <c r="D98" s="183"/>
      <c r="E98" s="151"/>
      <c r="F98" s="182"/>
      <c r="G98" s="141"/>
    </row>
    <row r="99" spans="1:7" ht="26.25" customHeight="1">
      <c r="A99" s="106" t="s">
        <v>56</v>
      </c>
      <c r="B99" s="174">
        <v>1</v>
      </c>
      <c r="C99" s="162" t="s">
        <v>57</v>
      </c>
      <c r="D99" s="163" t="e">
        <f>D98*$B$89</f>
        <v>#DIV/0!</v>
      </c>
      <c r="E99" s="159"/>
      <c r="F99" s="115" t="e">
        <f>F98*$B$89</f>
        <v>#DIV/0!</v>
      </c>
      <c r="G99" s="129"/>
    </row>
    <row r="100" spans="1:7" ht="19.5" customHeight="1" thickBot="1">
      <c r="A100" s="106" t="s">
        <v>58</v>
      </c>
      <c r="B100" s="159">
        <f>(B99/B98)*(B97/B96)*(B95/B94)*(B93/B92)*B91</f>
        <v>50</v>
      </c>
      <c r="C100" s="162" t="s">
        <v>59</v>
      </c>
      <c r="D100" s="164" t="e">
        <f>D99*$B$85/100</f>
        <v>#DIV/0!</v>
      </c>
      <c r="E100" s="129"/>
      <c r="F100" s="116" t="e">
        <f>F99*$B$85/100</f>
        <v>#DIV/0!</v>
      </c>
      <c r="G100" s="129"/>
    </row>
    <row r="101" spans="1:7" ht="19.5" customHeight="1" thickBot="1">
      <c r="A101" s="218" t="s">
        <v>60</v>
      </c>
      <c r="B101" s="219"/>
      <c r="C101" s="162" t="s">
        <v>61</v>
      </c>
      <c r="D101" s="163" t="e">
        <f>D100/$B$100</f>
        <v>#DIV/0!</v>
      </c>
      <c r="E101" s="129"/>
      <c r="F101" s="117" t="e">
        <f>F100/$B$100</f>
        <v>#DIV/0!</v>
      </c>
      <c r="G101" s="129"/>
    </row>
    <row r="102" spans="1:7" ht="27" customHeight="1" thickBot="1">
      <c r="A102" s="220"/>
      <c r="B102" s="221"/>
      <c r="C102" s="162" t="s">
        <v>62</v>
      </c>
      <c r="D102" s="184"/>
      <c r="E102" s="141"/>
      <c r="F102" s="141"/>
      <c r="G102" s="141"/>
    </row>
    <row r="103" spans="1:7" ht="18.75">
      <c r="C103" s="162" t="s">
        <v>63</v>
      </c>
      <c r="D103" s="164">
        <f>D102*$B$100</f>
        <v>0</v>
      </c>
      <c r="E103" s="129"/>
      <c r="F103" s="129"/>
      <c r="G103" s="129"/>
    </row>
    <row r="104" spans="1:7" ht="19.5" customHeight="1" thickBot="1">
      <c r="C104" s="165" t="s">
        <v>64</v>
      </c>
      <c r="D104" s="166" t="e">
        <f>D103/B89</f>
        <v>#DIV/0!</v>
      </c>
      <c r="E104" s="132"/>
      <c r="F104" s="132"/>
      <c r="G104" s="132"/>
    </row>
    <row r="105" spans="1:7" ht="18.75">
      <c r="C105" s="167" t="s">
        <v>65</v>
      </c>
      <c r="D105" s="168" t="e">
        <f>AVERAGE(E93:E96,G93:G96)</f>
        <v>#DIV/0!</v>
      </c>
      <c r="E105" s="131"/>
      <c r="F105" s="131"/>
      <c r="G105" s="131"/>
    </row>
    <row r="106" spans="1:7" ht="18.75">
      <c r="C106" s="118" t="s">
        <v>66</v>
      </c>
      <c r="D106" s="121" t="e">
        <f>STDEV(E93:E96,G93:G96)/D105</f>
        <v>#DIV/0!</v>
      </c>
      <c r="E106" s="159"/>
      <c r="F106" s="159"/>
      <c r="G106" s="159"/>
    </row>
    <row r="107" spans="1:7" ht="19.5" customHeight="1" thickBot="1">
      <c r="C107" s="119" t="s">
        <v>14</v>
      </c>
      <c r="D107" s="122">
        <f>COUNT(E93:E96,G93:G96)</f>
        <v>0</v>
      </c>
      <c r="E107" s="159"/>
      <c r="F107" s="159"/>
      <c r="G107" s="159"/>
    </row>
    <row r="109" spans="1:7" ht="18.75">
      <c r="A109" s="92" t="s">
        <v>1</v>
      </c>
      <c r="B109" s="123" t="s">
        <v>67</v>
      </c>
    </row>
    <row r="110" spans="1:7" ht="18.75">
      <c r="A110" s="151" t="s">
        <v>68</v>
      </c>
      <c r="B110" s="94" t="str">
        <f>B21</f>
        <v>Each 5 mL contains: Sulfamethoxazole BP 200 mg &amp; Trimethoprim BP 40 mg</v>
      </c>
    </row>
    <row r="111" spans="1:7" ht="26.25" customHeight="1">
      <c r="A111" s="194" t="s">
        <v>69</v>
      </c>
      <c r="B111" s="185"/>
      <c r="C111" s="159" t="s">
        <v>70</v>
      </c>
      <c r="D111" s="186"/>
      <c r="E111" s="159" t="str">
        <f>B20</f>
        <v>Sulfamethoxazole &amp; Trimethoprim</v>
      </c>
    </row>
    <row r="112" spans="1:7" ht="18.75">
      <c r="A112" s="94" t="s">
        <v>71</v>
      </c>
      <c r="B112" s="196">
        <f>B58</f>
        <v>1.1465091334048421</v>
      </c>
    </row>
    <row r="113" spans="1:8" ht="18.75">
      <c r="A113" s="194" t="s">
        <v>72</v>
      </c>
      <c r="B113" s="150">
        <f>B111</f>
        <v>0</v>
      </c>
      <c r="C113" s="159" t="s">
        <v>73</v>
      </c>
      <c r="D113" s="170">
        <f>B112*B111</f>
        <v>0</v>
      </c>
      <c r="E113" s="151"/>
      <c r="F113" s="151"/>
      <c r="G113" s="151"/>
      <c r="H113" s="151"/>
    </row>
    <row r="114" spans="1:8" ht="19.5" customHeight="1" thickBot="1"/>
    <row r="115" spans="1:8" ht="27" customHeight="1" thickBot="1">
      <c r="A115" s="105" t="s">
        <v>74</v>
      </c>
      <c r="B115" s="177">
        <v>100</v>
      </c>
      <c r="D115" s="125" t="s">
        <v>75</v>
      </c>
      <c r="E115" s="124" t="s">
        <v>76</v>
      </c>
      <c r="F115" s="124" t="s">
        <v>46</v>
      </c>
      <c r="G115" s="124" t="s">
        <v>77</v>
      </c>
      <c r="H115" s="107" t="s">
        <v>78</v>
      </c>
    </row>
    <row r="116" spans="1:8" ht="26.25" customHeight="1">
      <c r="A116" s="106" t="s">
        <v>79</v>
      </c>
      <c r="B116" s="178">
        <v>1</v>
      </c>
      <c r="C116" s="214" t="s">
        <v>80</v>
      </c>
      <c r="D116" s="211"/>
      <c r="E116" s="145">
        <v>1</v>
      </c>
      <c r="F116" s="187"/>
      <c r="G116" s="155" t="str">
        <f>IF(ISBLANK(F116),"-",(F116/$D$105*$D$102*$B$124)*$D$113/$D$116)</f>
        <v>-</v>
      </c>
      <c r="H116" s="199" t="str">
        <f t="shared" ref="H116:H127" si="1">IF(ISBLANK(F116),"-",G116/$D$111)</f>
        <v>-</v>
      </c>
    </row>
    <row r="117" spans="1:8" ht="26.25" customHeight="1">
      <c r="A117" s="106" t="s">
        <v>81</v>
      </c>
      <c r="B117" s="178">
        <v>1</v>
      </c>
      <c r="C117" s="215"/>
      <c r="D117" s="212"/>
      <c r="E117" s="146">
        <v>2</v>
      </c>
      <c r="F117" s="180"/>
      <c r="G117" s="156" t="str">
        <f>IF(ISBLANK(F117),"-",(F117/$D$105*$D$102*$B$124)*$D$113/$D$116)</f>
        <v>-</v>
      </c>
      <c r="H117" s="200" t="str">
        <f t="shared" si="1"/>
        <v>-</v>
      </c>
    </row>
    <row r="118" spans="1:8" ht="26.25" customHeight="1">
      <c r="A118" s="106" t="s">
        <v>82</v>
      </c>
      <c r="B118" s="178">
        <v>1</v>
      </c>
      <c r="C118" s="215"/>
      <c r="D118" s="212"/>
      <c r="E118" s="146">
        <v>3</v>
      </c>
      <c r="F118" s="180"/>
      <c r="G118" s="156" t="str">
        <f>IF(ISBLANK(F118),"-",(F118/$D$105*$D$102*$B$124)*$D$113/$D$116)</f>
        <v>-</v>
      </c>
      <c r="H118" s="200" t="str">
        <f t="shared" si="1"/>
        <v>-</v>
      </c>
    </row>
    <row r="119" spans="1:8" ht="27" customHeight="1" thickBot="1">
      <c r="A119" s="106" t="s">
        <v>83</v>
      </c>
      <c r="B119" s="178">
        <v>1</v>
      </c>
      <c r="C119" s="216"/>
      <c r="D119" s="213"/>
      <c r="E119" s="147">
        <v>4</v>
      </c>
      <c r="F119" s="188"/>
      <c r="G119" s="157" t="str">
        <f>IF(ISBLANK(F119),"-",(F119/$D$105*$D$102*$B$124)*$D$113/$D$116)</f>
        <v>-</v>
      </c>
      <c r="H119" s="201" t="str">
        <f t="shared" si="1"/>
        <v>-</v>
      </c>
    </row>
    <row r="120" spans="1:8" ht="26.25" customHeight="1">
      <c r="A120" s="106" t="s">
        <v>84</v>
      </c>
      <c r="B120" s="178">
        <v>1</v>
      </c>
      <c r="C120" s="214" t="s">
        <v>85</v>
      </c>
      <c r="D120" s="211"/>
      <c r="E120" s="126">
        <v>1</v>
      </c>
      <c r="F120" s="180"/>
      <c r="G120" s="155" t="str">
        <f>IF(ISBLANK(F120),"-",(F120/$D$105*$D$102*$B$124)*$D$113/$D$120)</f>
        <v>-</v>
      </c>
      <c r="H120" s="199" t="str">
        <f t="shared" si="1"/>
        <v>-</v>
      </c>
    </row>
    <row r="121" spans="1:8" ht="26.25" customHeight="1">
      <c r="A121" s="106" t="s">
        <v>86</v>
      </c>
      <c r="B121" s="178">
        <v>1</v>
      </c>
      <c r="C121" s="215"/>
      <c r="D121" s="212"/>
      <c r="E121" s="127">
        <v>2</v>
      </c>
      <c r="F121" s="180"/>
      <c r="G121" s="156" t="str">
        <f>IF(ISBLANK(F121),"-",(F121/$D$105*$D$102*$B$124)*$D$113/$D$120)</f>
        <v>-</v>
      </c>
      <c r="H121" s="200" t="str">
        <f t="shared" si="1"/>
        <v>-</v>
      </c>
    </row>
    <row r="122" spans="1:8" ht="26.25" customHeight="1">
      <c r="A122" s="106" t="s">
        <v>87</v>
      </c>
      <c r="B122" s="178">
        <v>1</v>
      </c>
      <c r="C122" s="215"/>
      <c r="D122" s="212"/>
      <c r="E122" s="127">
        <v>3</v>
      </c>
      <c r="F122" s="180"/>
      <c r="G122" s="156" t="str">
        <f>IF(ISBLANK(F122),"-",(F122/$D$105*$D$102*$B$124)*$D$113/$D$120)</f>
        <v>-</v>
      </c>
      <c r="H122" s="200" t="str">
        <f t="shared" si="1"/>
        <v>-</v>
      </c>
    </row>
    <row r="123" spans="1:8" ht="27" customHeight="1" thickBot="1">
      <c r="A123" s="106" t="s">
        <v>88</v>
      </c>
      <c r="B123" s="178">
        <v>1</v>
      </c>
      <c r="C123" s="216"/>
      <c r="D123" s="213"/>
      <c r="E123" s="128">
        <v>4</v>
      </c>
      <c r="F123" s="188"/>
      <c r="G123" s="157" t="str">
        <f>IF(ISBLANK(F123),"-",(F123/$D$105*$D$102*$B$124)*$D$113/$D$120)</f>
        <v>-</v>
      </c>
      <c r="H123" s="201" t="str">
        <f t="shared" si="1"/>
        <v>-</v>
      </c>
    </row>
    <row r="124" spans="1:8" ht="26.25" customHeight="1">
      <c r="A124" s="106" t="s">
        <v>89</v>
      </c>
      <c r="B124" s="158">
        <f>(B123/B122)*(B121/B120)*(B119/B118)*(B117/B116)*B115</f>
        <v>100</v>
      </c>
      <c r="C124" s="214" t="s">
        <v>90</v>
      </c>
      <c r="D124" s="211"/>
      <c r="E124" s="126">
        <v>1</v>
      </c>
      <c r="F124" s="187"/>
      <c r="G124" s="155" t="str">
        <f>IF(ISBLANK(F124),"-",(F124/$D$105*$D$102*$B$124)*$D$113/$D$124)</f>
        <v>-</v>
      </c>
      <c r="H124" s="199" t="str">
        <f t="shared" si="1"/>
        <v>-</v>
      </c>
    </row>
    <row r="125" spans="1:8" ht="27" customHeight="1" thickBot="1">
      <c r="A125" s="169" t="s">
        <v>91</v>
      </c>
      <c r="B125" s="189" t="e">
        <f>(D102*B124)/D111*D113</f>
        <v>#DIV/0!</v>
      </c>
      <c r="C125" s="215"/>
      <c r="D125" s="212"/>
      <c r="E125" s="127">
        <v>2</v>
      </c>
      <c r="F125" s="180"/>
      <c r="G125" s="156" t="str">
        <f>IF(ISBLANK(F125),"-",(F125/$D$105*$D$102*$B$124)*$D$113/$D$124)</f>
        <v>-</v>
      </c>
      <c r="H125" s="200" t="str">
        <f t="shared" si="1"/>
        <v>-</v>
      </c>
    </row>
    <row r="126" spans="1:8" ht="26.25" customHeight="1">
      <c r="A126" s="218" t="s">
        <v>60</v>
      </c>
      <c r="B126" s="222"/>
      <c r="C126" s="215"/>
      <c r="D126" s="212"/>
      <c r="E126" s="127">
        <v>3</v>
      </c>
      <c r="F126" s="180"/>
      <c r="G126" s="156" t="str">
        <f>IF(ISBLANK(F126),"-",(F126/$D$105*$D$102*$B$124)*$D$113/$D$124)</f>
        <v>-</v>
      </c>
      <c r="H126" s="200" t="str">
        <f t="shared" si="1"/>
        <v>-</v>
      </c>
    </row>
    <row r="127" spans="1:8" ht="27" customHeight="1" thickBot="1">
      <c r="A127" s="220"/>
      <c r="B127" s="223"/>
      <c r="C127" s="217"/>
      <c r="D127" s="213"/>
      <c r="E127" s="128">
        <v>4</v>
      </c>
      <c r="F127" s="188"/>
      <c r="G127" s="157" t="str">
        <f>IF(ISBLANK(F127),"-",(F127/$D$105*$D$102*$B$124)*$D$113/$D$124)</f>
        <v>-</v>
      </c>
      <c r="H127" s="201" t="str">
        <f t="shared" si="1"/>
        <v>-</v>
      </c>
    </row>
    <row r="128" spans="1:8" ht="26.25" customHeight="1">
      <c r="A128" s="159"/>
      <c r="B128" s="159"/>
      <c r="C128" s="159"/>
      <c r="D128" s="159"/>
      <c r="E128" s="159"/>
      <c r="F128" s="159"/>
      <c r="G128" s="120" t="s">
        <v>53</v>
      </c>
      <c r="H128" s="190" t="e">
        <f>AVERAGE(H116:H127)</f>
        <v>#DIV/0!</v>
      </c>
    </row>
    <row r="129" spans="1:9" ht="26.25" customHeight="1">
      <c r="C129" s="159"/>
      <c r="D129" s="159"/>
      <c r="E129" s="159"/>
      <c r="F129" s="159"/>
      <c r="G129" s="118" t="s">
        <v>66</v>
      </c>
      <c r="H129" s="191" t="e">
        <f>STDEV(H116:H127)/H128</f>
        <v>#DIV/0!</v>
      </c>
    </row>
    <row r="130" spans="1:9" ht="27" customHeight="1" thickBot="1">
      <c r="A130" s="159"/>
      <c r="B130" s="159"/>
      <c r="C130" s="159"/>
      <c r="D130" s="129"/>
      <c r="E130" s="129"/>
      <c r="F130" s="159"/>
      <c r="G130" s="119" t="s">
        <v>14</v>
      </c>
      <c r="H130" s="192">
        <f>COUNT(H116:H127)</f>
        <v>0</v>
      </c>
    </row>
    <row r="131" spans="1:9" ht="18.75">
      <c r="A131" s="159"/>
      <c r="B131" s="159"/>
      <c r="C131" s="159"/>
      <c r="D131" s="129"/>
      <c r="E131" s="129"/>
      <c r="F131" s="129"/>
      <c r="G131" s="129"/>
      <c r="H131" s="159"/>
    </row>
    <row r="132" spans="1:9" ht="26.25" customHeight="1">
      <c r="A132" s="96" t="s">
        <v>92</v>
      </c>
      <c r="B132" s="194" t="s">
        <v>93</v>
      </c>
      <c r="C132" s="203" t="str">
        <f>B20</f>
        <v>Sulfamethoxazole &amp; Trimethoprim</v>
      </c>
      <c r="D132" s="203"/>
      <c r="E132" s="151" t="s">
        <v>94</v>
      </c>
      <c r="F132" s="151"/>
      <c r="G132" s="195" t="e">
        <f>H128</f>
        <v>#DIV/0!</v>
      </c>
      <c r="H132" s="159"/>
    </row>
    <row r="133" spans="1:9" ht="19.5" customHeight="1" thickBot="1">
      <c r="A133" s="221"/>
      <c r="B133" s="134"/>
      <c r="C133" s="135"/>
      <c r="D133" s="135"/>
      <c r="E133" s="134"/>
      <c r="F133" s="134"/>
      <c r="G133" s="134"/>
      <c r="H133" s="134"/>
    </row>
    <row r="134" spans="1:9" ht="83.1" customHeight="1">
      <c r="A134" s="194" t="s">
        <v>19</v>
      </c>
      <c r="B134" s="171"/>
      <c r="C134" s="171" t="s">
        <v>116</v>
      </c>
      <c r="D134" s="159"/>
      <c r="E134" s="148"/>
      <c r="F134" s="151"/>
      <c r="G134" s="148"/>
      <c r="H134" s="148"/>
      <c r="I134" s="151"/>
    </row>
    <row r="135" spans="1:9" ht="83.1" customHeight="1">
      <c r="A135" s="194" t="s">
        <v>20</v>
      </c>
      <c r="B135" s="172"/>
      <c r="C135" s="172"/>
      <c r="D135" s="203"/>
      <c r="E135" s="149"/>
      <c r="F135" s="151"/>
      <c r="G135" s="149"/>
      <c r="H135" s="149"/>
      <c r="I135" s="151"/>
    </row>
    <row r="136" spans="1:9" ht="18.75">
      <c r="A136" s="159"/>
      <c r="B136" s="159"/>
      <c r="C136" s="129"/>
      <c r="D136" s="129"/>
      <c r="E136" s="129"/>
      <c r="F136" s="129"/>
      <c r="G136" s="159"/>
      <c r="H136" s="159"/>
      <c r="I136" s="151"/>
    </row>
    <row r="137" spans="1:9" ht="18.75">
      <c r="A137" s="159"/>
      <c r="B137" s="159"/>
      <c r="C137" s="159"/>
      <c r="D137" s="129"/>
      <c r="E137" s="129"/>
      <c r="F137" s="129"/>
      <c r="G137" s="129"/>
      <c r="H137" s="159"/>
      <c r="I137" s="151"/>
    </row>
    <row r="138" spans="1:9" ht="27" customHeight="1">
      <c r="A138" s="159"/>
      <c r="B138" s="159"/>
      <c r="C138" s="159"/>
      <c r="D138" s="129"/>
      <c r="E138" s="129"/>
      <c r="F138" s="129"/>
      <c r="G138" s="129"/>
      <c r="H138" s="159"/>
      <c r="I138" s="151"/>
    </row>
    <row r="139" spans="1:9" ht="18.75">
      <c r="A139" s="159"/>
      <c r="B139" s="159"/>
      <c r="C139" s="159"/>
      <c r="D139" s="129"/>
      <c r="E139" s="129"/>
      <c r="F139" s="129"/>
      <c r="G139" s="129"/>
      <c r="H139" s="159"/>
      <c r="I139" s="151"/>
    </row>
    <row r="140" spans="1:9" ht="27" customHeight="1">
      <c r="A140" s="159"/>
      <c r="B140" s="159"/>
      <c r="C140" s="159"/>
      <c r="D140" s="129"/>
      <c r="E140" s="129"/>
      <c r="F140" s="129"/>
      <c r="G140" s="129"/>
      <c r="H140" s="159"/>
      <c r="I140" s="151"/>
    </row>
    <row r="141" spans="1:9" ht="27" customHeight="1">
      <c r="A141" s="159"/>
      <c r="B141" s="159"/>
      <c r="C141" s="159"/>
      <c r="D141" s="129"/>
      <c r="E141" s="129"/>
      <c r="F141" s="129"/>
      <c r="G141" s="129"/>
      <c r="H141" s="159"/>
      <c r="I141" s="151"/>
    </row>
    <row r="142" spans="1:9" ht="18.75">
      <c r="A142" s="159"/>
      <c r="B142" s="159"/>
      <c r="C142" s="159"/>
      <c r="D142" s="129"/>
      <c r="E142" s="129"/>
      <c r="F142" s="129"/>
      <c r="G142" s="129"/>
      <c r="H142" s="159"/>
      <c r="I142" s="151"/>
    </row>
    <row r="143" spans="1:9" ht="18.75">
      <c r="A143" s="159"/>
      <c r="B143" s="159"/>
      <c r="C143" s="159"/>
      <c r="D143" s="129"/>
      <c r="E143" s="129"/>
      <c r="F143" s="129"/>
      <c r="G143" s="129"/>
      <c r="H143" s="159"/>
      <c r="I143" s="151"/>
    </row>
    <row r="144" spans="1:9" ht="18.75">
      <c r="A144" s="159"/>
      <c r="B144" s="159"/>
      <c r="C144" s="159"/>
      <c r="D144" s="129"/>
      <c r="E144" s="129"/>
      <c r="F144" s="129"/>
      <c r="G144" s="129"/>
      <c r="H144" s="159"/>
      <c r="I144" s="151"/>
    </row>
    <row r="250" spans="1:1">
      <c r="A250" s="65">
        <v>0</v>
      </c>
    </row>
  </sheetData>
  <sheetProtection password="F258" sheet="1" formatColumns="0" formatRows="0" insertColumns="0" insertHyperlinks="0" deleteColumns="0" deleteRows="0" autoFilter="0" pivotTables="0"/>
  <mergeCells count="22">
    <mergeCell ref="C70:C73"/>
    <mergeCell ref="D70:D73"/>
    <mergeCell ref="A72:B73"/>
    <mergeCell ref="C78:D78"/>
    <mergeCell ref="D37:E37"/>
    <mergeCell ref="A47:B48"/>
    <mergeCell ref="C62:C65"/>
    <mergeCell ref="D62:D65"/>
    <mergeCell ref="C66:C69"/>
    <mergeCell ref="D66:D69"/>
    <mergeCell ref="B26:H26"/>
    <mergeCell ref="B27:C27"/>
    <mergeCell ref="B28:C28"/>
    <mergeCell ref="C30:H30"/>
    <mergeCell ref="C32:H32"/>
    <mergeCell ref="C33:H33"/>
    <mergeCell ref="A1:H7"/>
    <mergeCell ref="A8:H14"/>
    <mergeCell ref="A16:H16"/>
    <mergeCell ref="A17:H17"/>
    <mergeCell ref="B18:C18"/>
    <mergeCell ref="B21:H21"/>
  </mergeCells>
  <conditionalFormatting sqref="D52">
    <cfRule type="cellIs" dxfId="3" priority="4" operator="greaterThan">
      <formula>0.02</formula>
    </cfRule>
  </conditionalFormatting>
  <conditionalFormatting sqref="H75">
    <cfRule type="cellIs" dxfId="2" priority="3" operator="greaterThan">
      <formula>0.02</formula>
    </cfRule>
  </conditionalFormatting>
  <conditionalFormatting sqref="D106">
    <cfRule type="cellIs" dxfId="1" priority="2" operator="greaterThan">
      <formula>0.02</formula>
    </cfRule>
  </conditionalFormatting>
  <conditionalFormatting sqref="H129">
    <cfRule type="cellIs" dxfId="0" priority="1" operator="greaterThan">
      <formula>0.02</formula>
    </cfRule>
  </conditionalFormatting>
  <printOptions horizontalCentered="1" verticalCentered="1"/>
  <pageMargins left="0.25" right="0.25" top="0.75" bottom="0.75" header="0.3" footer="0.3"/>
  <pageSetup paperSize="9" scale="24" fitToHeight="2" orientation="portrait" r:id="rId1"/>
  <headerFooter alignWithMargins="0">
    <oddHeader>&amp;LVer 2</oddHeader>
    <oddFooter>&amp;LNQCL/ADDO/014&amp;C&amp;P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RD</vt:lpstr>
      <vt:lpstr>SST </vt:lpstr>
      <vt:lpstr>Sulfamethoxazole</vt:lpstr>
      <vt:lpstr>Trimethoprim</vt:lpstr>
      <vt:lpstr>RD!Print_Area</vt:lpstr>
      <vt:lpstr>'SST '!Print_Area</vt:lpstr>
      <vt:lpstr>Sulfamethoxazole!Print_Area</vt:lpstr>
      <vt:lpstr>Trimethoprim!Print_Area</vt:lpstr>
    </vt:vector>
  </TitlesOfParts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Joyfrida</cp:lastModifiedBy>
  <cp:lastPrinted>2016-04-13T04:49:45Z</cp:lastPrinted>
  <dcterms:created xsi:type="dcterms:W3CDTF">2005-07-05T10:19:27Z</dcterms:created>
  <dcterms:modified xsi:type="dcterms:W3CDTF">2016-04-15T06:12:55Z</dcterms:modified>
</cp:coreProperties>
</file>