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50" yWindow="570" windowWidth="19815" windowHeight="9150" activeTab="2"/>
  </bookViews>
  <sheets>
    <sheet name="SST" sheetId="1" r:id="rId1"/>
    <sheet name="Uniformity" sheetId="2" r:id="rId2"/>
    <sheet name="Dapso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0" i="1" l="1"/>
  <c r="B19" i="1"/>
  <c r="B18" i="1"/>
  <c r="B32" i="1"/>
  <c r="E30" i="1"/>
  <c r="D30" i="1"/>
  <c r="C30" i="1"/>
  <c r="B30" i="1"/>
  <c r="B31" i="1" s="1"/>
  <c r="B80" i="3" l="1"/>
  <c r="B79" i="3"/>
  <c r="C120" i="3"/>
  <c r="B116" i="3"/>
  <c r="D100" i="3" s="1"/>
  <c r="B98" i="3"/>
  <c r="F95" i="3"/>
  <c r="D95" i="3"/>
  <c r="B87" i="3"/>
  <c r="F97" i="3" s="1"/>
  <c r="B81" i="3"/>
  <c r="B83" i="3" s="1"/>
  <c r="C76" i="3"/>
  <c r="B68" i="3"/>
  <c r="C56" i="3"/>
  <c r="B55" i="3"/>
  <c r="B45" i="3"/>
  <c r="F42" i="3"/>
  <c r="D42" i="3"/>
  <c r="B34" i="3"/>
  <c r="D44" i="3" s="1"/>
  <c r="D45" i="3" s="1"/>
  <c r="B30" i="3"/>
  <c r="D49" i="2"/>
  <c r="C46" i="2"/>
  <c r="D50" i="2" s="1"/>
  <c r="C45" i="2"/>
  <c r="D41" i="2"/>
  <c r="D40" i="2"/>
  <c r="D37" i="2"/>
  <c r="D36" i="2"/>
  <c r="D33" i="2"/>
  <c r="D32" i="2"/>
  <c r="D29" i="2"/>
  <c r="D28" i="2"/>
  <c r="D27" i="2"/>
  <c r="D25" i="2"/>
  <c r="D24" i="2"/>
  <c r="C19" i="2"/>
  <c r="B53" i="1"/>
  <c r="E51" i="1"/>
  <c r="D51" i="1"/>
  <c r="C51" i="1"/>
  <c r="B51" i="1"/>
  <c r="B52" i="1" s="1"/>
  <c r="D101" i="3" l="1"/>
  <c r="D102" i="3" s="1"/>
  <c r="I92" i="3"/>
  <c r="I39" i="3"/>
  <c r="D46" i="3"/>
  <c r="D48" i="3"/>
  <c r="E41" i="3" s="1"/>
  <c r="B21" i="1"/>
  <c r="E38" i="3"/>
  <c r="F98" i="3"/>
  <c r="F99" i="3" s="1"/>
  <c r="D31" i="2"/>
  <c r="D35" i="2"/>
  <c r="D39" i="2"/>
  <c r="D43" i="2"/>
  <c r="C49" i="2"/>
  <c r="F44" i="3"/>
  <c r="F45" i="3" s="1"/>
  <c r="F46" i="3" s="1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E40" i="3" l="1"/>
  <c r="E39" i="3"/>
  <c r="D49" i="3"/>
  <c r="E94" i="3"/>
  <c r="E91" i="3"/>
  <c r="E93" i="3"/>
  <c r="E92" i="3"/>
  <c r="E42" i="3"/>
  <c r="G94" i="3"/>
  <c r="G93" i="3"/>
  <c r="G40" i="3"/>
  <c r="G41" i="3"/>
  <c r="G92" i="3"/>
  <c r="G91" i="3"/>
  <c r="G39" i="3"/>
  <c r="G38" i="3"/>
  <c r="G42" i="3" s="1"/>
  <c r="E95" i="3" l="1"/>
  <c r="G95" i="3"/>
  <c r="D103" i="3"/>
  <c r="E108" i="3" s="1"/>
  <c r="D105" i="3"/>
  <c r="D50" i="3"/>
  <c r="G68" i="3" s="1"/>
  <c r="H68" i="3" s="1"/>
  <c r="D52" i="3"/>
  <c r="E112" i="3" l="1"/>
  <c r="F112" i="3" s="1"/>
  <c r="E109" i="3"/>
  <c r="F109" i="3" s="1"/>
  <c r="E110" i="3"/>
  <c r="F110" i="3" s="1"/>
  <c r="E111" i="3"/>
  <c r="F111" i="3" s="1"/>
  <c r="E113" i="3"/>
  <c r="F113" i="3" s="1"/>
  <c r="G63" i="3"/>
  <c r="H63" i="3" s="1"/>
  <c r="D51" i="3"/>
  <c r="G66" i="3"/>
  <c r="H66" i="3" s="1"/>
  <c r="G65" i="3"/>
  <c r="H65" i="3" s="1"/>
  <c r="G60" i="3"/>
  <c r="H60" i="3" s="1"/>
  <c r="G69" i="3"/>
  <c r="H69" i="3" s="1"/>
  <c r="G67" i="3"/>
  <c r="H67" i="3" s="1"/>
  <c r="G62" i="3"/>
  <c r="H62" i="3" s="1"/>
  <c r="G71" i="3"/>
  <c r="H71" i="3" s="1"/>
  <c r="D104" i="3"/>
  <c r="G61" i="3"/>
  <c r="H61" i="3" s="1"/>
  <c r="G70" i="3"/>
  <c r="H70" i="3" s="1"/>
  <c r="G64" i="3"/>
  <c r="H64" i="3" s="1"/>
  <c r="F108" i="3"/>
  <c r="E117" i="3" l="1"/>
  <c r="E115" i="3"/>
  <c r="E116" i="3" s="1"/>
  <c r="G74" i="3"/>
  <c r="G72" i="3"/>
  <c r="G73" i="3" s="1"/>
  <c r="H74" i="3"/>
  <c r="H72" i="3"/>
  <c r="F117" i="3"/>
  <c r="F115" i="3"/>
  <c r="G76" i="3" l="1"/>
  <c r="H73" i="3"/>
  <c r="G120" i="3"/>
  <c r="F116" i="3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<sst xmlns="http://schemas.openxmlformats.org/spreadsheetml/2006/main" count="232" uniqueCount="129">
  <si>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</si>
  <si>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</si>
  <si>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</si>
  <si>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</si>
  <si>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</si>
  <si>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DAPSONE TABLETS BP 100 mg</t>
  </si>
  <si>
    <t>% age Purity:</t>
  </si>
  <si>
    <t>NDQB201603800</t>
  </si>
  <si>
    <t>Weight (mg):</t>
  </si>
  <si>
    <t>Dapsone B.P 100 mg</t>
  </si>
  <si>
    <t>Standard Conc (mg/mL):</t>
  </si>
  <si>
    <t>Each tablet contains: Dapsone BP 100 mg.</t>
  </si>
  <si>
    <t>2016-03-15 12:11:14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</si>
  <si>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</si>
  <si>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</si>
  <si>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</si>
  <si>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</si>
  <si>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</si>
  <si>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</si>
  <si>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</si>
  <si>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</si>
  <si>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</si>
  <si>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</si>
  <si>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</si>
  <si>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</si>
  <si>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</si>
  <si>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</si>
  <si>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</si>
  <si>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</si>
  <si>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</si>
  <si>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</si>
  <si>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</si>
  <si>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</si>
  <si>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</si>
  <si>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</si>
  <si>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</si>
  <si>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</si>
  <si>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</si>
  <si>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</si>
  <si>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</si>
  <si>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</si>
  <si>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</si>
  <si>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</si>
  <si>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</si>
  <si>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</si>
  <si>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</si>
  <si>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</si>
  <si>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</si>
  <si>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</si>
  <si>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</si>
  <si>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</si>
  <si>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</si>
  <si>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</si>
  <si>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</si>
  <si>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</si>
  <si>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</si>
  <si>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</si>
  <si>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</si>
  <si>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</si>
  <si>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</si>
  <si>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</si>
  <si>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</si>
  <si>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</si>
  <si>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</si>
  <si>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</si>
  <si>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</si>
  <si>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</si>
  <si>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</si>
  <si>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</si>
  <si>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</si>
  <si>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</si>
  <si>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</si>
  <si>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</si>
  <si>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</si>
  <si>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</si>
  <si>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</si>
  <si>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</si>
  <si>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</si>
  <si>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</si>
  <si>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</si>
  <si>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</si>
  <si>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</si>
  <si>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</si>
  <si>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</si>
  <si>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</si>
  <si>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</si>
  <si>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</si>
  <si>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</si>
  <si>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</si>
  <si>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</si>
  <si>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</si>
  <si>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</si>
  <si>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</si>
  <si>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</si>
  <si>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</si>
  <si>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</si>
  <si>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</si>
  <si>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</si>
  <si>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</si>
  <si>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</si>
  <si>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</si>
  <si>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</si>
  <si>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</si>
  <si>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</si>
  <si>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</si>
  <si>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</si>
  <si>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</si>
  <si>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</si>
  <si>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</si>
  <si>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</si>
  <si>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</si>
  <si>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</si>
  <si>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</si>
  <si>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</si>
  <si>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</si>
  <si>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</si>
  <si>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</si>
  <si>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</si>
  <si>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</si>
  <si>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</si>
  <si>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</si>
  <si>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</si>
  <si>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</si>
  <si>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</si>
  <si>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</si>
  <si>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Dapsone</t>
  </si>
  <si>
    <t>D42 - 1</t>
  </si>
  <si>
    <t>DAPSONE TABLETS 100 MG</t>
  </si>
  <si>
    <t>2016-3-23:9:19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</si>
</sst>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6" fontId="24" fillId="6" borderId="49" xfId="0" applyNumberFormat="1" applyFont="1" applyFill="1" applyBorder="1" applyAlignment="1">
      <alignment horizontal="center"/>
    </xf>
    <xf numFmtId="166" fontId="24" fillId="6" borderId="38" xfId="0" applyNumberFormat="1" applyFont="1" applyFill="1" applyBorder="1" applyAlignment="1">
      <alignment horizontal="center"/>
    </xf>
    <xf numFmtId="166" fontId="24" fillId="6" borderId="50" xfId="0" applyNumberFormat="1" applyFont="1" applyFill="1" applyBorder="1" applyAlignment="1">
      <alignment horizontal="center"/>
    </xf>
    <xf numFmtId="166" fontId="24" fillId="6" borderId="15" xfId="0" applyNumberFormat="1" applyFont="1" applyFill="1" applyBorder="1" applyAlignment="1">
      <alignment horizontal="center"/>
    </xf>
    <xf numFmtId="171" fontId="25" fillId="2" borderId="26" xfId="0" applyNumberFormat="1" applyFont="1" applyFill="1" applyBorder="1" applyAlignment="1">
      <alignment horizontal="center"/>
    </xf>
    <xf numFmtId="0" fontId="24" fillId="3" borderId="29" xfId="0" applyFont="1" applyFill="1" applyBorder="1" applyAlignment="1" applyProtection="1">
      <alignment horizontal="center"/>
      <protection locked="0"/>
    </xf>
    <xf numFmtId="171" fontId="25" fillId="2" borderId="30" xfId="0" applyNumberFormat="1" applyFont="1" applyFill="1" applyBorder="1" applyAlignment="1">
      <alignment horizontal="center"/>
    </xf>
    <xf numFmtId="171" fontId="25" fillId="2" borderId="31" xfId="0" applyNumberFormat="1" applyFont="1" applyFill="1" applyBorder="1" applyAlignment="1">
      <alignment horizontal="center"/>
    </xf>
    <xf numFmtId="0" fontId="24" fillId="3" borderId="23" xfId="0" applyFont="1" applyFill="1" applyBorder="1" applyAlignment="1" applyProtection="1">
      <alignment horizontal="center"/>
      <protection locked="0"/>
    </xf>
    <xf numFmtId="171" fontId="25" fillId="2" borderId="32" xfId="0" applyNumberFormat="1" applyFont="1" applyFill="1" applyBorder="1" applyAlignment="1">
      <alignment horizontal="center"/>
    </xf>
    <xf numFmtId="171" fontId="25" fillId="2" borderId="35" xfId="0" applyNumberFormat="1" applyFont="1" applyFill="1" applyBorder="1" applyAlignment="1">
      <alignment horizontal="center"/>
    </xf>
    <xf numFmtId="171" fontId="24" fillId="3" borderId="34" xfId="0" applyNumberFormat="1" applyFont="1" applyFill="1" applyBorder="1" applyAlignment="1" applyProtection="1">
      <alignment horizontal="center"/>
      <protection locked="0"/>
    </xf>
    <xf numFmtId="171" fontId="25" fillId="2" borderId="36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5" t="s">
        <v>0</v>
      </c>
      <c r="B15" s="275"/>
      <c r="C15" s="275"/>
      <c r="D15" s="275"/>
      <c r="E15" s="2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127</v>
      </c>
      <c r="C17" s="223"/>
      <c r="D17" s="9"/>
      <c r="E17" s="72"/>
    </row>
    <row r="18" spans="1:6" ht="16.5" customHeight="1" x14ac:dyDescent="0.3">
      <c r="A18" s="11" t="s">
        <v>4</v>
      </c>
      <c r="B18" s="12" t="str">
        <f>Dapsone!B26</f>
        <v>Dapsone</v>
      </c>
      <c r="C18" s="72"/>
      <c r="D18" s="72"/>
      <c r="E18" s="72"/>
    </row>
    <row r="19" spans="1:6" ht="16.5" customHeight="1" x14ac:dyDescent="0.3">
      <c r="A19" s="11" t="s">
        <v>6</v>
      </c>
      <c r="B19" s="223">
        <f>Dapsone!B30</f>
        <v>99.5</v>
      </c>
      <c r="C19" s="72"/>
      <c r="D19" s="72"/>
      <c r="E19" s="72"/>
    </row>
    <row r="20" spans="1:6" ht="16.5" customHeight="1" x14ac:dyDescent="0.3">
      <c r="A20" s="7" t="s">
        <v>8</v>
      </c>
      <c r="B20" s="12">
        <f>Dapsone!D43</f>
        <v>27.49</v>
      </c>
      <c r="C20" s="72"/>
      <c r="D20" s="72"/>
      <c r="E20" s="72"/>
    </row>
    <row r="21" spans="1:6" ht="16.5" customHeight="1" x14ac:dyDescent="0.3">
      <c r="A21" s="7" t="s">
        <v>10</v>
      </c>
      <c r="B21" s="13">
        <f>B20/Dapsone!B45</f>
        <v>2.7489999999999997E-2</v>
      </c>
      <c r="C21" s="72"/>
      <c r="D21" s="72"/>
      <c r="E21" s="72"/>
    </row>
    <row r="22" spans="1:6" ht="15.75" customHeight="1" x14ac:dyDescent="0.25">
      <c r="A22" s="10"/>
      <c r="B22" s="72" t="s">
        <v>128</v>
      </c>
      <c r="C22" s="72"/>
      <c r="D22" s="72"/>
      <c r="E22" s="72"/>
    </row>
    <row r="23" spans="1:6" ht="16.5" customHeight="1" x14ac:dyDescent="0.3">
      <c r="A23" s="14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6" ht="16.5" customHeight="1" x14ac:dyDescent="0.3">
      <c r="A24" s="17">
        <v>1</v>
      </c>
      <c r="B24" s="18">
        <v>4702056</v>
      </c>
      <c r="C24" s="18">
        <v>12717.9</v>
      </c>
      <c r="D24" s="19">
        <v>1.2</v>
      </c>
      <c r="E24" s="20">
        <v>7.1</v>
      </c>
    </row>
    <row r="25" spans="1:6" ht="16.5" customHeight="1" x14ac:dyDescent="0.3">
      <c r="A25" s="17">
        <v>2</v>
      </c>
      <c r="B25" s="18">
        <v>4669246</v>
      </c>
      <c r="C25" s="18">
        <v>12686.5</v>
      </c>
      <c r="D25" s="19">
        <v>1.2</v>
      </c>
      <c r="E25" s="19">
        <v>7</v>
      </c>
    </row>
    <row r="26" spans="1:6" ht="16.5" customHeight="1" x14ac:dyDescent="0.3">
      <c r="A26" s="17">
        <v>3</v>
      </c>
      <c r="B26" s="18">
        <v>4663841</v>
      </c>
      <c r="C26" s="18">
        <v>12620.8</v>
      </c>
      <c r="D26" s="19">
        <v>1.2</v>
      </c>
      <c r="E26" s="19">
        <v>7</v>
      </c>
    </row>
    <row r="27" spans="1:6" ht="16.5" customHeight="1" x14ac:dyDescent="0.3">
      <c r="A27" s="17">
        <v>4</v>
      </c>
      <c r="B27" s="18">
        <v>4689419</v>
      </c>
      <c r="C27" s="18">
        <v>12564.4</v>
      </c>
      <c r="D27" s="19">
        <v>1.2</v>
      </c>
      <c r="E27" s="19">
        <v>7</v>
      </c>
    </row>
    <row r="28" spans="1:6" ht="16.5" customHeight="1" x14ac:dyDescent="0.3">
      <c r="A28" s="17">
        <v>5</v>
      </c>
      <c r="B28" s="18">
        <v>4678591</v>
      </c>
      <c r="C28" s="18">
        <v>12593.7</v>
      </c>
      <c r="D28" s="19">
        <v>1.2</v>
      </c>
      <c r="E28" s="19">
        <v>6.9</v>
      </c>
    </row>
    <row r="29" spans="1:6" ht="16.5" customHeight="1" x14ac:dyDescent="0.3">
      <c r="A29" s="17">
        <v>6</v>
      </c>
      <c r="B29" s="21">
        <v>4682529</v>
      </c>
      <c r="C29" s="21">
        <v>12485.2</v>
      </c>
      <c r="D29" s="22">
        <v>1.2</v>
      </c>
      <c r="E29" s="22">
        <v>6.9</v>
      </c>
    </row>
    <row r="30" spans="1:6" ht="16.5" customHeight="1" x14ac:dyDescent="0.3">
      <c r="A30" s="23" t="s">
        <v>18</v>
      </c>
      <c r="B30" s="24">
        <f>AVERAGE(B24:B29)</f>
        <v>4680947</v>
      </c>
      <c r="C30" s="25">
        <f>AVERAGE(C24:C29)</f>
        <v>12611.416666666666</v>
      </c>
      <c r="D30" s="26">
        <f>AVERAGE(D24:D29)</f>
        <v>1.2</v>
      </c>
      <c r="E30" s="26">
        <f>AVERAGE(E24:E29)</f>
        <v>6.9833333333333334</v>
      </c>
    </row>
    <row r="31" spans="1:6" ht="16.5" customHeight="1" x14ac:dyDescent="0.3">
      <c r="A31" s="27" t="s">
        <v>19</v>
      </c>
      <c r="B31" s="28">
        <f>(STDEV(B24:B29)/B30)</f>
        <v>2.9523704795350403E-3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6" s="2" customFormat="1" ht="15.75" customHeight="1" x14ac:dyDescent="0.25">
      <c r="A33" s="10"/>
      <c r="B33" s="72"/>
      <c r="C33" s="72"/>
      <c r="D33" s="72"/>
      <c r="E33" s="72"/>
    </row>
    <row r="34" spans="1:6" s="2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11"/>
      <c r="B35" s="40" t="s">
        <v>23</v>
      </c>
      <c r="C35" s="39"/>
      <c r="D35" s="39"/>
      <c r="E35" s="39"/>
      <c r="F35" s="2"/>
    </row>
    <row r="36" spans="1:6" ht="16.5" customHeight="1" x14ac:dyDescent="0.3">
      <c r="A36" s="11"/>
      <c r="B36" s="40" t="s">
        <v>24</v>
      </c>
      <c r="C36" s="39"/>
      <c r="D36" s="39"/>
      <c r="E36" s="39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6" t="s">
        <v>26</v>
      </c>
      <c r="C59" s="2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0" t="s">
        <v>31</v>
      </c>
      <c r="B11" s="281"/>
      <c r="C11" s="281"/>
      <c r="D11" s="281"/>
      <c r="E11" s="281"/>
      <c r="F11" s="282"/>
      <c r="G11" s="91"/>
    </row>
    <row r="12" spans="1:7" ht="16.5" customHeight="1" x14ac:dyDescent="0.3">
      <c r="A12" s="279" t="s">
        <v>32</v>
      </c>
      <c r="B12" s="279"/>
      <c r="C12" s="279"/>
      <c r="D12" s="279"/>
      <c r="E12" s="279"/>
      <c r="F12" s="279"/>
      <c r="G12" s="90"/>
    </row>
    <row r="14" spans="1:7" ht="16.5" customHeight="1" x14ac:dyDescent="0.3">
      <c r="A14" s="284" t="s">
        <v>33</v>
      </c>
      <c r="B14" s="284"/>
      <c r="C14" s="60" t="s">
        <v>5</v>
      </c>
    </row>
    <row r="15" spans="1:7" ht="16.5" customHeight="1" x14ac:dyDescent="0.3">
      <c r="A15" s="284" t="s">
        <v>34</v>
      </c>
      <c r="B15" s="284"/>
      <c r="C15" s="60" t="s">
        <v>7</v>
      </c>
    </row>
    <row r="16" spans="1:7" ht="16.5" customHeight="1" x14ac:dyDescent="0.3">
      <c r="A16" s="284" t="s">
        <v>35</v>
      </c>
      <c r="B16" s="284"/>
      <c r="C16" s="60" t="s">
        <v>9</v>
      </c>
    </row>
    <row r="17" spans="1:5" ht="16.5" customHeight="1" x14ac:dyDescent="0.3">
      <c r="A17" s="284" t="s">
        <v>36</v>
      </c>
      <c r="B17" s="284"/>
      <c r="C17" s="60" t="s">
        <v>11</v>
      </c>
    </row>
    <row r="18" spans="1:5" ht="16.5" customHeight="1" x14ac:dyDescent="0.3">
      <c r="A18" s="284" t="s">
        <v>37</v>
      </c>
      <c r="B18" s="284"/>
      <c r="C18" s="97" t="s">
        <v>12</v>
      </c>
    </row>
    <row r="19" spans="1:5" ht="16.5" customHeight="1" x14ac:dyDescent="0.3">
      <c r="A19" s="284" t="s">
        <v>38</v>
      </c>
      <c r="B19" s="2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79" t="s">
        <v>1</v>
      </c>
      <c r="B21" s="279"/>
      <c r="C21" s="59" t="s">
        <v>39</v>
      </c>
      <c r="D21" s="66"/>
    </row>
    <row r="22" spans="1:5" ht="15.75" customHeight="1" x14ac:dyDescent="0.3">
      <c r="A22" s="283"/>
      <c r="B22" s="283"/>
      <c r="C22" s="57"/>
      <c r="D22" s="283"/>
      <c r="E22" s="2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148.88</v>
      </c>
      <c r="D24" s="87">
        <f t="shared" ref="D24:D43" si="0">(C24-$C$46)/$C$46</f>
        <v>-1.712180678468515E-2</v>
      </c>
      <c r="E24" s="53"/>
    </row>
    <row r="25" spans="1:5" ht="15.75" customHeight="1" x14ac:dyDescent="0.3">
      <c r="C25" s="95">
        <v>146.83000000000001</v>
      </c>
      <c r="D25" s="88">
        <f t="shared" si="0"/>
        <v>-3.0655527204428424E-2</v>
      </c>
      <c r="E25" s="53"/>
    </row>
    <row r="26" spans="1:5" ht="15.75" customHeight="1" x14ac:dyDescent="0.3">
      <c r="C26" s="95">
        <v>150.37</v>
      </c>
      <c r="D26" s="88">
        <f t="shared" si="0"/>
        <v>-7.2851026747252608E-3</v>
      </c>
      <c r="E26" s="53"/>
    </row>
    <row r="27" spans="1:5" ht="15.75" customHeight="1" x14ac:dyDescent="0.3">
      <c r="C27" s="95">
        <v>157.30000000000001</v>
      </c>
      <c r="D27" s="88">
        <f t="shared" si="0"/>
        <v>3.8465474158846331E-2</v>
      </c>
      <c r="E27" s="53"/>
    </row>
    <row r="28" spans="1:5" ht="15.75" customHeight="1" x14ac:dyDescent="0.3">
      <c r="C28" s="95">
        <v>149.16</v>
      </c>
      <c r="D28" s="88">
        <f t="shared" si="0"/>
        <v>-1.5273298629793361E-2</v>
      </c>
      <c r="E28" s="53"/>
    </row>
    <row r="29" spans="1:5" ht="15.75" customHeight="1" x14ac:dyDescent="0.3">
      <c r="C29" s="95">
        <v>155.25</v>
      </c>
      <c r="D29" s="88">
        <f t="shared" si="0"/>
        <v>2.493175373910287E-2</v>
      </c>
      <c r="E29" s="53"/>
    </row>
    <row r="30" spans="1:5" ht="15.75" customHeight="1" x14ac:dyDescent="0.3">
      <c r="C30" s="95">
        <v>153.88</v>
      </c>
      <c r="D30" s="88">
        <f t="shared" si="0"/>
        <v>1.5887267409810918E-2</v>
      </c>
      <c r="E30" s="53"/>
    </row>
    <row r="31" spans="1:5" ht="15.75" customHeight="1" x14ac:dyDescent="0.3">
      <c r="C31" s="95">
        <v>150.54</v>
      </c>
      <c r="D31" s="88">
        <f t="shared" si="0"/>
        <v>-6.1627941521124772E-3</v>
      </c>
      <c r="E31" s="53"/>
    </row>
    <row r="32" spans="1:5" ht="15.75" customHeight="1" x14ac:dyDescent="0.3">
      <c r="C32" s="95">
        <v>152.36000000000001</v>
      </c>
      <c r="D32" s="88">
        <f t="shared" si="0"/>
        <v>5.8525088546842333E-3</v>
      </c>
      <c r="E32" s="53"/>
    </row>
    <row r="33" spans="1:7" ht="15.75" customHeight="1" x14ac:dyDescent="0.3">
      <c r="C33" s="95">
        <v>148.71</v>
      </c>
      <c r="D33" s="88">
        <f t="shared" si="0"/>
        <v>-1.8244115307297932E-2</v>
      </c>
      <c r="E33" s="53"/>
    </row>
    <row r="34" spans="1:7" ht="15.75" customHeight="1" x14ac:dyDescent="0.3">
      <c r="C34" s="95">
        <v>155.58000000000001</v>
      </c>
      <c r="D34" s="88">
        <f t="shared" si="0"/>
        <v>2.7110352635939694E-2</v>
      </c>
      <c r="E34" s="53"/>
    </row>
    <row r="35" spans="1:7" ht="15.75" customHeight="1" x14ac:dyDescent="0.3">
      <c r="C35" s="95">
        <v>148.66999999999999</v>
      </c>
      <c r="D35" s="88">
        <f t="shared" si="0"/>
        <v>-1.8508187900854036E-2</v>
      </c>
      <c r="E35" s="53"/>
    </row>
    <row r="36" spans="1:7" ht="15.75" customHeight="1" x14ac:dyDescent="0.3">
      <c r="C36" s="95">
        <v>157.05000000000001</v>
      </c>
      <c r="D36" s="88">
        <f t="shared" si="0"/>
        <v>3.6815020449121529E-2</v>
      </c>
      <c r="E36" s="53"/>
    </row>
    <row r="37" spans="1:7" ht="15.75" customHeight="1" x14ac:dyDescent="0.3">
      <c r="C37" s="95">
        <v>152.6</v>
      </c>
      <c r="D37" s="88">
        <f t="shared" si="0"/>
        <v>7.4369444160199173E-3</v>
      </c>
      <c r="E37" s="53"/>
    </row>
    <row r="38" spans="1:7" ht="15.75" customHeight="1" x14ac:dyDescent="0.3">
      <c r="C38" s="95">
        <v>148.55000000000001</v>
      </c>
      <c r="D38" s="88">
        <f t="shared" si="0"/>
        <v>-1.9300405681521783E-2</v>
      </c>
      <c r="E38" s="53"/>
    </row>
    <row r="39" spans="1:7" ht="15.75" customHeight="1" x14ac:dyDescent="0.3">
      <c r="C39" s="95">
        <v>151.41</v>
      </c>
      <c r="D39" s="88">
        <f t="shared" si="0"/>
        <v>-4.1921524227013155E-4</v>
      </c>
      <c r="E39" s="53"/>
    </row>
    <row r="40" spans="1:7" ht="15.75" customHeight="1" x14ac:dyDescent="0.3">
      <c r="C40" s="95">
        <v>152.61000000000001</v>
      </c>
      <c r="D40" s="88">
        <f t="shared" si="0"/>
        <v>7.502962564409037E-3</v>
      </c>
      <c r="E40" s="53"/>
    </row>
    <row r="41" spans="1:7" ht="15.75" customHeight="1" x14ac:dyDescent="0.3">
      <c r="C41" s="95">
        <v>149.29</v>
      </c>
      <c r="D41" s="88">
        <f t="shared" si="0"/>
        <v>-1.4415062700736494E-2</v>
      </c>
      <c r="E41" s="53"/>
    </row>
    <row r="42" spans="1:7" ht="15.75" customHeight="1" x14ac:dyDescent="0.3">
      <c r="C42" s="95">
        <v>152.35</v>
      </c>
      <c r="D42" s="88">
        <f t="shared" si="0"/>
        <v>5.7864907062951136E-3</v>
      </c>
      <c r="E42" s="53"/>
    </row>
    <row r="43" spans="1:7" ht="16.5" customHeight="1" x14ac:dyDescent="0.3">
      <c r="C43" s="96">
        <v>148.08000000000001</v>
      </c>
      <c r="D43" s="89">
        <f t="shared" si="0"/>
        <v>-2.2403258655804406E-2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3029.4700000000003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151.4735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7">
        <f>C46</f>
        <v>151.4735</v>
      </c>
      <c r="C49" s="93">
        <f>-IF(C46&lt;=80,10%,IF(C46&lt;250,7.5%,5%))</f>
        <v>-7.4999999999999997E-2</v>
      </c>
      <c r="D49" s="81">
        <f>IF(C46&lt;=80,C46*0.9,IF(C46&lt;250,C46*0.925,C46*0.95))</f>
        <v>140.1129875</v>
      </c>
    </row>
    <row r="50" spans="1:6" ht="17.25" customHeight="1" x14ac:dyDescent="0.3">
      <c r="B50" s="278"/>
      <c r="C50" s="94">
        <f>IF(C46&lt;=80, 10%, IF(C46&lt;250, 7.5%, 5%))</f>
        <v>7.4999999999999997E-2</v>
      </c>
      <c r="D50" s="81">
        <f>IF(C46&lt;=80, C46*1.1, IF(C46&lt;250, C46*1.075, C46*1.05))</f>
        <v>162.8340125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5" zoomScale="60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5" t="s">
        <v>45</v>
      </c>
      <c r="B1" s="285"/>
      <c r="C1" s="285"/>
      <c r="D1" s="285"/>
      <c r="E1" s="285"/>
      <c r="F1" s="285"/>
      <c r="G1" s="285"/>
      <c r="H1" s="285"/>
      <c r="I1" s="285"/>
    </row>
    <row r="2" spans="1:9" ht="18.75" customHeight="1" x14ac:dyDescent="0.25">
      <c r="A2" s="285"/>
      <c r="B2" s="285"/>
      <c r="C2" s="285"/>
      <c r="D2" s="285"/>
      <c r="E2" s="285"/>
      <c r="F2" s="285"/>
      <c r="G2" s="285"/>
      <c r="H2" s="285"/>
      <c r="I2" s="285"/>
    </row>
    <row r="3" spans="1:9" ht="18.75" customHeight="1" x14ac:dyDescent="0.25">
      <c r="A3" s="285"/>
      <c r="B3" s="285"/>
      <c r="C3" s="285"/>
      <c r="D3" s="285"/>
      <c r="E3" s="285"/>
      <c r="F3" s="285"/>
      <c r="G3" s="285"/>
      <c r="H3" s="285"/>
      <c r="I3" s="285"/>
    </row>
    <row r="4" spans="1:9" ht="18.75" customHeight="1" x14ac:dyDescent="0.25">
      <c r="A4" s="285"/>
      <c r="B4" s="285"/>
      <c r="C4" s="285"/>
      <c r="D4" s="285"/>
      <c r="E4" s="285"/>
      <c r="F4" s="285"/>
      <c r="G4" s="285"/>
      <c r="H4" s="285"/>
      <c r="I4" s="285"/>
    </row>
    <row r="5" spans="1:9" ht="18.75" customHeight="1" x14ac:dyDescent="0.25">
      <c r="A5" s="285"/>
      <c r="B5" s="285"/>
      <c r="C5" s="285"/>
      <c r="D5" s="285"/>
      <c r="E5" s="285"/>
      <c r="F5" s="285"/>
      <c r="G5" s="285"/>
      <c r="H5" s="285"/>
      <c r="I5" s="285"/>
    </row>
    <row r="6" spans="1:9" ht="18.75" customHeight="1" x14ac:dyDescent="0.25">
      <c r="A6" s="285"/>
      <c r="B6" s="285"/>
      <c r="C6" s="285"/>
      <c r="D6" s="285"/>
      <c r="E6" s="285"/>
      <c r="F6" s="285"/>
      <c r="G6" s="285"/>
      <c r="H6" s="285"/>
      <c r="I6" s="285"/>
    </row>
    <row r="7" spans="1:9" ht="18.75" customHeight="1" x14ac:dyDescent="0.25">
      <c r="A7" s="285"/>
      <c r="B7" s="285"/>
      <c r="C7" s="285"/>
      <c r="D7" s="285"/>
      <c r="E7" s="285"/>
      <c r="F7" s="285"/>
      <c r="G7" s="285"/>
      <c r="H7" s="285"/>
      <c r="I7" s="285"/>
    </row>
    <row r="8" spans="1:9" x14ac:dyDescent="0.25">
      <c r="A8" s="286" t="s">
        <v>46</v>
      </c>
      <c r="B8" s="286"/>
      <c r="C8" s="286"/>
      <c r="D8" s="286"/>
      <c r="E8" s="286"/>
      <c r="F8" s="286"/>
      <c r="G8" s="286"/>
      <c r="H8" s="286"/>
      <c r="I8" s="286"/>
    </row>
    <row r="9" spans="1:9" x14ac:dyDescent="0.25">
      <c r="A9" s="286"/>
      <c r="B9" s="286"/>
      <c r="C9" s="286"/>
      <c r="D9" s="286"/>
      <c r="E9" s="286"/>
      <c r="F9" s="286"/>
      <c r="G9" s="286"/>
      <c r="H9" s="286"/>
      <c r="I9" s="286"/>
    </row>
    <row r="10" spans="1:9" x14ac:dyDescent="0.25">
      <c r="A10" s="286"/>
      <c r="B10" s="286"/>
      <c r="C10" s="286"/>
      <c r="D10" s="286"/>
      <c r="E10" s="286"/>
      <c r="F10" s="286"/>
      <c r="G10" s="286"/>
      <c r="H10" s="286"/>
      <c r="I10" s="286"/>
    </row>
    <row r="11" spans="1:9" x14ac:dyDescent="0.25">
      <c r="A11" s="286"/>
      <c r="B11" s="286"/>
      <c r="C11" s="286"/>
      <c r="D11" s="286"/>
      <c r="E11" s="286"/>
      <c r="F11" s="286"/>
      <c r="G11" s="286"/>
      <c r="H11" s="286"/>
      <c r="I11" s="286"/>
    </row>
    <row r="12" spans="1:9" x14ac:dyDescent="0.25">
      <c r="A12" s="286"/>
      <c r="B12" s="286"/>
      <c r="C12" s="286"/>
      <c r="D12" s="286"/>
      <c r="E12" s="286"/>
      <c r="F12" s="286"/>
      <c r="G12" s="286"/>
      <c r="H12" s="286"/>
      <c r="I12" s="286"/>
    </row>
    <row r="13" spans="1:9" x14ac:dyDescent="0.25">
      <c r="A13" s="286"/>
      <c r="B13" s="286"/>
      <c r="C13" s="286"/>
      <c r="D13" s="286"/>
      <c r="E13" s="286"/>
      <c r="F13" s="286"/>
      <c r="G13" s="286"/>
      <c r="H13" s="286"/>
      <c r="I13" s="286"/>
    </row>
    <row r="14" spans="1:9" x14ac:dyDescent="0.25">
      <c r="A14" s="286"/>
      <c r="B14" s="286"/>
      <c r="C14" s="286"/>
      <c r="D14" s="286"/>
      <c r="E14" s="286"/>
      <c r="F14" s="286"/>
      <c r="G14" s="286"/>
      <c r="H14" s="286"/>
      <c r="I14" s="286"/>
    </row>
    <row r="15" spans="1:9" ht="19.5" customHeight="1" x14ac:dyDescent="0.3">
      <c r="A15" s="98"/>
    </row>
    <row r="16" spans="1:9" ht="19.5" customHeight="1" x14ac:dyDescent="0.3">
      <c r="A16" s="319" t="s">
        <v>31</v>
      </c>
      <c r="B16" s="320"/>
      <c r="C16" s="320"/>
      <c r="D16" s="320"/>
      <c r="E16" s="320"/>
      <c r="F16" s="320"/>
      <c r="G16" s="320"/>
      <c r="H16" s="321"/>
    </row>
    <row r="17" spans="1:14" ht="20.25" customHeight="1" x14ac:dyDescent="0.25">
      <c r="A17" s="322" t="s">
        <v>47</v>
      </c>
      <c r="B17" s="322"/>
      <c r="C17" s="322"/>
      <c r="D17" s="322"/>
      <c r="E17" s="322"/>
      <c r="F17" s="322"/>
      <c r="G17" s="322"/>
      <c r="H17" s="322"/>
    </row>
    <row r="18" spans="1:14" ht="26.25" customHeight="1" x14ac:dyDescent="0.4">
      <c r="A18" s="100" t="s">
        <v>33</v>
      </c>
      <c r="B18" s="318" t="s">
        <v>5</v>
      </c>
      <c r="C18" s="318"/>
      <c r="D18" s="261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4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3" t="s">
        <v>9</v>
      </c>
      <c r="C20" s="32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3" t="s">
        <v>11</v>
      </c>
      <c r="C21" s="323"/>
      <c r="D21" s="323"/>
      <c r="E21" s="323"/>
      <c r="F21" s="323"/>
      <c r="G21" s="323"/>
      <c r="H21" s="32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18" t="s">
        <v>125</v>
      </c>
      <c r="C26" s="318"/>
    </row>
    <row r="27" spans="1:14" ht="26.25" customHeight="1" x14ac:dyDescent="0.4">
      <c r="A27" s="109" t="s">
        <v>48</v>
      </c>
      <c r="B27" s="316" t="s">
        <v>126</v>
      </c>
      <c r="C27" s="316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/>
      <c r="C29" s="293" t="s">
        <v>50</v>
      </c>
      <c r="D29" s="294"/>
      <c r="E29" s="294"/>
      <c r="F29" s="294"/>
      <c r="G29" s="2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296" t="s">
        <v>53</v>
      </c>
      <c r="D31" s="297"/>
      <c r="E31" s="297"/>
      <c r="F31" s="297"/>
      <c r="G31" s="297"/>
      <c r="H31" s="2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296" t="s">
        <v>55</v>
      </c>
      <c r="D32" s="297"/>
      <c r="E32" s="297"/>
      <c r="F32" s="297"/>
      <c r="G32" s="297"/>
      <c r="H32" s="2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299" t="s">
        <v>59</v>
      </c>
      <c r="E36" s="317"/>
      <c r="F36" s="299" t="s">
        <v>60</v>
      </c>
      <c r="G36" s="3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4665289</v>
      </c>
      <c r="E38" s="133">
        <f>IF(ISBLANK(D38),"-",$D$48/$D$45*D38)</f>
        <v>4264034.7974868892</v>
      </c>
      <c r="F38" s="132">
        <v>3894812</v>
      </c>
      <c r="G38" s="134">
        <f>IF(ISBLANK(F38),"-",$D$48/$F$45*F38)</f>
        <v>4207205.4165928522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4674008</v>
      </c>
      <c r="E39" s="138">
        <f>IF(ISBLANK(D39),"-",$D$48/$D$45*D39)</f>
        <v>4272003.8899481036</v>
      </c>
      <c r="F39" s="137">
        <v>3884697</v>
      </c>
      <c r="G39" s="139">
        <f>IF(ISBLANK(F39),"-",$D$48/$F$45*F39)</f>
        <v>4196279.1169951214</v>
      </c>
      <c r="I39" s="301">
        <f>ABS((F43/D43*D42)-F42)/D42</f>
        <v>1.4061145157237971E-2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4618318</v>
      </c>
      <c r="E40" s="138">
        <f>IF(ISBLANK(D40),"-",$D$48/$D$45*D40)</f>
        <v>4221103.6996550597</v>
      </c>
      <c r="F40" s="137">
        <v>3834130</v>
      </c>
      <c r="G40" s="139">
        <f>IF(ISBLANK(F40),"-",$D$48/$F$45*F40)</f>
        <v>4141656.2606670489</v>
      </c>
      <c r="I40" s="30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4652538.333333333</v>
      </c>
      <c r="E42" s="148">
        <f>AVERAGE(E38:E41)</f>
        <v>4252380.7956966842</v>
      </c>
      <c r="F42" s="147">
        <f>AVERAGE(F38:F41)</f>
        <v>3871213</v>
      </c>
      <c r="G42" s="149">
        <f>AVERAGE(G38:G41)</f>
        <v>4181713.5980850072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27.49</v>
      </c>
      <c r="E43" s="140"/>
      <c r="F43" s="152">
        <v>23.26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27.49</v>
      </c>
      <c r="E44" s="155"/>
      <c r="F44" s="154">
        <f>F43*$B$34</f>
        <v>23.26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27.352549999999997</v>
      </c>
      <c r="E45" s="158"/>
      <c r="F45" s="157">
        <f>F44*$B$30/100</f>
        <v>23.143700000000003</v>
      </c>
      <c r="H45" s="150"/>
    </row>
    <row r="46" spans="1:14" ht="19.5" customHeight="1" x14ac:dyDescent="0.3">
      <c r="A46" s="287" t="s">
        <v>78</v>
      </c>
      <c r="B46" s="288"/>
      <c r="C46" s="153" t="s">
        <v>79</v>
      </c>
      <c r="D46" s="159">
        <f>D45/$B$45</f>
        <v>2.7352549999999996E-2</v>
      </c>
      <c r="E46" s="160"/>
      <c r="F46" s="161">
        <f>F45/$B$45</f>
        <v>2.3143700000000003E-2</v>
      </c>
      <c r="H46" s="150"/>
    </row>
    <row r="47" spans="1:14" ht="27" customHeight="1" x14ac:dyDescent="0.4">
      <c r="A47" s="289"/>
      <c r="B47" s="290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4217047.1968908459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1.1350955493293402E-2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Dapsone BP 100 mg.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Dapsone B.P 100 mg</v>
      </c>
      <c r="H56" s="179"/>
    </row>
    <row r="57" spans="1:12" ht="18.75" x14ac:dyDescent="0.3">
      <c r="A57" s="176" t="s">
        <v>88</v>
      </c>
      <c r="B57" s="262">
        <f>Uniformity!C46</f>
        <v>151.4735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04" t="s">
        <v>94</v>
      </c>
      <c r="D60" s="307">
        <v>107.4</v>
      </c>
      <c r="E60" s="182">
        <v>1</v>
      </c>
      <c r="F60" s="183">
        <v>2909708</v>
      </c>
      <c r="G60" s="263">
        <f>IF(ISBLANK(F60),"-",(F60/$D$50*$D$47*$B$68)*($B$57/$D$60))</f>
        <v>97.313552170565046</v>
      </c>
      <c r="H60" s="184">
        <f t="shared" ref="H60:H71" si="0">IF(ISBLANK(F60),"-",G60/$B$56)</f>
        <v>0.97313552170565043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05"/>
      <c r="D61" s="308"/>
      <c r="E61" s="185">
        <v>2</v>
      </c>
      <c r="F61" s="137">
        <v>2944020</v>
      </c>
      <c r="G61" s="264">
        <f>IF(ISBLANK(F61),"-",(F61/$D$50*$D$47*$B$68)*($B$57/$D$60))</f>
        <v>98.461097766919195</v>
      </c>
      <c r="H61" s="186">
        <f t="shared" si="0"/>
        <v>0.98461097766919192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05"/>
      <c r="D62" s="308"/>
      <c r="E62" s="185">
        <v>3</v>
      </c>
      <c r="F62" s="187">
        <v>2912715</v>
      </c>
      <c r="G62" s="264">
        <f>IF(ISBLANK(F62),"-",(F62/$D$50*$D$47*$B$68)*($B$57/$D$60))</f>
        <v>97.414119599110066</v>
      </c>
      <c r="H62" s="186">
        <f t="shared" si="0"/>
        <v>0.97414119599110061</v>
      </c>
      <c r="L62" s="112"/>
    </row>
    <row r="63" spans="1:12" ht="27" customHeight="1" x14ac:dyDescent="0.4">
      <c r="A63" s="124" t="s">
        <v>97</v>
      </c>
      <c r="B63" s="125">
        <v>1</v>
      </c>
      <c r="C63" s="315"/>
      <c r="D63" s="309"/>
      <c r="E63" s="188">
        <v>4</v>
      </c>
      <c r="F63" s="189"/>
      <c r="G63" s="26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4" t="s">
        <v>99</v>
      </c>
      <c r="D64" s="307">
        <v>102.87</v>
      </c>
      <c r="E64" s="182">
        <v>1</v>
      </c>
      <c r="F64" s="183">
        <v>2812758</v>
      </c>
      <c r="G64" s="265">
        <f>IF(ISBLANK(F64),"-",(F64/$D$50*$D$47*$B$68)*($B$57/$D$64))</f>
        <v>98.213644614634205</v>
      </c>
      <c r="H64" s="190">
        <f t="shared" si="0"/>
        <v>0.9821364461463421</v>
      </c>
    </row>
    <row r="65" spans="1:8" ht="26.25" customHeight="1" x14ac:dyDescent="0.4">
      <c r="A65" s="124" t="s">
        <v>100</v>
      </c>
      <c r="B65" s="125">
        <v>1</v>
      </c>
      <c r="C65" s="305"/>
      <c r="D65" s="308"/>
      <c r="E65" s="185">
        <v>2</v>
      </c>
      <c r="F65" s="137">
        <v>2802771</v>
      </c>
      <c r="G65" s="266">
        <f>IF(ISBLANK(F65),"-",(F65/$D$50*$D$47*$B$68)*($B$57/$D$64))</f>
        <v>97.864926499259056</v>
      </c>
      <c r="H65" s="191">
        <f t="shared" si="0"/>
        <v>0.97864926499259053</v>
      </c>
    </row>
    <row r="66" spans="1:8" ht="26.25" customHeight="1" x14ac:dyDescent="0.4">
      <c r="A66" s="124" t="s">
        <v>101</v>
      </c>
      <c r="B66" s="125">
        <v>1</v>
      </c>
      <c r="C66" s="305"/>
      <c r="D66" s="308"/>
      <c r="E66" s="185">
        <v>3</v>
      </c>
      <c r="F66" s="137">
        <v>2791164</v>
      </c>
      <c r="G66" s="266">
        <f>IF(ISBLANK(F66),"-",(F66/$D$50*$D$47*$B$68)*($B$57/$D$64))</f>
        <v>97.459642513561718</v>
      </c>
      <c r="H66" s="191">
        <f t="shared" si="0"/>
        <v>0.97459642513561717</v>
      </c>
    </row>
    <row r="67" spans="1:8" ht="27" customHeight="1" x14ac:dyDescent="0.4">
      <c r="A67" s="124" t="s">
        <v>102</v>
      </c>
      <c r="B67" s="125">
        <v>1</v>
      </c>
      <c r="C67" s="315"/>
      <c r="D67" s="309"/>
      <c r="E67" s="188">
        <v>4</v>
      </c>
      <c r="F67" s="189"/>
      <c r="G67" s="26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4000</v>
      </c>
      <c r="C68" s="304" t="s">
        <v>104</v>
      </c>
      <c r="D68" s="307">
        <v>103.63</v>
      </c>
      <c r="E68" s="182">
        <v>1</v>
      </c>
      <c r="F68" s="183">
        <v>2840369</v>
      </c>
      <c r="G68" s="265">
        <f>IF(ISBLANK(F68),"-",(F68/$D$50*$D$47*$B$68)*($B$57/$D$68))</f>
        <v>98.450395417297244</v>
      </c>
      <c r="H68" s="186">
        <f t="shared" si="0"/>
        <v>0.98450395417297243</v>
      </c>
    </row>
    <row r="69" spans="1:8" ht="27" customHeight="1" x14ac:dyDescent="0.4">
      <c r="A69" s="172" t="s">
        <v>105</v>
      </c>
      <c r="B69" s="194">
        <f>(D47*B68)/B56*B57</f>
        <v>151.4735</v>
      </c>
      <c r="C69" s="305"/>
      <c r="D69" s="308"/>
      <c r="E69" s="185">
        <v>2</v>
      </c>
      <c r="F69" s="137">
        <v>2837971</v>
      </c>
      <c r="G69" s="266">
        <f>IF(ISBLANK(F69),"-",(F69/$D$50*$D$47*$B$68)*($B$57/$D$68))</f>
        <v>98.367278030714502</v>
      </c>
      <c r="H69" s="186">
        <f t="shared" si="0"/>
        <v>0.983672780307145</v>
      </c>
    </row>
    <row r="70" spans="1:8" ht="26.25" customHeight="1" x14ac:dyDescent="0.4">
      <c r="A70" s="310" t="s">
        <v>78</v>
      </c>
      <c r="B70" s="311"/>
      <c r="C70" s="305"/>
      <c r="D70" s="308"/>
      <c r="E70" s="185">
        <v>3</v>
      </c>
      <c r="F70" s="137">
        <v>2869978</v>
      </c>
      <c r="G70" s="266">
        <f>IF(ISBLANK(F70),"-",(F70/$D$50*$D$47*$B$68)*($B$57/$D$68))</f>
        <v>99.4766767764836</v>
      </c>
      <c r="H70" s="186">
        <f t="shared" si="0"/>
        <v>0.99476676776483597</v>
      </c>
    </row>
    <row r="71" spans="1:8" ht="27" customHeight="1" x14ac:dyDescent="0.4">
      <c r="A71" s="312"/>
      <c r="B71" s="313"/>
      <c r="C71" s="306"/>
      <c r="D71" s="309"/>
      <c r="E71" s="188">
        <v>4</v>
      </c>
      <c r="F71" s="189"/>
      <c r="G71" s="26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2">
        <f>AVERAGE(G60:G71)</f>
        <v>98.11348148761607</v>
      </c>
      <c r="H72" s="199">
        <f>AVERAGE(H60:H71)</f>
        <v>0.98113481487616072</v>
      </c>
    </row>
    <row r="73" spans="1:8" ht="26.25" customHeight="1" x14ac:dyDescent="0.4">
      <c r="C73" s="196"/>
      <c r="D73" s="196"/>
      <c r="E73" s="196"/>
      <c r="F73" s="200" t="s">
        <v>84</v>
      </c>
      <c r="G73" s="268">
        <f>STDEV(G60:G71)/G72</f>
        <v>7.011011884781094E-3</v>
      </c>
      <c r="H73" s="268">
        <f>STDEV(H60:H71)/H72</f>
        <v>7.0110118847810958E-3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1" t="str">
        <f>B20</f>
        <v>Dapsone B.P 100 mg</v>
      </c>
      <c r="D76" s="291"/>
      <c r="E76" s="205" t="s">
        <v>108</v>
      </c>
      <c r="F76" s="205"/>
      <c r="G76" s="206">
        <f>H72</f>
        <v>0.98113481487616072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Dapsone</v>
      </c>
      <c r="C79" s="314"/>
    </row>
    <row r="80" spans="1:8" ht="26.25" customHeight="1" x14ac:dyDescent="0.4">
      <c r="A80" s="109" t="s">
        <v>48</v>
      </c>
      <c r="B80" s="314" t="str">
        <f>B27</f>
        <v>D42 - 1</v>
      </c>
      <c r="C80" s="314"/>
    </row>
    <row r="81" spans="1:12" ht="27" customHeight="1" x14ac:dyDescent="0.4">
      <c r="A81" s="109" t="s">
        <v>6</v>
      </c>
      <c r="B81" s="208">
        <f>B28</f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293" t="s">
        <v>50</v>
      </c>
      <c r="D82" s="294"/>
      <c r="E82" s="294"/>
      <c r="F82" s="294"/>
      <c r="G82" s="2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296" t="s">
        <v>111</v>
      </c>
      <c r="D84" s="297"/>
      <c r="E84" s="297"/>
      <c r="F84" s="297"/>
      <c r="G84" s="297"/>
      <c r="H84" s="2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296" t="s">
        <v>112</v>
      </c>
      <c r="D85" s="297"/>
      <c r="E85" s="297"/>
      <c r="F85" s="297"/>
      <c r="G85" s="297"/>
      <c r="H85" s="2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299" t="s">
        <v>60</v>
      </c>
      <c r="G89" s="300"/>
    </row>
    <row r="90" spans="1:12" ht="27" customHeight="1" x14ac:dyDescent="0.4">
      <c r="A90" s="124" t="s">
        <v>61</v>
      </c>
      <c r="B90" s="125">
        <v>10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0.37230000000000002</v>
      </c>
      <c r="E91" s="328">
        <f>IF(ISBLANK(D91),"-",$D$101/$D$98*D91)</f>
        <v>0.37323775987167757</v>
      </c>
      <c r="F91" s="329">
        <v>0.3382</v>
      </c>
      <c r="G91" s="330">
        <f>IF(ISBLANK(F91),"-",$D$101/$F$98*F91)</f>
        <v>0.37480302962088186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0.37159999999999999</v>
      </c>
      <c r="E92" s="331">
        <f>IF(ISBLANK(D92),"-",$D$101/$D$98*D92)</f>
        <v>0.37253599669168785</v>
      </c>
      <c r="F92" s="332">
        <v>0.33839999999999998</v>
      </c>
      <c r="G92" s="333">
        <f>IF(ISBLANK(F92),"-",$D$101/$F$98*F92)</f>
        <v>0.37502467541013135</v>
      </c>
      <c r="I92" s="301">
        <f>ABS((F96/D96*D95)-F95)/D95</f>
        <v>6.3343924725006977E-3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0.37230000000000002</v>
      </c>
      <c r="E93" s="331">
        <f>IF(ISBLANK(D93),"-",$D$101/$D$98*D93)</f>
        <v>0.37323775987167757</v>
      </c>
      <c r="F93" s="332">
        <v>0.3402</v>
      </c>
      <c r="G93" s="333">
        <f>IF(ISBLANK(F93),"-",$D$101/$F$98*F93)</f>
        <v>0.37701948751337672</v>
      </c>
      <c r="I93" s="301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334" t="str">
        <f>IF(ISBLANK(D94),"-",$D$101/$D$98*D94)</f>
        <v>-</v>
      </c>
      <c r="F94" s="335"/>
      <c r="G94" s="336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324">
        <f>AVERAGE(D91:D94)</f>
        <v>0.37206666666666671</v>
      </c>
      <c r="E95" s="325">
        <f>AVERAGE(E91:E94)</f>
        <v>0.37300383881168098</v>
      </c>
      <c r="F95" s="326">
        <f>AVERAGE(F91:F94)</f>
        <v>0.33893333333333331</v>
      </c>
      <c r="G95" s="327">
        <f>AVERAGE(G91:G94)</f>
        <v>0.37561573084812999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217">
        <v>16.04</v>
      </c>
      <c r="E96" s="140"/>
      <c r="F96" s="152">
        <v>14.51</v>
      </c>
    </row>
    <row r="97" spans="1:10" ht="26.25" customHeight="1" x14ac:dyDescent="0.4">
      <c r="A97" s="124" t="s">
        <v>74</v>
      </c>
      <c r="B97" s="110">
        <v>1</v>
      </c>
      <c r="C97" s="218" t="s">
        <v>114</v>
      </c>
      <c r="D97" s="219">
        <f>D96*$B$87</f>
        <v>16.04</v>
      </c>
      <c r="E97" s="155"/>
      <c r="F97" s="154">
        <f>F96*$B$87</f>
        <v>14.51</v>
      </c>
    </row>
    <row r="98" spans="1:10" ht="19.5" customHeight="1" x14ac:dyDescent="0.3">
      <c r="A98" s="124" t="s">
        <v>76</v>
      </c>
      <c r="B98" s="220">
        <f>(B97/B96)*(B95/B94)*(B93/B92)*(B91/B90)*B89</f>
        <v>1000</v>
      </c>
      <c r="C98" s="218" t="s">
        <v>115</v>
      </c>
      <c r="D98" s="221">
        <f>D97*$B$83/100</f>
        <v>15.9598</v>
      </c>
      <c r="E98" s="158"/>
      <c r="F98" s="157">
        <f>F97*$B$83/100</f>
        <v>14.437449999999998</v>
      </c>
    </row>
    <row r="99" spans="1:10" ht="19.5" customHeight="1" x14ac:dyDescent="0.3">
      <c r="A99" s="287" t="s">
        <v>78</v>
      </c>
      <c r="B99" s="302"/>
      <c r="C99" s="218" t="s">
        <v>116</v>
      </c>
      <c r="D99" s="222">
        <f>D98/$B$98</f>
        <v>1.59598E-2</v>
      </c>
      <c r="E99" s="158"/>
      <c r="F99" s="161">
        <f>F98/$B$98</f>
        <v>1.4437449999999998E-2</v>
      </c>
      <c r="G99" s="223"/>
      <c r="H99" s="150"/>
    </row>
    <row r="100" spans="1:10" ht="19.5" customHeight="1" x14ac:dyDescent="0.3">
      <c r="A100" s="289"/>
      <c r="B100" s="303"/>
      <c r="C100" s="218" t="s">
        <v>80</v>
      </c>
      <c r="D100" s="224">
        <f>$B$56/$B$116</f>
        <v>1.6E-2</v>
      </c>
      <c r="F100" s="166"/>
      <c r="G100" s="225"/>
      <c r="H100" s="150"/>
    </row>
    <row r="101" spans="1:10" ht="18.75" x14ac:dyDescent="0.3">
      <c r="C101" s="218" t="s">
        <v>81</v>
      </c>
      <c r="D101" s="219">
        <f>D100*$B$98</f>
        <v>16</v>
      </c>
      <c r="F101" s="166"/>
      <c r="G101" s="223"/>
      <c r="H101" s="150"/>
    </row>
    <row r="102" spans="1:10" ht="19.5" customHeight="1" x14ac:dyDescent="0.3">
      <c r="C102" s="226" t="s">
        <v>82</v>
      </c>
      <c r="D102" s="227">
        <f>D101/B34</f>
        <v>16</v>
      </c>
      <c r="F102" s="170"/>
      <c r="G102" s="223"/>
      <c r="H102" s="150"/>
      <c r="J102" s="228"/>
    </row>
    <row r="103" spans="1:10" ht="18.75" x14ac:dyDescent="0.3">
      <c r="C103" s="229" t="s">
        <v>117</v>
      </c>
      <c r="D103" s="230">
        <f>AVERAGE(E91:E94,G91:G94)</f>
        <v>0.37430978482990551</v>
      </c>
      <c r="F103" s="170"/>
      <c r="G103" s="231"/>
      <c r="H103" s="150"/>
      <c r="J103" s="232"/>
    </row>
    <row r="104" spans="1:10" ht="18.75" x14ac:dyDescent="0.3">
      <c r="C104" s="200" t="s">
        <v>84</v>
      </c>
      <c r="D104" s="233">
        <f>STDEV(E91:E94,G91:G94)/D103</f>
        <v>4.3966263825961187E-3</v>
      </c>
      <c r="F104" s="170"/>
      <c r="G104" s="223"/>
      <c r="H104" s="150"/>
      <c r="J104" s="232"/>
    </row>
    <row r="105" spans="1:10" ht="19.5" customHeight="1" x14ac:dyDescent="0.3">
      <c r="C105" s="202" t="s">
        <v>20</v>
      </c>
      <c r="D105" s="234">
        <f>COUNT(E91:E94,G91:G94)</f>
        <v>6</v>
      </c>
      <c r="F105" s="170"/>
      <c r="G105" s="223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">
      <c r="A108" s="124" t="s">
        <v>122</v>
      </c>
      <c r="B108" s="125">
        <v>4</v>
      </c>
      <c r="C108" s="239">
        <v>1</v>
      </c>
      <c r="D108" s="337">
        <v>0.37969999999999998</v>
      </c>
      <c r="E108" s="269">
        <f t="shared" ref="E108:E113" si="1">IF(ISBLANK(D108),"-",D108/$D$103*$D$100*$B$116)</f>
        <v>101.440041214136</v>
      </c>
      <c r="F108" s="240">
        <f t="shared" ref="F108:F113" si="2">IF(ISBLANK(D108), "-", E108/$B$56)</f>
        <v>1.0144004121413601</v>
      </c>
    </row>
    <row r="109" spans="1:10" ht="26.25" customHeight="1" x14ac:dyDescent="0.4">
      <c r="A109" s="124" t="s">
        <v>95</v>
      </c>
      <c r="B109" s="125">
        <v>25</v>
      </c>
      <c r="C109" s="239">
        <v>2</v>
      </c>
      <c r="D109" s="337">
        <v>0.38019999999999998</v>
      </c>
      <c r="E109" s="270">
        <f t="shared" si="1"/>
        <v>101.57362040983543</v>
      </c>
      <c r="F109" s="241">
        <f t="shared" si="2"/>
        <v>1.0157362040983542</v>
      </c>
    </row>
    <row r="110" spans="1:10" ht="26.25" customHeight="1" x14ac:dyDescent="0.4">
      <c r="A110" s="124" t="s">
        <v>96</v>
      </c>
      <c r="B110" s="125">
        <v>1</v>
      </c>
      <c r="C110" s="239">
        <v>3</v>
      </c>
      <c r="D110" s="337">
        <v>0.37390000000000001</v>
      </c>
      <c r="E110" s="270">
        <f t="shared" si="1"/>
        <v>99.890522544022787</v>
      </c>
      <c r="F110" s="241">
        <f t="shared" si="2"/>
        <v>0.99890522544022786</v>
      </c>
    </row>
    <row r="111" spans="1:10" ht="26.25" customHeight="1" x14ac:dyDescent="0.4">
      <c r="A111" s="124" t="s">
        <v>97</v>
      </c>
      <c r="B111" s="125">
        <v>1</v>
      </c>
      <c r="C111" s="239">
        <v>4</v>
      </c>
      <c r="D111" s="337">
        <v>0.38069999999999998</v>
      </c>
      <c r="E111" s="270">
        <f t="shared" si="1"/>
        <v>101.70719960553485</v>
      </c>
      <c r="F111" s="241">
        <f t="shared" si="2"/>
        <v>1.0170719960553485</v>
      </c>
    </row>
    <row r="112" spans="1:10" ht="26.25" customHeight="1" x14ac:dyDescent="0.4">
      <c r="A112" s="124" t="s">
        <v>98</v>
      </c>
      <c r="B112" s="125">
        <v>1</v>
      </c>
      <c r="C112" s="239">
        <v>5</v>
      </c>
      <c r="D112" s="337">
        <v>0.37969999999999998</v>
      </c>
      <c r="E112" s="270">
        <f t="shared" si="1"/>
        <v>101.440041214136</v>
      </c>
      <c r="F112" s="241">
        <f t="shared" si="2"/>
        <v>1.0144004121413601</v>
      </c>
    </row>
    <row r="113" spans="1:10" ht="26.25" customHeight="1" x14ac:dyDescent="0.4">
      <c r="A113" s="124" t="s">
        <v>100</v>
      </c>
      <c r="B113" s="125">
        <v>1</v>
      </c>
      <c r="C113" s="242">
        <v>6</v>
      </c>
      <c r="D113" s="338">
        <v>0.3795</v>
      </c>
      <c r="E113" s="271">
        <f t="shared" si="1"/>
        <v>101.38660953585627</v>
      </c>
      <c r="F113" s="243">
        <f t="shared" si="2"/>
        <v>1.0138660953585628</v>
      </c>
    </row>
    <row r="114" spans="1:10" ht="26.25" customHeight="1" x14ac:dyDescent="0.4">
      <c r="A114" s="124" t="s">
        <v>101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102</v>
      </c>
      <c r="B115" s="125">
        <v>1</v>
      </c>
      <c r="C115" s="239"/>
      <c r="D115" s="245" t="s">
        <v>71</v>
      </c>
      <c r="E115" s="273">
        <f>AVERAGE(E108:E113)</f>
        <v>101.23967242058688</v>
      </c>
      <c r="F115" s="246">
        <f>AVERAGE(F108:F113)</f>
        <v>1.0123967242058691</v>
      </c>
    </row>
    <row r="116" spans="1:10" ht="27" customHeight="1" x14ac:dyDescent="0.4">
      <c r="A116" s="124" t="s">
        <v>103</v>
      </c>
      <c r="B116" s="156">
        <f>(B115/B114)*(B113/B112)*(B111/B110)*(B109/B108)*B107</f>
        <v>6250</v>
      </c>
      <c r="C116" s="247"/>
      <c r="D116" s="215" t="s">
        <v>84</v>
      </c>
      <c r="E116" s="248">
        <f>STDEV(E108:E113)/E115</f>
        <v>6.6292924564922348E-3</v>
      </c>
      <c r="F116" s="248">
        <f>STDEV(F108:F113)/F115</f>
        <v>6.6292924564922339E-3</v>
      </c>
      <c r="I116" s="98"/>
    </row>
    <row r="117" spans="1:10" ht="27" customHeight="1" x14ac:dyDescent="0.4">
      <c r="A117" s="287" t="s">
        <v>78</v>
      </c>
      <c r="B117" s="288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8"/>
      <c r="J117" s="232"/>
    </row>
    <row r="118" spans="1:10" ht="19.5" customHeight="1" x14ac:dyDescent="0.3">
      <c r="A118" s="289"/>
      <c r="B118" s="29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0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1" t="str">
        <f>B20</f>
        <v>Dapsone B.P 100 mg</v>
      </c>
      <c r="D120" s="291"/>
      <c r="E120" s="205" t="s">
        <v>124</v>
      </c>
      <c r="F120" s="205"/>
      <c r="G120" s="206">
        <f>F115</f>
        <v>1.0123967242058691</v>
      </c>
      <c r="H120" s="98"/>
      <c r="I120" s="98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292" t="s">
        <v>26</v>
      </c>
      <c r="C122" s="292"/>
      <c r="E122" s="211" t="s">
        <v>27</v>
      </c>
      <c r="F122" s="254"/>
      <c r="G122" s="292" t="s">
        <v>28</v>
      </c>
      <c r="H122" s="292"/>
    </row>
    <row r="123" spans="1:10" ht="69.95" customHeight="1" x14ac:dyDescent="0.3">
      <c r="A123" s="255" t="s">
        <v>29</v>
      </c>
      <c r="B123" s="256"/>
      <c r="C123" s="256"/>
      <c r="E123" s="256"/>
      <c r="F123" s="98"/>
      <c r="G123" s="257"/>
      <c r="H123" s="257"/>
    </row>
    <row r="124" spans="1:10" ht="69.95" customHeight="1" x14ac:dyDescent="0.3">
      <c r="A124" s="255" t="s">
        <v>30</v>
      </c>
      <c r="B124" s="258"/>
      <c r="C124" s="258"/>
      <c r="E124" s="258"/>
      <c r="F124" s="98"/>
      <c r="G124" s="259"/>
      <c r="H124" s="259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Dapsone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dcterms:created xsi:type="dcterms:W3CDTF">2005-07-05T10:19:27Z</dcterms:created>
  <dcterms:modified xsi:type="dcterms:W3CDTF">2016-04-01T14:00:58Z</dcterms:modified>
  <cp:category/>
</cp:coreProperties>
</file>