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3"/>
  </bookViews>
  <sheets>
    <sheet name="RD" sheetId="2" r:id="rId1"/>
    <sheet name="SST (Day 1)" sheetId="1" r:id="rId2"/>
    <sheet name="SST (Day 7)" sheetId="10" r:id="rId3"/>
    <sheet name="Amoxicillin " sheetId="6" r:id="rId4"/>
    <sheet name="Clavulanic Acid " sheetId="7" r:id="rId5"/>
  </sheets>
  <definedNames>
    <definedName name="_xlnm.Print_Area" localSheetId="3">'Amoxicillin '!$A$1:$H$135</definedName>
    <definedName name="_xlnm.Print_Area" localSheetId="4">'Clavulanic Acid '!$A$1:$H$135</definedName>
  </definedNames>
  <calcPr calcId="145621"/>
</workbook>
</file>

<file path=xl/calcChain.xml><?xml version="1.0" encoding="utf-8"?>
<calcChain xmlns="http://schemas.openxmlformats.org/spreadsheetml/2006/main">
  <c r="F30" i="10" l="1"/>
  <c r="B21" i="1" l="1"/>
  <c r="B20" i="1"/>
  <c r="B19" i="1"/>
  <c r="F30" i="1"/>
  <c r="B54" i="10" l="1"/>
  <c r="E52" i="10"/>
  <c r="D52" i="10"/>
  <c r="C52" i="10"/>
  <c r="B52" i="10"/>
  <c r="B53" i="10" s="1"/>
  <c r="B32" i="10"/>
  <c r="E30" i="10"/>
  <c r="D30" i="10"/>
  <c r="C30" i="10"/>
  <c r="B30" i="10"/>
  <c r="B31" i="10" s="1"/>
  <c r="B58" i="7" l="1"/>
  <c r="B21" i="7"/>
  <c r="B110" i="7" s="1"/>
  <c r="B20" i="7"/>
  <c r="E111" i="7" s="1"/>
  <c r="B19" i="7"/>
  <c r="B18" i="7"/>
  <c r="B58" i="6"/>
  <c r="C132" i="7"/>
  <c r="H127" i="7"/>
  <c r="G127" i="7"/>
  <c r="B124" i="7"/>
  <c r="H123" i="7"/>
  <c r="G123" i="7"/>
  <c r="H119" i="7"/>
  <c r="G119" i="7"/>
  <c r="B113" i="7"/>
  <c r="B100" i="7"/>
  <c r="D103" i="7" s="1"/>
  <c r="F97" i="7"/>
  <c r="D97" i="7"/>
  <c r="G96" i="7"/>
  <c r="E96" i="7"/>
  <c r="B89" i="7"/>
  <c r="F99" i="7" s="1"/>
  <c r="B85" i="7"/>
  <c r="C78" i="7"/>
  <c r="H73" i="7"/>
  <c r="G73" i="7"/>
  <c r="B70" i="7"/>
  <c r="H69" i="7"/>
  <c r="G69" i="7"/>
  <c r="H65" i="7"/>
  <c r="G65" i="7"/>
  <c r="B59" i="7"/>
  <c r="B112" i="7"/>
  <c r="D113" i="7" s="1"/>
  <c r="B56" i="7"/>
  <c r="B46" i="7"/>
  <c r="D49" i="7" s="1"/>
  <c r="D50" i="7" s="1"/>
  <c r="F45" i="7"/>
  <c r="F43" i="7"/>
  <c r="D43" i="7"/>
  <c r="B35" i="7"/>
  <c r="D45" i="7" s="1"/>
  <c r="D46" i="7" s="1"/>
  <c r="E42" i="7" s="1"/>
  <c r="B31" i="7"/>
  <c r="C132" i="6"/>
  <c r="H127" i="6"/>
  <c r="G127" i="6"/>
  <c r="B124" i="6"/>
  <c r="H123" i="6"/>
  <c r="G123" i="6"/>
  <c r="H119" i="6"/>
  <c r="G119" i="6"/>
  <c r="B113" i="6"/>
  <c r="E111" i="6"/>
  <c r="B110" i="6"/>
  <c r="B100" i="6"/>
  <c r="D103" i="6" s="1"/>
  <c r="F99" i="6"/>
  <c r="D99" i="6"/>
  <c r="F97" i="6"/>
  <c r="D97" i="6"/>
  <c r="G96" i="6"/>
  <c r="E96" i="6"/>
  <c r="B89" i="6"/>
  <c r="B85" i="6"/>
  <c r="C78" i="6"/>
  <c r="H73" i="6"/>
  <c r="G73" i="6"/>
  <c r="B70" i="6"/>
  <c r="H69" i="6"/>
  <c r="G69" i="6"/>
  <c r="H65" i="6"/>
  <c r="G65" i="6"/>
  <c r="B59" i="6"/>
  <c r="B112" i="6"/>
  <c r="D113" i="6" s="1"/>
  <c r="B125" i="6" s="1"/>
  <c r="E57" i="6"/>
  <c r="B56" i="6"/>
  <c r="B46" i="6"/>
  <c r="D49" i="6" s="1"/>
  <c r="F43" i="6"/>
  <c r="D43" i="6"/>
  <c r="B35" i="6"/>
  <c r="F45" i="6" s="1"/>
  <c r="B31" i="6"/>
  <c r="D33" i="2"/>
  <c r="C37" i="2" s="1"/>
  <c r="C33" i="2"/>
  <c r="C35" i="2" s="1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00" i="7" l="1"/>
  <c r="F101" i="7" s="1"/>
  <c r="D100" i="6"/>
  <c r="D101" i="6" s="1"/>
  <c r="F100" i="6"/>
  <c r="F101" i="6" s="1"/>
  <c r="D47" i="7"/>
  <c r="F46" i="7"/>
  <c r="G41" i="7" s="1"/>
  <c r="E57" i="7"/>
  <c r="F46" i="6"/>
  <c r="G42" i="6" s="1"/>
  <c r="B71" i="7"/>
  <c r="G94" i="7"/>
  <c r="C39" i="2"/>
  <c r="D104" i="6"/>
  <c r="E95" i="6"/>
  <c r="E93" i="6"/>
  <c r="G94" i="6"/>
  <c r="E94" i="6"/>
  <c r="G95" i="6"/>
  <c r="G93" i="6"/>
  <c r="G40" i="6"/>
  <c r="B125" i="7"/>
  <c r="E40" i="7"/>
  <c r="D99" i="7"/>
  <c r="D100" i="7" s="1"/>
  <c r="D101" i="7" s="1"/>
  <c r="D104" i="7"/>
  <c r="D45" i="6"/>
  <c r="D46" i="6" s="1"/>
  <c r="D50" i="6"/>
  <c r="D59" i="6"/>
  <c r="G95" i="7"/>
  <c r="E39" i="7"/>
  <c r="E41" i="7"/>
  <c r="D59" i="7"/>
  <c r="G39" i="6" l="1"/>
  <c r="G41" i="6"/>
  <c r="G43" i="6" s="1"/>
  <c r="G93" i="7"/>
  <c r="F47" i="6"/>
  <c r="G97" i="7"/>
  <c r="E93" i="7"/>
  <c r="G40" i="7"/>
  <c r="D53" i="7" s="1"/>
  <c r="G42" i="7"/>
  <c r="F47" i="7"/>
  <c r="G39" i="7"/>
  <c r="B71" i="6"/>
  <c r="E39" i="6"/>
  <c r="E42" i="6"/>
  <c r="E41" i="6"/>
  <c r="D51" i="7"/>
  <c r="E43" i="7"/>
  <c r="E94" i="7"/>
  <c r="E40" i="6"/>
  <c r="D47" i="6"/>
  <c r="E95" i="7"/>
  <c r="G97" i="6"/>
  <c r="D107" i="6"/>
  <c r="D105" i="6"/>
  <c r="E97" i="6"/>
  <c r="G63" i="7" l="1"/>
  <c r="H63" i="7" s="1"/>
  <c r="G62" i="7"/>
  <c r="H62" i="7" s="1"/>
  <c r="G43" i="7"/>
  <c r="D53" i="6"/>
  <c r="G117" i="6"/>
  <c r="H117" i="6" s="1"/>
  <c r="G116" i="6"/>
  <c r="H116" i="6" s="1"/>
  <c r="D107" i="7"/>
  <c r="E43" i="6"/>
  <c r="D51" i="6"/>
  <c r="E97" i="7"/>
  <c r="D105" i="7"/>
  <c r="G126" i="6"/>
  <c r="H126" i="6" s="1"/>
  <c r="G121" i="6"/>
  <c r="H121" i="6" s="1"/>
  <c r="G124" i="6"/>
  <c r="H124" i="6" s="1"/>
  <c r="D106" i="6"/>
  <c r="G125" i="6"/>
  <c r="H125" i="6" s="1"/>
  <c r="G122" i="6"/>
  <c r="H122" i="6" s="1"/>
  <c r="G120" i="6"/>
  <c r="H120" i="6" s="1"/>
  <c r="G118" i="6"/>
  <c r="H118" i="6" s="1"/>
  <c r="G71" i="7"/>
  <c r="H71" i="7" s="1"/>
  <c r="G68" i="7"/>
  <c r="H68" i="7" s="1"/>
  <c r="G66" i="7"/>
  <c r="H66" i="7" s="1"/>
  <c r="G64" i="7"/>
  <c r="H64" i="7" s="1"/>
  <c r="G72" i="7"/>
  <c r="H72" i="7" s="1"/>
  <c r="G67" i="7"/>
  <c r="H67" i="7" s="1"/>
  <c r="G70" i="7"/>
  <c r="H70" i="7" s="1"/>
  <c r="D52" i="7"/>
  <c r="G116" i="7" l="1"/>
  <c r="H116" i="7" s="1"/>
  <c r="G117" i="7"/>
  <c r="H117" i="7" s="1"/>
  <c r="G71" i="6"/>
  <c r="H71" i="6" s="1"/>
  <c r="G62" i="6"/>
  <c r="H62" i="6" s="1"/>
  <c r="G63" i="6"/>
  <c r="H63" i="6" s="1"/>
  <c r="G70" i="6"/>
  <c r="H70" i="6" s="1"/>
  <c r="G66" i="6"/>
  <c r="H66" i="6" s="1"/>
  <c r="G64" i="6"/>
  <c r="H64" i="6" s="1"/>
  <c r="G68" i="6"/>
  <c r="H68" i="6" s="1"/>
  <c r="G67" i="6"/>
  <c r="H67" i="6" s="1"/>
  <c r="D52" i="6"/>
  <c r="G72" i="6"/>
  <c r="H72" i="6" s="1"/>
  <c r="H76" i="7"/>
  <c r="H74" i="7"/>
  <c r="G126" i="7"/>
  <c r="H126" i="7" s="1"/>
  <c r="G121" i="7"/>
  <c r="H121" i="7" s="1"/>
  <c r="G124" i="7"/>
  <c r="H124" i="7" s="1"/>
  <c r="D106" i="7"/>
  <c r="G125" i="7"/>
  <c r="H125" i="7" s="1"/>
  <c r="G122" i="7"/>
  <c r="H122" i="7" s="1"/>
  <c r="G120" i="7"/>
  <c r="H120" i="7" s="1"/>
  <c r="G118" i="7"/>
  <c r="H118" i="7" s="1"/>
  <c r="H128" i="6"/>
  <c r="H130" i="6"/>
  <c r="H76" i="6" l="1"/>
  <c r="H74" i="6"/>
  <c r="H75" i="6" s="1"/>
  <c r="H128" i="7"/>
  <c r="H130" i="7"/>
  <c r="H75" i="7"/>
  <c r="G78" i="7"/>
  <c r="H129" i="6"/>
  <c r="G132" i="6"/>
  <c r="G78" i="6" l="1"/>
  <c r="G132" i="7"/>
  <c r="H129" i="7"/>
</calcChain>
</file>

<file path=xl/sharedStrings.xml><?xml version="1.0" encoding="utf-8"?>
<sst xmlns="http://schemas.openxmlformats.org/spreadsheetml/2006/main" count="467" uniqueCount="122">
  <si>
    <t>HPLC System Suitability Report</t>
  </si>
  <si>
    <t>Analysis Data</t>
  </si>
  <si>
    <t>Sample(s)</t>
  </si>
  <si>
    <t>Reference Substance:</t>
  </si>
  <si>
    <t xml:space="preserve">KOACT 312.50 POWDER for ORAL SUSPENSION </t>
  </si>
  <si>
    <t>% age Purity:</t>
  </si>
  <si>
    <t>NDQB201603801</t>
  </si>
  <si>
    <t>Weight (mg):</t>
  </si>
  <si>
    <t>Amoxicillin &amp; Clavulanic Acid</t>
  </si>
  <si>
    <t>Standard Conc (mg/mL):</t>
  </si>
  <si>
    <t>Each 5 mL spoonful(After reconstitution) contains:  Amoxicillin Trihydrate Ph.Eur. equivalen to Amoxicillin 250 mg Potassium Clavulanate diluted Ph. Eur eq. to Clavulanic acid 62.5mg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</si>
  <si>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</si>
  <si>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</si>
  <si>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</si>
  <si>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</si>
  <si>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</si>
  <si>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</si>
  <si>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</si>
  <si>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</si>
  <si>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</si>
  <si>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</si>
  <si>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</si>
  <si>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</si>
  <si>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</si>
  <si>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</si>
  <si>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</si>
  <si>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</si>
  <si>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</si>
  <si>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</si>
  <si>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</si>
  <si>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</si>
  <si>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</si>
  <si>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</si>
  <si>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</si>
  <si>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</si>
  <si>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</si>
  <si>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</si>
  <si>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</si>
  <si>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</si>
  <si>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</si>
  <si>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</si>
  <si>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</si>
  <si>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</si>
  <si>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</si>
  <si>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</si>
  <si>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</si>
  <si>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</si>
  <si>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</si>
  <si>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</si>
  <si>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</si>
  <si>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</si>
  <si>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</si>
  <si>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</si>
  <si>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</si>
  <si>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</si>
  <si>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</si>
  <si>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</si>
  <si>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</si>
  <si>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</si>
  <si>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</si>
  <si>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</si>
  <si>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</si>
  <si>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</si>
  <si>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</si>
  <si>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</si>
  <si>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</si>
  <si>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</si>
  <si>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</si>
  <si>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</si>
  <si>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</si>
  <si>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</si>
  <si>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</si>
  <si>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</si>
  <si>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</si>
  <si>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</si>
  <si>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</si>
  <si>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</si>
  <si>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</si>
  <si>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</si>
  <si>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</si>
  <si>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</si>
  <si>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</si>
  <si>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</si>
  <si>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</si>
  <si>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</si>
  <si>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</si>
  <si>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</si>
  <si>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</si>
  <si>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</si>
  <si>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</si>
  <si>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</si>
  <si>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</si>
  <si>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</si>
  <si>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</si>
  <si>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</si>
  <si>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</si>
  <si>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</si>
  <si>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</si>
  <si>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</si>
  <si>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</si>
  <si>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</si>
  <si>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</si>
  <si>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</si>
  <si>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</si>
  <si>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</si>
  <si>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</si>
  <si>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</si>
  <si>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1</t>
  </si>
  <si>
    <t>USP Amoxicillin RS</t>
  </si>
  <si>
    <t>Day 7</t>
  </si>
  <si>
    <t>KOACT 312.5 POWDER FOR ORAL SUSPENSION</t>
  </si>
  <si>
    <t>CLAVULANIC ACID</t>
  </si>
  <si>
    <t xml:space="preserve">AMOXICILLIN </t>
  </si>
  <si>
    <t xml:space="preserve">Amoxicillin </t>
  </si>
  <si>
    <r>
      <t>The Assymetry of all peaks were below</t>
    </r>
    <r>
      <rPr>
        <b/>
        <sz val="12"/>
        <color rgb="FF000000"/>
        <rFont val="Book Antiqua"/>
      </rPr>
      <t xml:space="preserve"> 1.5</t>
    </r>
  </si>
  <si>
    <t>Resolution NLT 3.5</t>
  </si>
  <si>
    <t>Resolution</t>
  </si>
  <si>
    <t>DAY 1</t>
  </si>
  <si>
    <t>Clavulanic lithium</t>
  </si>
  <si>
    <t>PRSC63-3</t>
  </si>
  <si>
    <t>DAY 7</t>
  </si>
  <si>
    <t>WRS A1-3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</si>
</sst>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7" xfId="0" applyFont="1" applyFill="1" applyBorder="1"/>
    <xf numFmtId="0" fontId="2" fillId="2" borderId="0" xfId="0" applyFont="1" applyFill="1" applyAlignment="1">
      <alignment horizontal="center"/>
    </xf>
    <xf numFmtId="10" fontId="2" fillId="2" borderId="7" xfId="0" applyNumberFormat="1" applyFont="1" applyFill="1" applyBorder="1"/>
    <xf numFmtId="0" fontId="0" fillId="2" borderId="0" xfId="0" applyFill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6" xfId="0" applyFont="1" applyFill="1" applyBorder="1"/>
    <xf numFmtId="0" fontId="2" fillId="2" borderId="6" xfId="0" applyFont="1" applyFill="1" applyBorder="1"/>
    <xf numFmtId="0" fontId="1" fillId="2" borderId="9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0" xfId="0" applyNumberFormat="1" applyFont="1" applyFill="1" applyBorder="1" applyAlignment="1">
      <alignment horizontal="center" wrapText="1"/>
    </xf>
    <xf numFmtId="2" fontId="5" fillId="2" borderId="13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4" xfId="0" applyNumberFormat="1" applyFont="1" applyFill="1" applyBorder="1" applyAlignment="1" applyProtection="1">
      <alignment horizontal="center"/>
      <protection locked="0"/>
    </xf>
    <xf numFmtId="164" fontId="6" fillId="3" borderId="15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6" fontId="5" fillId="5" borderId="1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6" fontId="6" fillId="2" borderId="14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4" xfId="0" applyNumberFormat="1" applyFont="1" applyFill="1" applyBorder="1" applyAlignment="1">
      <alignment horizontal="center" wrapText="1"/>
    </xf>
    <xf numFmtId="167" fontId="5" fillId="5" borderId="12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7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7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6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6" xfId="0" applyFont="1" applyFill="1" applyBorder="1"/>
    <xf numFmtId="0" fontId="5" fillId="2" borderId="9" xfId="0" applyFont="1" applyFill="1" applyBorder="1"/>
    <xf numFmtId="0" fontId="5" fillId="2" borderId="0" xfId="0" applyFont="1" applyFill="1"/>
    <xf numFmtId="0" fontId="6" fillId="2" borderId="9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8" fillId="2" borderId="0" xfId="0" applyFont="1" applyFill="1"/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19" xfId="0" applyFont="1" applyFill="1" applyBorder="1" applyAlignment="1">
      <alignment horizontal="right"/>
    </xf>
    <xf numFmtId="0" fontId="13" fillId="2" borderId="16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0" xfId="0" applyFont="1" applyFill="1"/>
    <xf numFmtId="0" fontId="13" fillId="2" borderId="24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right"/>
    </xf>
    <xf numFmtId="1" fontId="14" fillId="6" borderId="25" xfId="0" applyNumberFormat="1" applyFont="1" applyFill="1" applyBorder="1" applyAlignment="1">
      <alignment horizontal="center"/>
    </xf>
    <xf numFmtId="168" fontId="14" fillId="6" borderId="26" xfId="0" applyNumberFormat="1" applyFont="1" applyFill="1" applyBorder="1" applyAlignment="1">
      <alignment horizontal="center"/>
    </xf>
    <xf numFmtId="2" fontId="13" fillId="6" borderId="15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0" fontId="13" fillId="2" borderId="17" xfId="0" applyFont="1" applyFill="1" applyBorder="1" applyAlignment="1">
      <alignment horizontal="right"/>
    </xf>
    <xf numFmtId="0" fontId="13" fillId="2" borderId="27" xfId="0" applyFont="1" applyFill="1" applyBorder="1" applyAlignment="1">
      <alignment horizontal="right"/>
    </xf>
    <xf numFmtId="10" fontId="13" fillId="6" borderId="15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28" xfId="0" applyFont="1" applyFill="1" applyBorder="1" applyAlignment="1">
      <alignment horizontal="center"/>
    </xf>
    <xf numFmtId="2" fontId="14" fillId="2" borderId="28" xfId="0" applyNumberFormat="1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1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2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9" xfId="0" applyFont="1" applyFill="1" applyBorder="1"/>
    <xf numFmtId="0" fontId="8" fillId="2" borderId="7" xfId="0" applyFont="1" applyFill="1" applyBorder="1" applyAlignment="1">
      <alignment horizontal="left" vertical="center" wrapText="1"/>
    </xf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168" fontId="13" fillId="2" borderId="22" xfId="0" applyNumberFormat="1" applyFont="1" applyFill="1" applyBorder="1" applyAlignment="1">
      <alignment horizontal="center"/>
    </xf>
    <xf numFmtId="168" fontId="13" fillId="2" borderId="33" xfId="0" applyNumberFormat="1" applyFont="1" applyFill="1" applyBorder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5" xfId="0" applyFont="1" applyFill="1" applyBorder="1"/>
    <xf numFmtId="0" fontId="14" fillId="2" borderId="36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2" xfId="0" applyNumberFormat="1" applyFont="1" applyFill="1" applyBorder="1" applyAlignment="1">
      <alignment horizontal="center"/>
    </xf>
    <xf numFmtId="168" fontId="13" fillId="2" borderId="37" xfId="0" applyNumberFormat="1" applyFont="1" applyFill="1" applyBorder="1" applyAlignment="1">
      <alignment horizontal="center"/>
    </xf>
    <xf numFmtId="168" fontId="13" fillId="2" borderId="38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9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0" xfId="0" applyNumberFormat="1" applyFont="1" applyFill="1" applyBorder="1" applyAlignment="1">
      <alignment horizontal="center" vertical="center"/>
    </xf>
    <xf numFmtId="10" fontId="13" fillId="2" borderId="18" xfId="0" applyNumberFormat="1" applyFont="1" applyFill="1" applyBorder="1" applyAlignment="1">
      <alignment horizontal="center" vertical="center"/>
    </xf>
    <xf numFmtId="10" fontId="13" fillId="2" borderId="40" xfId="0" applyNumberFormat="1" applyFont="1" applyFill="1" applyBorder="1" applyAlignment="1">
      <alignment horizontal="center" vertical="center"/>
    </xf>
    <xf numFmtId="2" fontId="13" fillId="2" borderId="28" xfId="0" applyNumberFormat="1" applyFont="1" applyFill="1" applyBorder="1" applyAlignment="1">
      <alignment horizontal="center"/>
    </xf>
    <xf numFmtId="2" fontId="13" fillId="2" borderId="29" xfId="0" applyNumberFormat="1" applyFont="1" applyFill="1" applyBorder="1" applyAlignment="1">
      <alignment horizontal="center"/>
    </xf>
    <xf numFmtId="2" fontId="13" fillId="2" borderId="30" xfId="0" applyNumberFormat="1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1" xfId="0" applyNumberFormat="1" applyFont="1" applyFill="1" applyBorder="1" applyAlignment="1">
      <alignment horizontal="center"/>
    </xf>
    <xf numFmtId="0" fontId="13" fillId="2" borderId="42" xfId="0" applyFont="1" applyFill="1" applyBorder="1" applyAlignment="1">
      <alignment horizontal="right"/>
    </xf>
    <xf numFmtId="0" fontId="13" fillId="2" borderId="21" xfId="0" applyFont="1" applyFill="1" applyBorder="1" applyAlignment="1">
      <alignment horizontal="right"/>
    </xf>
    <xf numFmtId="2" fontId="13" fillId="6" borderId="43" xfId="0" applyNumberFormat="1" applyFont="1" applyFill="1" applyBorder="1" applyAlignment="1">
      <alignment horizontal="center"/>
    </xf>
    <xf numFmtId="2" fontId="13" fillId="7" borderId="43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2" fontId="13" fillId="6" borderId="2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right"/>
    </xf>
    <xf numFmtId="168" fontId="14" fillId="7" borderId="13" xfId="0" applyNumberFormat="1" applyFont="1" applyFill="1" applyBorder="1" applyAlignment="1">
      <alignment horizontal="center"/>
    </xf>
    <xf numFmtId="0" fontId="13" fillId="2" borderId="39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6" xfId="0" applyFont="1" applyFill="1" applyBorder="1" applyProtection="1">
      <protection locked="0"/>
    </xf>
    <xf numFmtId="0" fontId="14" fillId="2" borderId="9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4" xfId="0" applyFont="1" applyFill="1" applyBorder="1" applyAlignment="1" applyProtection="1">
      <alignment horizontal="center"/>
      <protection locked="0"/>
    </xf>
    <xf numFmtId="0" fontId="20" fillId="3" borderId="16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0" fontId="20" fillId="3" borderId="13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43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19" xfId="0" applyFont="1" applyFill="1" applyBorder="1" applyAlignment="1" applyProtection="1">
      <alignment horizontal="center"/>
      <protection locked="0"/>
    </xf>
    <xf numFmtId="0" fontId="20" fillId="3" borderId="39" xfId="0" applyFont="1" applyFill="1" applyBorder="1" applyAlignment="1" applyProtection="1">
      <alignment horizontal="center"/>
      <protection locked="0"/>
    </xf>
    <xf numFmtId="2" fontId="19" fillId="2" borderId="40" xfId="0" applyNumberFormat="1" applyFont="1" applyFill="1" applyBorder="1" applyAlignment="1">
      <alignment horizontal="center"/>
    </xf>
    <xf numFmtId="10" fontId="20" fillId="7" borderId="24" xfId="0" applyNumberFormat="1" applyFont="1" applyFill="1" applyBorder="1" applyAlignment="1">
      <alignment horizontal="center"/>
    </xf>
    <xf numFmtId="10" fontId="20" fillId="6" borderId="47" xfId="0" applyNumberFormat="1" applyFont="1" applyFill="1" applyBorder="1" applyAlignment="1">
      <alignment horizontal="center"/>
    </xf>
    <xf numFmtId="0" fontId="20" fillId="7" borderId="48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7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28" xfId="0" applyNumberFormat="1" applyFont="1" applyFill="1" applyBorder="1" applyAlignment="1">
      <alignment horizontal="center" vertical="center"/>
    </xf>
    <xf numFmtId="10" fontId="13" fillId="2" borderId="29" xfId="0" applyNumberFormat="1" applyFont="1" applyFill="1" applyBorder="1" applyAlignment="1">
      <alignment horizontal="center" vertical="center"/>
    </xf>
    <xf numFmtId="10" fontId="13" fillId="2" borderId="30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8" fillId="2" borderId="0" xfId="0" applyFont="1" applyFill="1"/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19" xfId="0" applyFont="1" applyFill="1" applyBorder="1" applyAlignment="1">
      <alignment horizontal="right"/>
    </xf>
    <xf numFmtId="0" fontId="13" fillId="2" borderId="16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0" xfId="0" applyFont="1" applyFill="1"/>
    <xf numFmtId="0" fontId="13" fillId="2" borderId="24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right"/>
    </xf>
    <xf numFmtId="1" fontId="14" fillId="6" borderId="25" xfId="0" applyNumberFormat="1" applyFont="1" applyFill="1" applyBorder="1" applyAlignment="1">
      <alignment horizontal="center"/>
    </xf>
    <xf numFmtId="168" fontId="14" fillId="6" borderId="26" xfId="0" applyNumberFormat="1" applyFont="1" applyFill="1" applyBorder="1" applyAlignment="1">
      <alignment horizontal="center"/>
    </xf>
    <xf numFmtId="2" fontId="13" fillId="6" borderId="15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0" fontId="13" fillId="2" borderId="17" xfId="0" applyFont="1" applyFill="1" applyBorder="1" applyAlignment="1">
      <alignment horizontal="right"/>
    </xf>
    <xf numFmtId="0" fontId="13" fillId="2" borderId="27" xfId="0" applyFont="1" applyFill="1" applyBorder="1" applyAlignment="1">
      <alignment horizontal="right"/>
    </xf>
    <xf numFmtId="10" fontId="13" fillId="6" borderId="15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28" xfId="0" applyFont="1" applyFill="1" applyBorder="1" applyAlignment="1">
      <alignment horizontal="center"/>
    </xf>
    <xf numFmtId="2" fontId="14" fillId="2" borderId="28" xfId="0" applyNumberFormat="1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1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2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9" xfId="0" applyFont="1" applyFill="1" applyBorder="1"/>
    <xf numFmtId="0" fontId="8" fillId="2" borderId="7" xfId="0" applyFont="1" applyFill="1" applyBorder="1" applyAlignment="1">
      <alignment horizontal="left" vertical="center" wrapText="1"/>
    </xf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168" fontId="13" fillId="2" borderId="22" xfId="0" applyNumberFormat="1" applyFont="1" applyFill="1" applyBorder="1" applyAlignment="1">
      <alignment horizontal="center"/>
    </xf>
    <xf numFmtId="168" fontId="13" fillId="2" borderId="33" xfId="0" applyNumberFormat="1" applyFont="1" applyFill="1" applyBorder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5" xfId="0" applyFont="1" applyFill="1" applyBorder="1"/>
    <xf numFmtId="0" fontId="14" fillId="2" borderId="36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2" xfId="0" applyNumberFormat="1" applyFont="1" applyFill="1" applyBorder="1" applyAlignment="1">
      <alignment horizontal="center"/>
    </xf>
    <xf numFmtId="168" fontId="13" fillId="2" borderId="37" xfId="0" applyNumberFormat="1" applyFont="1" applyFill="1" applyBorder="1" applyAlignment="1">
      <alignment horizontal="center"/>
    </xf>
    <xf numFmtId="168" fontId="13" fillId="2" borderId="38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9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0" xfId="0" applyNumberFormat="1" applyFont="1" applyFill="1" applyBorder="1" applyAlignment="1">
      <alignment horizontal="center" vertical="center"/>
    </xf>
    <xf numFmtId="10" fontId="13" fillId="2" borderId="18" xfId="0" applyNumberFormat="1" applyFont="1" applyFill="1" applyBorder="1" applyAlignment="1">
      <alignment horizontal="center" vertical="center"/>
    </xf>
    <xf numFmtId="10" fontId="13" fillId="2" borderId="40" xfId="0" applyNumberFormat="1" applyFont="1" applyFill="1" applyBorder="1" applyAlignment="1">
      <alignment horizontal="center" vertical="center"/>
    </xf>
    <xf numFmtId="2" fontId="13" fillId="2" borderId="28" xfId="0" applyNumberFormat="1" applyFont="1" applyFill="1" applyBorder="1" applyAlignment="1">
      <alignment horizontal="center"/>
    </xf>
    <xf numFmtId="2" fontId="13" fillId="2" borderId="29" xfId="0" applyNumberFormat="1" applyFont="1" applyFill="1" applyBorder="1" applyAlignment="1">
      <alignment horizontal="center"/>
    </xf>
    <xf numFmtId="2" fontId="13" fillId="2" borderId="30" xfId="0" applyNumberFormat="1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1" xfId="0" applyNumberFormat="1" applyFont="1" applyFill="1" applyBorder="1" applyAlignment="1">
      <alignment horizontal="center"/>
    </xf>
    <xf numFmtId="0" fontId="13" fillId="2" borderId="42" xfId="0" applyFont="1" applyFill="1" applyBorder="1" applyAlignment="1">
      <alignment horizontal="right"/>
    </xf>
    <xf numFmtId="0" fontId="13" fillId="2" borderId="21" xfId="0" applyFont="1" applyFill="1" applyBorder="1" applyAlignment="1">
      <alignment horizontal="right"/>
    </xf>
    <xf numFmtId="2" fontId="13" fillId="6" borderId="43" xfId="0" applyNumberFormat="1" applyFont="1" applyFill="1" applyBorder="1" applyAlignment="1">
      <alignment horizontal="center"/>
    </xf>
    <xf numFmtId="2" fontId="13" fillId="7" borderId="43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2" fontId="13" fillId="6" borderId="2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right"/>
    </xf>
    <xf numFmtId="168" fontId="14" fillId="7" borderId="13" xfId="0" applyNumberFormat="1" applyFont="1" applyFill="1" applyBorder="1" applyAlignment="1">
      <alignment horizontal="center"/>
    </xf>
    <xf numFmtId="0" fontId="13" fillId="2" borderId="39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6" xfId="0" applyFont="1" applyFill="1" applyBorder="1" applyProtection="1">
      <protection locked="0"/>
    </xf>
    <xf numFmtId="0" fontId="14" fillId="2" borderId="9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4" xfId="0" applyFont="1" applyFill="1" applyBorder="1" applyAlignment="1" applyProtection="1">
      <alignment horizontal="center"/>
      <protection locked="0"/>
    </xf>
    <xf numFmtId="0" fontId="20" fillId="3" borderId="16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0" fontId="20" fillId="3" borderId="13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43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19" xfId="0" applyFont="1" applyFill="1" applyBorder="1" applyAlignment="1" applyProtection="1">
      <alignment horizontal="center"/>
      <protection locked="0"/>
    </xf>
    <xf numFmtId="0" fontId="20" fillId="3" borderId="39" xfId="0" applyFont="1" applyFill="1" applyBorder="1" applyAlignment="1" applyProtection="1">
      <alignment horizontal="center"/>
      <protection locked="0"/>
    </xf>
    <xf numFmtId="2" fontId="19" fillId="2" borderId="40" xfId="0" applyNumberFormat="1" applyFont="1" applyFill="1" applyBorder="1" applyAlignment="1">
      <alignment horizontal="center"/>
    </xf>
    <xf numFmtId="10" fontId="20" fillId="7" borderId="24" xfId="0" applyNumberFormat="1" applyFont="1" applyFill="1" applyBorder="1" applyAlignment="1">
      <alignment horizontal="center"/>
    </xf>
    <xf numFmtId="10" fontId="20" fillId="6" borderId="47" xfId="0" applyNumberFormat="1" applyFont="1" applyFill="1" applyBorder="1" applyAlignment="1">
      <alignment horizontal="center"/>
    </xf>
    <xf numFmtId="0" fontId="20" fillId="7" borderId="48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7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28" xfId="0" applyNumberFormat="1" applyFont="1" applyFill="1" applyBorder="1" applyAlignment="1">
      <alignment horizontal="center" vertical="center"/>
    </xf>
    <xf numFmtId="10" fontId="13" fillId="2" borderId="29" xfId="0" applyNumberFormat="1" applyFont="1" applyFill="1" applyBorder="1" applyAlignment="1">
      <alignment horizontal="center" vertical="center"/>
    </xf>
    <xf numFmtId="10" fontId="13" fillId="2" borderId="30" xfId="0" applyNumberFormat="1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1" fillId="2" borderId="8" xfId="0" applyFont="1" applyFill="1" applyBorder="1" applyAlignment="1">
      <alignment horizontal="center"/>
    </xf>
    <xf numFmtId="2" fontId="7" fillId="3" borderId="32" xfId="0" applyNumberFormat="1" applyFont="1" applyFill="1" applyBorder="1" applyAlignment="1" applyProtection="1">
      <alignment horizontal="center"/>
      <protection locked="0"/>
    </xf>
    <xf numFmtId="2" fontId="7" fillId="3" borderId="37" xfId="0" applyNumberFormat="1" applyFont="1" applyFill="1" applyBorder="1" applyAlignment="1" applyProtection="1">
      <alignment horizontal="center"/>
      <protection locked="0"/>
    </xf>
    <xf numFmtId="2" fontId="7" fillId="3" borderId="38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51" xfId="0" applyFont="1" applyFill="1" applyBorder="1"/>
    <xf numFmtId="0" fontId="2" fillId="2" borderId="52" xfId="0" applyFont="1" applyFill="1" applyBorder="1"/>
    <xf numFmtId="0" fontId="2" fillId="2" borderId="53" xfId="0" applyFont="1" applyFill="1" applyBorder="1"/>
    <xf numFmtId="0" fontId="24" fillId="2" borderId="0" xfId="0" applyFont="1" applyFill="1" applyAlignment="1">
      <alignment horizontal="left"/>
    </xf>
    <xf numFmtId="0" fontId="26" fillId="2" borderId="50" xfId="0" applyFont="1" applyFill="1" applyBorder="1" applyAlignment="1">
      <alignment horizontal="center"/>
    </xf>
    <xf numFmtId="0" fontId="2" fillId="8" borderId="53" xfId="0" applyFont="1" applyFill="1" applyBorder="1"/>
    <xf numFmtId="0" fontId="23" fillId="2" borderId="0" xfId="0" applyFont="1" applyFill="1" applyAlignment="1" applyProtection="1">
      <alignment horizontal="left"/>
      <protection locked="0"/>
    </xf>
    <xf numFmtId="0" fontId="26" fillId="10" borderId="50" xfId="0" applyFont="1" applyFill="1" applyBorder="1" applyAlignment="1">
      <alignment horizontal="center"/>
    </xf>
    <xf numFmtId="0" fontId="2" fillId="9" borderId="52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justify" vertical="center" wrapText="1"/>
    </xf>
    <xf numFmtId="0" fontId="8" fillId="2" borderId="11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14" fillId="2" borderId="35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2" fontId="20" fillId="3" borderId="28" xfId="0" applyNumberFormat="1" applyFont="1" applyFill="1" applyBorder="1" applyAlignment="1" applyProtection="1">
      <alignment horizontal="center" vertical="center"/>
      <protection locked="0"/>
    </xf>
    <xf numFmtId="2" fontId="20" fillId="3" borderId="29" xfId="0" applyNumberFormat="1" applyFont="1" applyFill="1" applyBorder="1" applyAlignment="1" applyProtection="1">
      <alignment horizontal="center" vertical="center"/>
      <protection locked="0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left" vertical="center" wrapText="1"/>
    </xf>
    <xf numFmtId="0" fontId="8" fillId="2" borderId="40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49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2" fontId="5" fillId="4" borderId="38" xfId="0" applyNumberFormat="1" applyFont="1" applyFill="1" applyBorder="1" applyAlignment="1">
      <alignment horizontal="center"/>
    </xf>
    <xf numFmtId="2" fontId="7" fillId="3" borderId="51" xfId="0" applyNumberFormat="1" applyFont="1" applyFill="1" applyBorder="1" applyAlignment="1" applyProtection="1">
      <alignment horizontal="center"/>
      <protection locked="0"/>
    </xf>
    <xf numFmtId="2" fontId="7" fillId="3" borderId="52" xfId="0" applyNumberFormat="1" applyFont="1" applyFill="1" applyBorder="1" applyAlignment="1" applyProtection="1">
      <alignment horizontal="center"/>
      <protection locked="0"/>
    </xf>
    <xf numFmtId="2" fontId="7" fillId="3" borderId="5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26" zoomScale="67" zoomScaleSheetLayoutView="67" workbookViewId="0">
      <selection activeCell="G44" sqref="G4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95" t="s">
        <v>27</v>
      </c>
      <c r="B1" s="395"/>
      <c r="C1" s="395"/>
      <c r="D1" s="395"/>
      <c r="E1" s="395"/>
      <c r="F1" s="395"/>
      <c r="G1" s="101"/>
    </row>
    <row r="2" spans="1:7" ht="12.75" customHeight="1" x14ac:dyDescent="0.3">
      <c r="A2" s="395"/>
      <c r="B2" s="395"/>
      <c r="C2" s="395"/>
      <c r="D2" s="395"/>
      <c r="E2" s="395"/>
      <c r="F2" s="395"/>
      <c r="G2" s="101"/>
    </row>
    <row r="3" spans="1:7" ht="12.75" customHeight="1" x14ac:dyDescent="0.3">
      <c r="A3" s="395"/>
      <c r="B3" s="395"/>
      <c r="C3" s="395"/>
      <c r="D3" s="395"/>
      <c r="E3" s="395"/>
      <c r="F3" s="395"/>
      <c r="G3" s="101"/>
    </row>
    <row r="4" spans="1:7" ht="12.75" customHeight="1" x14ac:dyDescent="0.3">
      <c r="A4" s="395"/>
      <c r="B4" s="395"/>
      <c r="C4" s="395"/>
      <c r="D4" s="395"/>
      <c r="E4" s="395"/>
      <c r="F4" s="395"/>
      <c r="G4" s="101"/>
    </row>
    <row r="5" spans="1:7" ht="12.75" customHeight="1" x14ac:dyDescent="0.3">
      <c r="A5" s="395"/>
      <c r="B5" s="395"/>
      <c r="C5" s="395"/>
      <c r="D5" s="395"/>
      <c r="E5" s="395"/>
      <c r="F5" s="395"/>
      <c r="G5" s="101"/>
    </row>
    <row r="6" spans="1:7" ht="12.75" customHeight="1" x14ac:dyDescent="0.3">
      <c r="A6" s="395"/>
      <c r="B6" s="395"/>
      <c r="C6" s="395"/>
      <c r="D6" s="395"/>
      <c r="E6" s="395"/>
      <c r="F6" s="395"/>
      <c r="G6" s="101"/>
    </row>
    <row r="7" spans="1:7" ht="12.75" customHeight="1" x14ac:dyDescent="0.3">
      <c r="A7" s="395"/>
      <c r="B7" s="395"/>
      <c r="C7" s="395"/>
      <c r="D7" s="395"/>
      <c r="E7" s="395"/>
      <c r="F7" s="395"/>
      <c r="G7" s="101"/>
    </row>
    <row r="8" spans="1:7" ht="15" customHeight="1" x14ac:dyDescent="0.3">
      <c r="A8" s="394" t="s">
        <v>28</v>
      </c>
      <c r="B8" s="394"/>
      <c r="C8" s="394"/>
      <c r="D8" s="394"/>
      <c r="E8" s="394"/>
      <c r="F8" s="394"/>
      <c r="G8" s="102"/>
    </row>
    <row r="9" spans="1:7" ht="12.75" customHeight="1" x14ac:dyDescent="0.3">
      <c r="A9" s="394"/>
      <c r="B9" s="394"/>
      <c r="C9" s="394"/>
      <c r="D9" s="394"/>
      <c r="E9" s="394"/>
      <c r="F9" s="394"/>
      <c r="G9" s="102"/>
    </row>
    <row r="10" spans="1:7" ht="12.75" customHeight="1" x14ac:dyDescent="0.3">
      <c r="A10" s="394"/>
      <c r="B10" s="394"/>
      <c r="C10" s="394"/>
      <c r="D10" s="394"/>
      <c r="E10" s="394"/>
      <c r="F10" s="394"/>
      <c r="G10" s="102"/>
    </row>
    <row r="11" spans="1:7" ht="12.75" customHeight="1" x14ac:dyDescent="0.3">
      <c r="A11" s="394"/>
      <c r="B11" s="394"/>
      <c r="C11" s="394"/>
      <c r="D11" s="394"/>
      <c r="E11" s="394"/>
      <c r="F11" s="394"/>
      <c r="G11" s="102"/>
    </row>
    <row r="12" spans="1:7" ht="12.75" customHeight="1" x14ac:dyDescent="0.3">
      <c r="A12" s="394"/>
      <c r="B12" s="394"/>
      <c r="C12" s="394"/>
      <c r="D12" s="394"/>
      <c r="E12" s="394"/>
      <c r="F12" s="394"/>
      <c r="G12" s="102"/>
    </row>
    <row r="13" spans="1:7" ht="12.75" customHeight="1" x14ac:dyDescent="0.3">
      <c r="A13" s="394"/>
      <c r="B13" s="394"/>
      <c r="C13" s="394"/>
      <c r="D13" s="394"/>
      <c r="E13" s="394"/>
      <c r="F13" s="394"/>
      <c r="G13" s="102"/>
    </row>
    <row r="14" spans="1:7" ht="12.75" customHeight="1" x14ac:dyDescent="0.3">
      <c r="A14" s="394"/>
      <c r="B14" s="394"/>
      <c r="C14" s="394"/>
      <c r="D14" s="394"/>
      <c r="E14" s="394"/>
      <c r="F14" s="394"/>
      <c r="G14" s="102"/>
    </row>
    <row r="15" spans="1:7" ht="13.5" customHeight="1" x14ac:dyDescent="0.3"/>
    <row r="16" spans="1:7" ht="19.5" customHeight="1" x14ac:dyDescent="0.3">
      <c r="A16" s="390" t="s">
        <v>29</v>
      </c>
      <c r="B16" s="391"/>
      <c r="C16" s="391"/>
      <c r="D16" s="391"/>
      <c r="E16" s="391"/>
      <c r="F16" s="392"/>
    </row>
    <row r="17" spans="1:13" ht="18.75" customHeight="1" x14ac:dyDescent="0.3">
      <c r="A17" s="393" t="s">
        <v>30</v>
      </c>
      <c r="B17" s="393"/>
      <c r="C17" s="393"/>
      <c r="D17" s="393"/>
      <c r="E17" s="393"/>
      <c r="F17" s="393"/>
    </row>
    <row r="18" spans="1:13" x14ac:dyDescent="0.3">
      <c r="B18" s="1" t="s">
        <v>4</v>
      </c>
    </row>
    <row r="19" spans="1:13" x14ac:dyDescent="0.3">
      <c r="B19" s="1" t="s">
        <v>6</v>
      </c>
    </row>
    <row r="20" spans="1:13" ht="16.5" customHeight="1" x14ac:dyDescent="0.3">
      <c r="A20" s="48" t="s">
        <v>31</v>
      </c>
      <c r="B20" s="103"/>
    </row>
    <row r="21" spans="1:13" ht="16.5" customHeight="1" x14ac:dyDescent="0.3">
      <c r="A21" s="48" t="s">
        <v>32</v>
      </c>
      <c r="B21" s="373" t="s">
        <v>6</v>
      </c>
    </row>
    <row r="22" spans="1:13" ht="16.5" customHeight="1" x14ac:dyDescent="0.3">
      <c r="A22" s="48" t="s">
        <v>33</v>
      </c>
      <c r="B22" s="105" t="s">
        <v>8</v>
      </c>
    </row>
    <row r="23" spans="1:13" ht="16.5" customHeight="1" x14ac:dyDescent="0.3">
      <c r="A23" s="48" t="s">
        <v>34</v>
      </c>
      <c r="B23" s="105" t="s">
        <v>10</v>
      </c>
    </row>
    <row r="24" spans="1:13" ht="16.5" customHeight="1" x14ac:dyDescent="0.3">
      <c r="A24" s="48" t="s">
        <v>35</v>
      </c>
      <c r="B24" s="104">
        <v>0</v>
      </c>
    </row>
    <row r="25" spans="1:13" ht="16.5" customHeight="1" x14ac:dyDescent="0.3">
      <c r="A25" s="48" t="s">
        <v>36</v>
      </c>
      <c r="B25" s="104">
        <v>0</v>
      </c>
    </row>
    <row r="27" spans="1:13" ht="13.5" customHeight="1" x14ac:dyDescent="0.3"/>
    <row r="28" spans="1:13" ht="17.25" customHeight="1" x14ac:dyDescent="0.3">
      <c r="B28" s="50"/>
      <c r="C28" s="51" t="s">
        <v>37</v>
      </c>
      <c r="D28" s="51" t="s">
        <v>38</v>
      </c>
      <c r="E28" s="52"/>
      <c r="F28" s="52"/>
      <c r="G28" s="52"/>
      <c r="H28" s="53"/>
      <c r="I28" s="52"/>
      <c r="J28" s="52"/>
      <c r="K28" s="52"/>
      <c r="L28" s="54"/>
      <c r="M28" s="54"/>
    </row>
    <row r="29" spans="1:13" ht="16.5" customHeight="1" x14ac:dyDescent="0.3">
      <c r="B29" s="55">
        <v>21.735199999999999</v>
      </c>
      <c r="C29" s="56">
        <v>46.779209999999999</v>
      </c>
      <c r="D29" s="56">
        <v>45.663899999999998</v>
      </c>
      <c r="E29" s="57"/>
      <c r="F29" s="57"/>
      <c r="G29" s="57"/>
      <c r="H29" s="53"/>
      <c r="I29" s="57"/>
      <c r="J29" s="57"/>
      <c r="K29" s="57"/>
      <c r="L29" s="54"/>
      <c r="M29" s="54"/>
    </row>
    <row r="30" spans="1:13" ht="15.75" customHeight="1" x14ac:dyDescent="0.3">
      <c r="B30" s="58"/>
      <c r="C30" s="56">
        <v>46.77919</v>
      </c>
      <c r="D30" s="56">
        <v>45.663879999999999</v>
      </c>
      <c r="E30" s="57"/>
      <c r="F30" s="57"/>
      <c r="G30" s="57"/>
      <c r="H30" s="53"/>
      <c r="I30" s="57"/>
      <c r="J30" s="57"/>
      <c r="K30" s="57"/>
      <c r="L30" s="54"/>
      <c r="M30" s="54"/>
    </row>
    <row r="31" spans="1:13" ht="16.5" customHeight="1" x14ac:dyDescent="0.3">
      <c r="B31" s="58"/>
      <c r="C31" s="59">
        <v>46.779179999999997</v>
      </c>
      <c r="D31" s="59">
        <v>45.663849999999996</v>
      </c>
      <c r="E31" s="57"/>
      <c r="F31" s="57"/>
      <c r="G31" s="57"/>
      <c r="H31" s="53"/>
      <c r="I31" s="57"/>
      <c r="J31" s="57"/>
      <c r="K31" s="57"/>
      <c r="L31" s="54"/>
      <c r="M31" s="54"/>
    </row>
    <row r="32" spans="1:13" ht="16.5" customHeight="1" x14ac:dyDescent="0.3">
      <c r="B32" s="58"/>
      <c r="C32" s="60"/>
      <c r="D32" s="61"/>
      <c r="E32" s="57"/>
      <c r="F32" s="57"/>
      <c r="G32" s="57"/>
      <c r="H32" s="53"/>
      <c r="I32" s="57"/>
      <c r="J32" s="57"/>
      <c r="K32" s="57"/>
      <c r="L32" s="54"/>
      <c r="M32" s="54"/>
    </row>
    <row r="33" spans="1:13" ht="17.25" customHeight="1" x14ac:dyDescent="0.3">
      <c r="B33" s="62">
        <f>AVERAGE(B29:B32)</f>
        <v>21.735199999999999</v>
      </c>
      <c r="C33" s="62">
        <f>AVERAGE(C29:C32)</f>
        <v>46.779193333333332</v>
      </c>
      <c r="D33" s="62">
        <f>AVERAGE(D29:D32)</f>
        <v>45.66387666666666</v>
      </c>
      <c r="E33" s="63"/>
      <c r="F33" s="63"/>
      <c r="G33" s="63"/>
      <c r="H33" s="53"/>
      <c r="I33" s="63"/>
      <c r="J33" s="63"/>
      <c r="K33" s="63"/>
      <c r="L33" s="54"/>
      <c r="M33" s="54"/>
    </row>
    <row r="34" spans="1:13" ht="16.5" customHeight="1" x14ac:dyDescent="0.3">
      <c r="B34" s="64"/>
      <c r="C34" s="64"/>
      <c r="D34" s="64"/>
      <c r="E34" s="53"/>
      <c r="F34" s="53"/>
      <c r="G34" s="53"/>
      <c r="H34" s="53"/>
      <c r="I34" s="53"/>
      <c r="J34" s="53"/>
      <c r="K34" s="53"/>
      <c r="L34" s="54"/>
      <c r="M34" s="54"/>
    </row>
    <row r="35" spans="1:13" ht="16.5" customHeight="1" x14ac:dyDescent="0.3">
      <c r="B35" s="65" t="s">
        <v>39</v>
      </c>
      <c r="C35" s="66">
        <f>C33-B33</f>
        <v>25.043993333333333</v>
      </c>
      <c r="D35" s="64"/>
      <c r="E35" s="53"/>
      <c r="F35" s="67"/>
      <c r="G35" s="53"/>
      <c r="H35" s="53"/>
      <c r="I35" s="53"/>
      <c r="J35" s="67"/>
      <c r="K35" s="53"/>
      <c r="L35" s="54"/>
      <c r="M35" s="54"/>
    </row>
    <row r="36" spans="1:13" ht="16.5" customHeight="1" x14ac:dyDescent="0.3">
      <c r="B36" s="64"/>
      <c r="C36" s="68"/>
      <c r="D36" s="64"/>
      <c r="E36" s="53"/>
      <c r="F36" s="67"/>
      <c r="G36" s="53"/>
      <c r="H36" s="53"/>
      <c r="I36" s="53"/>
      <c r="J36" s="67"/>
      <c r="K36" s="53"/>
      <c r="L36" s="54"/>
      <c r="M36" s="54"/>
    </row>
    <row r="37" spans="1:13" ht="16.5" customHeight="1" x14ac:dyDescent="0.3">
      <c r="B37" s="65" t="s">
        <v>40</v>
      </c>
      <c r="C37" s="66">
        <f>D33-B33</f>
        <v>23.928676666666661</v>
      </c>
      <c r="D37" s="64"/>
      <c r="E37" s="53"/>
      <c r="F37" s="67"/>
      <c r="G37" s="53"/>
      <c r="H37" s="53"/>
      <c r="I37" s="53"/>
      <c r="J37" s="67"/>
      <c r="K37" s="53"/>
      <c r="L37" s="54"/>
      <c r="M37" s="54"/>
    </row>
    <row r="38" spans="1:13" ht="16.5" customHeight="1" x14ac:dyDescent="0.3">
      <c r="B38" s="64"/>
      <c r="C38" s="68"/>
      <c r="D38" s="64"/>
      <c r="E38" s="53"/>
      <c r="F38" s="69"/>
      <c r="G38" s="70"/>
      <c r="H38" s="70"/>
      <c r="I38" s="70"/>
      <c r="J38" s="69"/>
      <c r="K38" s="53"/>
      <c r="L38" s="54"/>
      <c r="M38" s="54"/>
    </row>
    <row r="39" spans="1:13" ht="32.25" customHeight="1" x14ac:dyDescent="0.3">
      <c r="B39" s="71" t="s">
        <v>41</v>
      </c>
      <c r="C39" s="72">
        <f>C37/C35</f>
        <v>0.95546570182231305</v>
      </c>
      <c r="D39" s="64"/>
      <c r="E39" s="73"/>
      <c r="F39" s="74"/>
      <c r="G39" s="70"/>
      <c r="H39" s="70"/>
      <c r="I39" s="75"/>
      <c r="J39" s="74"/>
      <c r="K39" s="53"/>
      <c r="L39" s="54"/>
      <c r="M39" s="54"/>
    </row>
    <row r="40" spans="1:13" ht="14.25" customHeight="1" x14ac:dyDescent="0.3">
      <c r="A40" s="76"/>
      <c r="B40" s="77"/>
      <c r="C40" s="78"/>
      <c r="D40" s="79"/>
      <c r="E40" s="78"/>
      <c r="G40" s="80"/>
      <c r="H40" s="80"/>
      <c r="I40" s="81"/>
      <c r="J40" s="82"/>
    </row>
    <row r="41" spans="1:13" ht="16.5" customHeight="1" x14ac:dyDescent="0.3">
      <c r="A41" s="49"/>
      <c r="B41" s="83" t="s">
        <v>22</v>
      </c>
      <c r="C41" s="83"/>
      <c r="D41" s="84" t="s">
        <v>23</v>
      </c>
      <c r="E41" s="85"/>
      <c r="F41" s="84" t="s">
        <v>24</v>
      </c>
      <c r="G41" s="80"/>
      <c r="H41" s="80"/>
      <c r="I41" s="81"/>
      <c r="J41" s="82"/>
    </row>
    <row r="42" spans="1:13" ht="59.25" customHeight="1" x14ac:dyDescent="0.3">
      <c r="A42" s="86" t="s">
        <v>25</v>
      </c>
      <c r="B42" s="87"/>
      <c r="C42" s="88"/>
      <c r="D42" s="87"/>
      <c r="E42" s="89"/>
      <c r="F42" s="90"/>
      <c r="G42" s="80"/>
      <c r="H42" s="80"/>
      <c r="I42" s="81"/>
      <c r="J42" s="82"/>
    </row>
    <row r="43" spans="1:13" ht="59.25" customHeight="1" x14ac:dyDescent="0.3">
      <c r="A43" s="86" t="s">
        <v>26</v>
      </c>
      <c r="B43" s="91"/>
      <c r="C43" s="92"/>
      <c r="D43" s="91"/>
      <c r="E43" s="89"/>
      <c r="F43" s="93"/>
      <c r="G43" s="94"/>
      <c r="H43" s="94"/>
      <c r="I43" s="95"/>
    </row>
    <row r="44" spans="1:13" ht="13.5" customHeight="1" x14ac:dyDescent="0.3">
      <c r="A44" s="94"/>
      <c r="B44" s="94"/>
      <c r="C44" s="94"/>
      <c r="D44" s="95"/>
      <c r="F44" s="94"/>
      <c r="G44" s="94"/>
      <c r="H44" s="94"/>
      <c r="I44" s="95"/>
    </row>
    <row r="45" spans="1:13" ht="13.5" customHeight="1" x14ac:dyDescent="0.3">
      <c r="A45" s="94"/>
      <c r="B45" s="94"/>
      <c r="C45" s="94"/>
      <c r="D45" s="95"/>
      <c r="F45" s="94"/>
      <c r="G45" s="94"/>
      <c r="H45" s="94"/>
      <c r="I45" s="95"/>
    </row>
    <row r="47" spans="1:13" ht="13.5" customHeight="1" x14ac:dyDescent="0.3">
      <c r="A47" s="96"/>
      <c r="B47" s="96"/>
      <c r="C47" s="96"/>
      <c r="F47" s="96"/>
      <c r="G47" s="96"/>
      <c r="H47" s="96"/>
    </row>
    <row r="48" spans="1:13" ht="13.5" customHeight="1" x14ac:dyDescent="0.3">
      <c r="A48" s="97"/>
      <c r="B48" s="97"/>
      <c r="C48" s="97"/>
      <c r="F48" s="97"/>
      <c r="G48" s="97"/>
      <c r="H48" s="97"/>
    </row>
    <row r="49" spans="1:8" x14ac:dyDescent="0.3">
      <c r="B49" s="98"/>
      <c r="C49" s="98"/>
      <c r="G49" s="98"/>
      <c r="H49" s="98"/>
    </row>
    <row r="50" spans="1:8" x14ac:dyDescent="0.3">
      <c r="A50" s="99"/>
      <c r="F50" s="99"/>
    </row>
    <row r="51" spans="1:8" x14ac:dyDescent="0.3">
      <c r="C51" s="100"/>
    </row>
    <row r="52" spans="1:8" x14ac:dyDescent="0.3">
      <c r="C52" s="100"/>
    </row>
    <row r="57" spans="1:8" ht="13.5" customHeight="1" x14ac:dyDescent="0.3">
      <c r="C57" s="94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  <colBreaks count="1" manualBreakCount="1">
    <brk id="15" max="2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B28" sqref="B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89" t="s">
        <v>117</v>
      </c>
      <c r="D14" s="2"/>
      <c r="F14" s="3"/>
    </row>
    <row r="15" spans="1:6" ht="18.75" customHeight="1" x14ac:dyDescent="0.3">
      <c r="A15" s="396" t="s">
        <v>0</v>
      </c>
      <c r="B15" s="396"/>
      <c r="C15" s="396"/>
      <c r="D15" s="396"/>
      <c r="E15" s="396"/>
    </row>
    <row r="16" spans="1:6" ht="16.5" customHeight="1" x14ac:dyDescent="0.3">
      <c r="A16" s="5" t="s">
        <v>1</v>
      </c>
      <c r="B16" s="6" t="s">
        <v>112</v>
      </c>
    </row>
    <row r="17" spans="1:6" ht="16.5" customHeight="1" x14ac:dyDescent="0.3">
      <c r="A17" s="7" t="s">
        <v>2</v>
      </c>
      <c r="B17" s="12" t="s">
        <v>6</v>
      </c>
      <c r="D17" s="9"/>
      <c r="E17" s="10"/>
    </row>
    <row r="18" spans="1:6" ht="16.5" customHeight="1" x14ac:dyDescent="0.3">
      <c r="A18" s="11" t="s">
        <v>3</v>
      </c>
      <c r="B18" s="8" t="s">
        <v>113</v>
      </c>
      <c r="C18" s="10"/>
      <c r="D18" s="10"/>
      <c r="E18" s="10"/>
    </row>
    <row r="19" spans="1:6" ht="16.5" customHeight="1" x14ac:dyDescent="0.3">
      <c r="A19" s="11" t="s">
        <v>5</v>
      </c>
      <c r="B19" s="12">
        <f>'Amoxicillin '!B85</f>
        <v>87.84</v>
      </c>
      <c r="C19" s="10"/>
      <c r="D19" s="10"/>
      <c r="E19" s="10"/>
    </row>
    <row r="20" spans="1:6" ht="16.5" customHeight="1" x14ac:dyDescent="0.3">
      <c r="A20" s="7" t="s">
        <v>7</v>
      </c>
      <c r="B20" s="12">
        <f>'Amoxicillin '!D44</f>
        <v>19.97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B20/'Amoxicillin '!B46</f>
        <v>0.49924999999999997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5" t="s">
        <v>15</v>
      </c>
      <c r="F23" s="384" t="s">
        <v>116</v>
      </c>
    </row>
    <row r="24" spans="1:6" ht="16.5" customHeight="1" x14ac:dyDescent="0.3">
      <c r="A24" s="16">
        <v>1</v>
      </c>
      <c r="B24" s="17">
        <v>208106097</v>
      </c>
      <c r="C24" s="17">
        <v>5684.4</v>
      </c>
      <c r="D24" s="18">
        <v>1</v>
      </c>
      <c r="E24" s="375">
        <v>5.6</v>
      </c>
      <c r="F24" s="375">
        <v>8.1</v>
      </c>
    </row>
    <row r="25" spans="1:6" ht="16.5" customHeight="1" x14ac:dyDescent="0.3">
      <c r="A25" s="16">
        <v>2</v>
      </c>
      <c r="B25" s="17">
        <v>206079922</v>
      </c>
      <c r="C25" s="17">
        <v>5536.1</v>
      </c>
      <c r="D25" s="18">
        <v>1</v>
      </c>
      <c r="E25" s="376">
        <v>5.6</v>
      </c>
      <c r="F25" s="376">
        <v>7.9</v>
      </c>
    </row>
    <row r="26" spans="1:6" ht="16.5" customHeight="1" x14ac:dyDescent="0.3">
      <c r="A26" s="16">
        <v>3</v>
      </c>
      <c r="B26" s="17">
        <v>206253759</v>
      </c>
      <c r="C26" s="17">
        <v>5643.9</v>
      </c>
      <c r="D26" s="18">
        <v>1</v>
      </c>
      <c r="E26" s="376">
        <v>5.6</v>
      </c>
      <c r="F26" s="376">
        <v>8</v>
      </c>
    </row>
    <row r="27" spans="1:6" ht="16.5" customHeight="1" x14ac:dyDescent="0.3">
      <c r="A27" s="16">
        <v>4</v>
      </c>
      <c r="B27" s="17">
        <v>206177060</v>
      </c>
      <c r="C27" s="17">
        <v>5767.1</v>
      </c>
      <c r="D27" s="18">
        <v>1</v>
      </c>
      <c r="E27" s="376">
        <v>5.6</v>
      </c>
      <c r="F27" s="376">
        <v>8.1</v>
      </c>
    </row>
    <row r="28" spans="1:6" ht="16.5" customHeight="1" x14ac:dyDescent="0.3">
      <c r="A28" s="16">
        <v>5</v>
      </c>
      <c r="B28" s="17">
        <v>206206198</v>
      </c>
      <c r="C28" s="17">
        <v>5842.8</v>
      </c>
      <c r="D28" s="18">
        <v>1</v>
      </c>
      <c r="E28" s="376">
        <v>5.6</v>
      </c>
      <c r="F28" s="376">
        <v>8.1999999999999993</v>
      </c>
    </row>
    <row r="29" spans="1:6" ht="16.5" customHeight="1" x14ac:dyDescent="0.3">
      <c r="A29" s="16">
        <v>6</v>
      </c>
      <c r="B29" s="19">
        <v>206293699</v>
      </c>
      <c r="C29" s="19">
        <v>5963.3</v>
      </c>
      <c r="D29" s="20">
        <v>1</v>
      </c>
      <c r="E29" s="377">
        <v>5.6</v>
      </c>
      <c r="F29" s="377">
        <v>8.3000000000000007</v>
      </c>
    </row>
    <row r="30" spans="1:6" ht="16.5" customHeight="1" x14ac:dyDescent="0.3">
      <c r="A30" s="21" t="s">
        <v>16</v>
      </c>
      <c r="B30" s="22">
        <f>AVERAGE(B24:B29)</f>
        <v>206519455.83333334</v>
      </c>
      <c r="C30" s="23">
        <f>AVERAGE(C24:C29)</f>
        <v>5739.5999999999995</v>
      </c>
      <c r="D30" s="24">
        <f>AVERAGE(D24:D29)</f>
        <v>1</v>
      </c>
      <c r="E30" s="378">
        <f>AVERAGE(E24:E29)</f>
        <v>5.6000000000000005</v>
      </c>
      <c r="F30" s="378">
        <f>AVERAGE(F24:F29)</f>
        <v>8.1</v>
      </c>
    </row>
    <row r="31" spans="1:6" ht="16.5" customHeight="1" x14ac:dyDescent="0.3">
      <c r="A31" s="25" t="s">
        <v>17</v>
      </c>
      <c r="B31" s="26">
        <f>(STDEV(B24:B29)/B30)</f>
        <v>3.7803255125924457E-3</v>
      </c>
      <c r="C31" s="27"/>
      <c r="D31" s="27"/>
      <c r="E31" s="379"/>
      <c r="F31" s="381"/>
    </row>
    <row r="32" spans="1:6" s="2" customFormat="1" ht="16.5" customHeight="1" x14ac:dyDescent="0.3">
      <c r="A32" s="28" t="s">
        <v>18</v>
      </c>
      <c r="B32" s="29">
        <f>COUNT(B24:B29)</f>
        <v>6</v>
      </c>
      <c r="C32" s="30"/>
      <c r="D32" s="31"/>
      <c r="E32" s="90"/>
      <c r="F32" s="382"/>
    </row>
    <row r="33" spans="1:6" s="2" customFormat="1" ht="15.75" customHeight="1" x14ac:dyDescent="0.25">
      <c r="A33" s="10"/>
      <c r="B33" s="10"/>
      <c r="C33" s="10"/>
      <c r="D33" s="10"/>
      <c r="E33" s="32"/>
    </row>
    <row r="34" spans="1:6" s="2" customFormat="1" ht="16.5" customHeight="1" x14ac:dyDescent="0.3">
      <c r="A34" s="11" t="s">
        <v>19</v>
      </c>
      <c r="B34" s="33" t="s">
        <v>20</v>
      </c>
      <c r="C34" s="34"/>
      <c r="D34" s="34"/>
      <c r="E34" s="35"/>
    </row>
    <row r="35" spans="1:6" ht="16.5" customHeight="1" x14ac:dyDescent="0.3">
      <c r="A35" s="11"/>
      <c r="B35" s="33" t="s">
        <v>21</v>
      </c>
      <c r="C35" s="34"/>
      <c r="D35" s="34"/>
      <c r="E35" s="35"/>
      <c r="F35" s="2"/>
    </row>
    <row r="36" spans="1:6" ht="16.5" customHeight="1" x14ac:dyDescent="0.3">
      <c r="A36" s="11"/>
      <c r="B36" s="36" t="s">
        <v>114</v>
      </c>
      <c r="C36" s="34"/>
      <c r="D36" s="34"/>
      <c r="E36" s="34"/>
    </row>
    <row r="37" spans="1:6" ht="15.75" customHeight="1" x14ac:dyDescent="0.25">
      <c r="A37" s="10"/>
      <c r="B37" s="10" t="s">
        <v>115</v>
      </c>
      <c r="C37" s="10"/>
      <c r="D37" s="10"/>
      <c r="E37" s="10"/>
    </row>
    <row r="38" spans="1:6" ht="16.5" customHeight="1" x14ac:dyDescent="0.3">
      <c r="A38" s="5" t="s">
        <v>1</v>
      </c>
      <c r="B38" s="383" t="s">
        <v>111</v>
      </c>
    </row>
    <row r="39" spans="1:6" ht="16.5" customHeight="1" x14ac:dyDescent="0.3">
      <c r="A39" s="11" t="s">
        <v>3</v>
      </c>
      <c r="B39" s="8" t="s">
        <v>118</v>
      </c>
      <c r="C39" s="10"/>
      <c r="D39" s="10"/>
      <c r="E39" s="10"/>
    </row>
    <row r="40" spans="1:6" ht="16.5" customHeight="1" x14ac:dyDescent="0.3">
      <c r="A40" s="11" t="s">
        <v>5</v>
      </c>
      <c r="B40" s="12">
        <v>96.4</v>
      </c>
      <c r="C40" s="10"/>
      <c r="D40" s="10"/>
      <c r="E40" s="10"/>
    </row>
    <row r="41" spans="1:6" ht="16.5" customHeight="1" x14ac:dyDescent="0.3">
      <c r="A41" s="7" t="s">
        <v>7</v>
      </c>
      <c r="B41" s="12">
        <v>20.64</v>
      </c>
      <c r="C41" s="10"/>
      <c r="D41" s="10"/>
      <c r="E41" s="10"/>
    </row>
    <row r="42" spans="1:6" ht="16.5" customHeight="1" x14ac:dyDescent="0.3">
      <c r="A42" s="7" t="s">
        <v>9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5" t="s">
        <v>15</v>
      </c>
      <c r="F44" s="387"/>
    </row>
    <row r="45" spans="1:6" ht="16.5" customHeight="1" x14ac:dyDescent="0.3">
      <c r="A45" s="16">
        <v>1</v>
      </c>
      <c r="B45" s="17">
        <v>116998806</v>
      </c>
      <c r="C45" s="17">
        <v>6501.9</v>
      </c>
      <c r="D45" s="18">
        <v>1.2</v>
      </c>
      <c r="E45" s="375">
        <v>3.7</v>
      </c>
      <c r="F45" s="388"/>
    </row>
    <row r="46" spans="1:6" ht="16.5" customHeight="1" x14ac:dyDescent="0.3">
      <c r="A46" s="16">
        <v>2</v>
      </c>
      <c r="B46" s="17">
        <v>116963998</v>
      </c>
      <c r="C46" s="17">
        <v>6668.1</v>
      </c>
      <c r="D46" s="18">
        <v>1.1000000000000001</v>
      </c>
      <c r="E46" s="376">
        <v>3.7</v>
      </c>
      <c r="F46" s="388"/>
    </row>
    <row r="47" spans="1:6" ht="16.5" customHeight="1" x14ac:dyDescent="0.3">
      <c r="A47" s="16">
        <v>3</v>
      </c>
      <c r="B47" s="17">
        <v>117120634</v>
      </c>
      <c r="C47" s="17">
        <v>6835.3</v>
      </c>
      <c r="D47" s="18">
        <v>1.1000000000000001</v>
      </c>
      <c r="E47" s="376">
        <v>3.7</v>
      </c>
      <c r="F47" s="388"/>
    </row>
    <row r="48" spans="1:6" ht="16.5" customHeight="1" x14ac:dyDescent="0.3">
      <c r="A48" s="16">
        <v>4</v>
      </c>
      <c r="B48" s="17">
        <v>117105953</v>
      </c>
      <c r="C48" s="17">
        <v>7025.6</v>
      </c>
      <c r="D48" s="18">
        <v>1.2</v>
      </c>
      <c r="E48" s="376">
        <v>3.7</v>
      </c>
      <c r="F48" s="388"/>
    </row>
    <row r="49" spans="1:7" ht="16.5" customHeight="1" x14ac:dyDescent="0.3">
      <c r="A49" s="16">
        <v>5</v>
      </c>
      <c r="B49" s="17">
        <v>117019669</v>
      </c>
      <c r="C49" s="17">
        <v>7238.2</v>
      </c>
      <c r="D49" s="18">
        <v>1.2</v>
      </c>
      <c r="E49" s="376">
        <v>3.7</v>
      </c>
      <c r="F49" s="388"/>
    </row>
    <row r="50" spans="1:7" ht="16.5" customHeight="1" x14ac:dyDescent="0.3">
      <c r="A50" s="16">
        <v>6</v>
      </c>
      <c r="B50" s="19">
        <v>117033361</v>
      </c>
      <c r="C50" s="19">
        <v>7415.7</v>
      </c>
      <c r="D50" s="20">
        <v>1.2</v>
      </c>
      <c r="E50" s="377">
        <v>3.7</v>
      </c>
      <c r="F50" s="388"/>
    </row>
    <row r="51" spans="1:7" ht="16.5" customHeight="1" x14ac:dyDescent="0.3">
      <c r="A51" s="21" t="s">
        <v>16</v>
      </c>
      <c r="B51" s="22">
        <f>AVERAGE(B45:B50)</f>
        <v>117040403.5</v>
      </c>
      <c r="C51" s="23">
        <f>AVERAGE(C45:C50)</f>
        <v>6947.4666666666662</v>
      </c>
      <c r="D51" s="24">
        <f>AVERAGE(D45:D50)</f>
        <v>1.1666666666666667</v>
      </c>
      <c r="E51" s="378">
        <f>AVERAGE(E45:E50)</f>
        <v>3.6999999999999997</v>
      </c>
      <c r="F51" s="385"/>
    </row>
    <row r="52" spans="1:7" ht="16.5" customHeight="1" x14ac:dyDescent="0.3">
      <c r="A52" s="25" t="s">
        <v>17</v>
      </c>
      <c r="B52" s="26">
        <f>(STDEV(B45:B50)/B51)</f>
        <v>5.2365163173428552E-4</v>
      </c>
      <c r="C52" s="27"/>
      <c r="D52" s="27"/>
      <c r="E52" s="379"/>
      <c r="F52" s="380"/>
    </row>
    <row r="53" spans="1:7" s="2" customFormat="1" ht="16.5" customHeight="1" x14ac:dyDescent="0.3">
      <c r="A53" s="28" t="s">
        <v>18</v>
      </c>
      <c r="B53" s="29">
        <f>COUNT(B45:B50)</f>
        <v>6</v>
      </c>
      <c r="C53" s="30"/>
      <c r="D53" s="31"/>
      <c r="E53" s="90"/>
      <c r="F53" s="382"/>
    </row>
    <row r="54" spans="1:7" s="2" customFormat="1" ht="15.75" customHeight="1" x14ac:dyDescent="0.25">
      <c r="A54" s="10"/>
      <c r="B54" s="10"/>
      <c r="C54" s="10"/>
      <c r="D54" s="10"/>
      <c r="E54" s="32"/>
    </row>
    <row r="55" spans="1:7" s="2" customFormat="1" ht="16.5" customHeight="1" x14ac:dyDescent="0.3">
      <c r="A55" s="11" t="s">
        <v>19</v>
      </c>
      <c r="B55" s="33" t="s">
        <v>20</v>
      </c>
      <c r="C55" s="34"/>
      <c r="D55" s="34"/>
      <c r="E55" s="35"/>
    </row>
    <row r="56" spans="1:7" ht="16.5" customHeight="1" x14ac:dyDescent="0.3">
      <c r="A56" s="11"/>
      <c r="B56" s="33" t="s">
        <v>21</v>
      </c>
      <c r="C56" s="34"/>
      <c r="D56" s="34"/>
      <c r="E56" s="35"/>
      <c r="F56" s="2"/>
    </row>
    <row r="57" spans="1:7" ht="16.5" customHeight="1" x14ac:dyDescent="0.3">
      <c r="A57" s="11"/>
      <c r="B57" s="386" t="s">
        <v>114</v>
      </c>
      <c r="C57" s="34"/>
      <c r="D57" s="35"/>
      <c r="E57" s="34"/>
    </row>
    <row r="58" spans="1:7" ht="14.25" customHeight="1" x14ac:dyDescent="0.25">
      <c r="A58" s="37"/>
      <c r="B58" s="38"/>
      <c r="D58" s="39"/>
      <c r="F58" s="40"/>
      <c r="G58" s="40"/>
    </row>
    <row r="59" spans="1:7" ht="15" customHeight="1" x14ac:dyDescent="0.3">
      <c r="B59" s="397" t="s">
        <v>22</v>
      </c>
      <c r="C59" s="397"/>
      <c r="E59" s="41" t="s">
        <v>23</v>
      </c>
      <c r="F59" s="42"/>
      <c r="G59" s="41" t="s">
        <v>24</v>
      </c>
    </row>
    <row r="60" spans="1:7" ht="15" customHeight="1" x14ac:dyDescent="0.3">
      <c r="A60" s="43" t="s">
        <v>25</v>
      </c>
      <c r="B60" s="44"/>
      <c r="C60" s="44"/>
      <c r="E60" s="44"/>
      <c r="F60" s="2"/>
      <c r="G60" s="45"/>
    </row>
    <row r="61" spans="1:7" ht="15" customHeight="1" x14ac:dyDescent="0.3">
      <c r="A61" s="43" t="s">
        <v>26</v>
      </c>
      <c r="B61" s="46"/>
      <c r="C61" s="46"/>
      <c r="E61" s="46"/>
      <c r="F61" s="2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19" workbookViewId="0">
      <selection activeCell="D23" sqref="D23"/>
    </sheetView>
  </sheetViews>
  <sheetFormatPr defaultRowHeight="13.5" x14ac:dyDescent="0.25"/>
  <cols>
    <col min="1" max="1" width="27.5703125" style="78" customWidth="1"/>
    <col min="2" max="2" width="20.42578125" style="78" customWidth="1"/>
    <col min="3" max="3" width="31.85546875" style="78" customWidth="1"/>
    <col min="4" max="4" width="25.85546875" style="78" customWidth="1"/>
    <col min="5" max="5" width="25.7109375" style="78" customWidth="1"/>
    <col min="6" max="6" width="23.140625" style="78" customWidth="1"/>
    <col min="7" max="7" width="28.42578125" style="78" customWidth="1"/>
    <col min="8" max="8" width="21.5703125" style="78" customWidth="1"/>
    <col min="9" max="9" width="9.140625" style="78" customWidth="1"/>
    <col min="10" max="16384" width="9.140625" style="82"/>
  </cols>
  <sheetData>
    <row r="14" spans="1:6" ht="15" customHeight="1" x14ac:dyDescent="0.3">
      <c r="A14" s="1"/>
      <c r="C14" s="389" t="s">
        <v>120</v>
      </c>
      <c r="F14" s="3"/>
    </row>
    <row r="15" spans="1:6" ht="18.75" customHeight="1" x14ac:dyDescent="0.3">
      <c r="A15" s="396" t="s">
        <v>0</v>
      </c>
      <c r="B15" s="396"/>
      <c r="C15" s="396"/>
      <c r="D15" s="396"/>
      <c r="E15" s="396"/>
    </row>
    <row r="16" spans="1:6" ht="16.5" customHeight="1" x14ac:dyDescent="0.3">
      <c r="A16" s="5" t="s">
        <v>1</v>
      </c>
      <c r="B16" s="6" t="s">
        <v>112</v>
      </c>
    </row>
    <row r="17" spans="1:6" ht="16.5" customHeight="1" x14ac:dyDescent="0.3">
      <c r="A17" s="8" t="s">
        <v>2</v>
      </c>
      <c r="B17" s="12" t="s">
        <v>6</v>
      </c>
      <c r="D17" s="9"/>
      <c r="E17" s="89"/>
    </row>
    <row r="18" spans="1:6" ht="16.5" customHeight="1" x14ac:dyDescent="0.3">
      <c r="A18" s="92" t="s">
        <v>3</v>
      </c>
      <c r="B18" s="8" t="s">
        <v>113</v>
      </c>
      <c r="C18" s="89"/>
      <c r="D18" s="89"/>
      <c r="E18" s="89"/>
    </row>
    <row r="19" spans="1:6" ht="16.5" customHeight="1" x14ac:dyDescent="0.3">
      <c r="A19" s="92" t="s">
        <v>5</v>
      </c>
      <c r="B19" s="12">
        <v>87.84</v>
      </c>
      <c r="C19" s="89"/>
      <c r="D19" s="89"/>
      <c r="E19" s="89"/>
    </row>
    <row r="20" spans="1:6" ht="16.5" customHeight="1" x14ac:dyDescent="0.3">
      <c r="A20" s="8" t="s">
        <v>7</v>
      </c>
      <c r="B20" s="12">
        <v>19.97</v>
      </c>
      <c r="C20" s="89"/>
      <c r="D20" s="89"/>
      <c r="E20" s="89"/>
    </row>
    <row r="21" spans="1:6" ht="16.5" customHeight="1" x14ac:dyDescent="0.3">
      <c r="A21" s="8" t="s">
        <v>9</v>
      </c>
      <c r="B21" s="13">
        <v>0.5</v>
      </c>
      <c r="C21" s="89"/>
      <c r="D21" s="89"/>
      <c r="E21" s="89"/>
    </row>
    <row r="22" spans="1:6" ht="15.75" customHeight="1" x14ac:dyDescent="0.25">
      <c r="A22" s="89"/>
      <c r="B22" s="89"/>
      <c r="C22" s="89"/>
      <c r="D22" s="89"/>
      <c r="E22" s="89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5" t="s">
        <v>15</v>
      </c>
      <c r="F23" s="384" t="s">
        <v>116</v>
      </c>
    </row>
    <row r="24" spans="1:6" ht="16.5" customHeight="1" x14ac:dyDescent="0.3">
      <c r="A24" s="16">
        <v>1</v>
      </c>
      <c r="B24" s="17">
        <v>51084497</v>
      </c>
      <c r="C24" s="17">
        <v>5574.3</v>
      </c>
      <c r="D24" s="18">
        <v>1</v>
      </c>
      <c r="E24" s="375">
        <v>4.0999999999999996</v>
      </c>
      <c r="F24" s="427">
        <v>4.0999999999999996</v>
      </c>
    </row>
    <row r="25" spans="1:6" ht="16.5" customHeight="1" x14ac:dyDescent="0.3">
      <c r="A25" s="16">
        <v>2</v>
      </c>
      <c r="B25" s="17">
        <v>51194564</v>
      </c>
      <c r="C25" s="17">
        <v>5580.5</v>
      </c>
      <c r="D25" s="18">
        <v>1</v>
      </c>
      <c r="E25" s="376">
        <v>4.0999999999999996</v>
      </c>
      <c r="F25" s="428">
        <v>4.2</v>
      </c>
    </row>
    <row r="26" spans="1:6" ht="16.5" customHeight="1" x14ac:dyDescent="0.3">
      <c r="A26" s="16">
        <v>3</v>
      </c>
      <c r="B26" s="17">
        <v>51050965</v>
      </c>
      <c r="C26" s="17">
        <v>5582.3</v>
      </c>
      <c r="D26" s="18">
        <v>1</v>
      </c>
      <c r="E26" s="376">
        <v>4.0999999999999996</v>
      </c>
      <c r="F26" s="428">
        <v>4.0999999999999996</v>
      </c>
    </row>
    <row r="27" spans="1:6" ht="16.5" customHeight="1" x14ac:dyDescent="0.3">
      <c r="A27" s="16">
        <v>4</v>
      </c>
      <c r="B27" s="17">
        <v>51244757</v>
      </c>
      <c r="C27" s="17">
        <v>5596.5</v>
      </c>
      <c r="D27" s="18">
        <v>1</v>
      </c>
      <c r="E27" s="376">
        <v>4.0999999999999996</v>
      </c>
      <c r="F27" s="428">
        <v>4.0999999999999996</v>
      </c>
    </row>
    <row r="28" spans="1:6" ht="16.5" customHeight="1" x14ac:dyDescent="0.3">
      <c r="A28" s="16">
        <v>5</v>
      </c>
      <c r="B28" s="17">
        <v>50985247</v>
      </c>
      <c r="C28" s="17">
        <v>5548.1</v>
      </c>
      <c r="D28" s="18">
        <v>1</v>
      </c>
      <c r="E28" s="376">
        <v>4.0999999999999996</v>
      </c>
      <c r="F28" s="428">
        <v>4.0999999999999996</v>
      </c>
    </row>
    <row r="29" spans="1:6" ht="16.5" customHeight="1" x14ac:dyDescent="0.3">
      <c r="A29" s="16">
        <v>6</v>
      </c>
      <c r="B29" s="19">
        <v>50960751</v>
      </c>
      <c r="C29" s="19">
        <v>5523.8</v>
      </c>
      <c r="D29" s="20">
        <v>1</v>
      </c>
      <c r="E29" s="377">
        <v>4.0999999999999996</v>
      </c>
      <c r="F29" s="429">
        <v>4.0999999999999996</v>
      </c>
    </row>
    <row r="30" spans="1:6" ht="16.5" customHeight="1" x14ac:dyDescent="0.3">
      <c r="A30" s="21" t="s">
        <v>16</v>
      </c>
      <c r="B30" s="22">
        <f>AVERAGE(B24:B29)</f>
        <v>51086796.833333336</v>
      </c>
      <c r="C30" s="23">
        <f>AVERAGE(C24:C29)</f>
        <v>5567.583333333333</v>
      </c>
      <c r="D30" s="24">
        <f>AVERAGE(D24:D29)</f>
        <v>1</v>
      </c>
      <c r="E30" s="378">
        <f>AVERAGE(E24:E29)</f>
        <v>4.1000000000000005</v>
      </c>
      <c r="F30" s="426">
        <f>AVERAGE(F24:F29)</f>
        <v>4.1166666666666671</v>
      </c>
    </row>
    <row r="31" spans="1:6" ht="16.5" customHeight="1" x14ac:dyDescent="0.3">
      <c r="A31" s="25" t="s">
        <v>17</v>
      </c>
      <c r="B31" s="26">
        <f>(STDEV(B24:B29)/B30)</f>
        <v>2.2155445760479939E-3</v>
      </c>
      <c r="C31" s="27"/>
      <c r="D31" s="27"/>
      <c r="E31" s="379"/>
      <c r="F31" s="381"/>
    </row>
    <row r="32" spans="1:6" s="78" customFormat="1" ht="16.5" customHeight="1" x14ac:dyDescent="0.3">
      <c r="A32" s="28" t="s">
        <v>18</v>
      </c>
      <c r="B32" s="29">
        <f>COUNT(B24:B29)</f>
        <v>6</v>
      </c>
      <c r="C32" s="30"/>
      <c r="D32" s="90"/>
      <c r="E32" s="90"/>
      <c r="F32" s="382"/>
    </row>
    <row r="33" spans="1:6" s="78" customFormat="1" ht="15.75" customHeight="1" x14ac:dyDescent="0.25">
      <c r="A33" s="89"/>
      <c r="B33" s="89"/>
      <c r="C33" s="89"/>
      <c r="D33" s="89"/>
      <c r="E33" s="89"/>
    </row>
    <row r="34" spans="1:6" s="78" customFormat="1" ht="16.5" customHeight="1" x14ac:dyDescent="0.3">
      <c r="A34" s="92" t="s">
        <v>19</v>
      </c>
      <c r="B34" s="36" t="s">
        <v>20</v>
      </c>
      <c r="C34" s="105"/>
      <c r="D34" s="105"/>
      <c r="E34" s="105"/>
    </row>
    <row r="35" spans="1:6" ht="16.5" customHeight="1" x14ac:dyDescent="0.3">
      <c r="A35" s="92"/>
      <c r="B35" s="36" t="s">
        <v>21</v>
      </c>
      <c r="C35" s="105"/>
      <c r="D35" s="105"/>
      <c r="E35" s="105"/>
    </row>
    <row r="36" spans="1:6" ht="16.5" customHeight="1" x14ac:dyDescent="0.3">
      <c r="A36" s="92"/>
      <c r="B36" s="36" t="s">
        <v>114</v>
      </c>
      <c r="C36" s="105"/>
      <c r="D36" s="105"/>
      <c r="E36" s="105"/>
    </row>
    <row r="37" spans="1:6" ht="15.75" customHeight="1" x14ac:dyDescent="0.25">
      <c r="A37" s="89"/>
      <c r="B37" s="89" t="s">
        <v>115</v>
      </c>
      <c r="C37" s="89"/>
      <c r="D37" s="89"/>
      <c r="E37" s="89"/>
    </row>
    <row r="38" spans="1:6" ht="15.75" customHeight="1" x14ac:dyDescent="0.25">
      <c r="A38" s="89"/>
      <c r="B38" s="89"/>
      <c r="C38" s="89"/>
      <c r="D38" s="89"/>
      <c r="E38" s="89"/>
    </row>
    <row r="39" spans="1:6" ht="16.5" customHeight="1" x14ac:dyDescent="0.3">
      <c r="A39" s="5" t="s">
        <v>1</v>
      </c>
      <c r="B39" s="383" t="s">
        <v>111</v>
      </c>
    </row>
    <row r="40" spans="1:6" ht="16.5" customHeight="1" x14ac:dyDescent="0.3">
      <c r="A40" s="92" t="s">
        <v>3</v>
      </c>
      <c r="B40" s="8" t="s">
        <v>118</v>
      </c>
      <c r="C40" s="89"/>
      <c r="D40" s="89"/>
      <c r="E40" s="89"/>
    </row>
    <row r="41" spans="1:6" ht="16.5" customHeight="1" x14ac:dyDescent="0.3">
      <c r="A41" s="92" t="s">
        <v>5</v>
      </c>
      <c r="B41" s="12">
        <v>96.4</v>
      </c>
      <c r="C41" s="89"/>
      <c r="D41" s="89"/>
      <c r="E41" s="89"/>
    </row>
    <row r="42" spans="1:6" ht="16.5" customHeight="1" x14ac:dyDescent="0.3">
      <c r="A42" s="8" t="s">
        <v>7</v>
      </c>
      <c r="B42" s="12">
        <v>9.94</v>
      </c>
      <c r="C42" s="89"/>
      <c r="D42" s="89"/>
      <c r="E42" s="89"/>
    </row>
    <row r="43" spans="1:6" ht="16.5" customHeight="1" x14ac:dyDescent="0.3">
      <c r="A43" s="8" t="s">
        <v>9</v>
      </c>
      <c r="B43" s="13">
        <v>0.2</v>
      </c>
      <c r="C43" s="89"/>
      <c r="D43" s="89"/>
      <c r="E43" s="89"/>
    </row>
    <row r="44" spans="1:6" ht="15.75" customHeight="1" x14ac:dyDescent="0.25">
      <c r="A44" s="89"/>
      <c r="B44" s="89"/>
      <c r="C44" s="89"/>
      <c r="D44" s="89"/>
      <c r="E44" s="89"/>
    </row>
    <row r="45" spans="1:6" ht="16.5" customHeight="1" x14ac:dyDescent="0.3">
      <c r="A45" s="14" t="s">
        <v>11</v>
      </c>
      <c r="B45" s="15" t="s">
        <v>12</v>
      </c>
      <c r="C45" s="14" t="s">
        <v>13</v>
      </c>
      <c r="D45" s="14" t="s">
        <v>14</v>
      </c>
      <c r="E45" s="15" t="s">
        <v>15</v>
      </c>
      <c r="F45" s="387"/>
    </row>
    <row r="46" spans="1:6" ht="16.5" customHeight="1" x14ac:dyDescent="0.3">
      <c r="A46" s="16">
        <v>1</v>
      </c>
      <c r="B46" s="17">
        <v>27228637</v>
      </c>
      <c r="C46" s="17">
        <v>7491.5</v>
      </c>
      <c r="D46" s="18">
        <v>1</v>
      </c>
      <c r="E46" s="375">
        <v>3.3</v>
      </c>
      <c r="F46" s="388"/>
    </row>
    <row r="47" spans="1:6" ht="16.5" customHeight="1" x14ac:dyDescent="0.3">
      <c r="A47" s="16">
        <v>2</v>
      </c>
      <c r="B47" s="17">
        <v>27299912</v>
      </c>
      <c r="C47" s="17">
        <v>7477.8</v>
      </c>
      <c r="D47" s="18">
        <v>1</v>
      </c>
      <c r="E47" s="376">
        <v>3.3</v>
      </c>
      <c r="F47" s="388"/>
    </row>
    <row r="48" spans="1:6" ht="16.5" customHeight="1" x14ac:dyDescent="0.3">
      <c r="A48" s="16">
        <v>3</v>
      </c>
      <c r="B48" s="17">
        <v>27191281</v>
      </c>
      <c r="C48" s="17">
        <v>7588.3</v>
      </c>
      <c r="D48" s="18">
        <v>1</v>
      </c>
      <c r="E48" s="376">
        <v>3.3</v>
      </c>
      <c r="F48" s="388"/>
    </row>
    <row r="49" spans="1:7" ht="16.5" customHeight="1" x14ac:dyDescent="0.3">
      <c r="A49" s="16">
        <v>4</v>
      </c>
      <c r="B49" s="17">
        <v>27300119</v>
      </c>
      <c r="C49" s="17">
        <v>7623.8</v>
      </c>
      <c r="D49" s="18">
        <v>1</v>
      </c>
      <c r="E49" s="376">
        <v>3.3</v>
      </c>
      <c r="F49" s="388"/>
    </row>
    <row r="50" spans="1:7" ht="16.5" customHeight="1" x14ac:dyDescent="0.3">
      <c r="A50" s="16">
        <v>5</v>
      </c>
      <c r="B50" s="17">
        <v>27152105</v>
      </c>
      <c r="C50" s="17">
        <v>7529.3</v>
      </c>
      <c r="D50" s="18">
        <v>1</v>
      </c>
      <c r="E50" s="376">
        <v>3.3</v>
      </c>
      <c r="F50" s="388"/>
    </row>
    <row r="51" spans="1:7" ht="16.5" customHeight="1" x14ac:dyDescent="0.3">
      <c r="A51" s="16">
        <v>6</v>
      </c>
      <c r="B51" s="19">
        <v>27114800</v>
      </c>
      <c r="C51" s="19">
        <v>7421.3</v>
      </c>
      <c r="D51" s="20">
        <v>1</v>
      </c>
      <c r="E51" s="377">
        <v>3.3</v>
      </c>
      <c r="F51" s="388"/>
    </row>
    <row r="52" spans="1:7" ht="16.5" customHeight="1" x14ac:dyDescent="0.3">
      <c r="A52" s="21" t="s">
        <v>16</v>
      </c>
      <c r="B52" s="22">
        <f>AVERAGE(B46:B51)</f>
        <v>27214475.666666668</v>
      </c>
      <c r="C52" s="23">
        <f>AVERAGE(C46:C51)</f>
        <v>7522</v>
      </c>
      <c r="D52" s="24">
        <f>AVERAGE(D46:D51)</f>
        <v>1</v>
      </c>
      <c r="E52" s="378">
        <f>AVERAGE(E46:E51)</f>
        <v>3.3000000000000003</v>
      </c>
      <c r="F52" s="385"/>
    </row>
    <row r="53" spans="1:7" ht="16.5" customHeight="1" x14ac:dyDescent="0.3">
      <c r="A53" s="25" t="s">
        <v>17</v>
      </c>
      <c r="B53" s="26">
        <f>(STDEV(B46:B51)/B52)</f>
        <v>2.8079653416617167E-3</v>
      </c>
      <c r="C53" s="27"/>
      <c r="D53" s="27"/>
      <c r="E53" s="379"/>
      <c r="F53" s="380"/>
    </row>
    <row r="54" spans="1:7" s="78" customFormat="1" ht="16.5" customHeight="1" x14ac:dyDescent="0.3">
      <c r="A54" s="28" t="s">
        <v>18</v>
      </c>
      <c r="B54" s="29">
        <f>COUNT(B46:B51)</f>
        <v>6</v>
      </c>
      <c r="C54" s="30"/>
      <c r="D54" s="90"/>
      <c r="E54" s="90"/>
      <c r="F54" s="382"/>
    </row>
    <row r="55" spans="1:7" s="78" customFormat="1" ht="15.75" customHeight="1" x14ac:dyDescent="0.25">
      <c r="A55" s="89"/>
      <c r="B55" s="89"/>
      <c r="C55" s="89"/>
      <c r="D55" s="89"/>
      <c r="E55" s="89"/>
    </row>
    <row r="56" spans="1:7" s="78" customFormat="1" ht="16.5" customHeight="1" x14ac:dyDescent="0.3">
      <c r="A56" s="92" t="s">
        <v>19</v>
      </c>
      <c r="B56" s="36" t="s">
        <v>20</v>
      </c>
      <c r="C56" s="105"/>
      <c r="D56" s="105"/>
      <c r="E56" s="105"/>
    </row>
    <row r="57" spans="1:7" ht="16.5" customHeight="1" x14ac:dyDescent="0.3">
      <c r="A57" s="92"/>
      <c r="B57" s="36" t="s">
        <v>21</v>
      </c>
      <c r="C57" s="105"/>
      <c r="D57" s="105"/>
      <c r="E57" s="105"/>
    </row>
    <row r="58" spans="1:7" ht="16.5" customHeight="1" x14ac:dyDescent="0.3">
      <c r="A58" s="92"/>
      <c r="B58" s="386" t="s">
        <v>114</v>
      </c>
      <c r="C58" s="105"/>
      <c r="D58" s="105"/>
      <c r="E58" s="105"/>
    </row>
    <row r="59" spans="1:7" ht="14.25" customHeight="1" thickBot="1" x14ac:dyDescent="0.3">
      <c r="A59" s="76"/>
      <c r="B59" s="77"/>
      <c r="D59" s="79"/>
      <c r="F59" s="82"/>
      <c r="G59" s="82"/>
    </row>
    <row r="60" spans="1:7" ht="15" customHeight="1" x14ac:dyDescent="0.3">
      <c r="B60" s="397" t="s">
        <v>22</v>
      </c>
      <c r="C60" s="397"/>
      <c r="E60" s="374" t="s">
        <v>23</v>
      </c>
      <c r="F60" s="42"/>
      <c r="G60" s="374" t="s">
        <v>24</v>
      </c>
    </row>
    <row r="61" spans="1:7" ht="15" customHeight="1" x14ac:dyDescent="0.3">
      <c r="A61" s="43" t="s">
        <v>25</v>
      </c>
      <c r="B61" s="45"/>
      <c r="C61" s="45"/>
      <c r="E61" s="45"/>
      <c r="G61" s="45"/>
    </row>
    <row r="62" spans="1:7" ht="15" customHeight="1" x14ac:dyDescent="0.3">
      <c r="A62" s="43" t="s">
        <v>26</v>
      </c>
      <c r="B62" s="46"/>
      <c r="C62" s="46"/>
      <c r="E62" s="46"/>
      <c r="G62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55" zoomScaleNormal="75" workbookViewId="0">
      <selection activeCell="F96" sqref="F9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23" t="s">
        <v>27</v>
      </c>
      <c r="B1" s="423"/>
      <c r="C1" s="423"/>
      <c r="D1" s="423"/>
      <c r="E1" s="423"/>
      <c r="F1" s="423"/>
      <c r="G1" s="423"/>
      <c r="H1" s="423"/>
    </row>
    <row r="2" spans="1:8" x14ac:dyDescent="0.25">
      <c r="A2" s="423"/>
      <c r="B2" s="423"/>
      <c r="C2" s="423"/>
      <c r="D2" s="423"/>
      <c r="E2" s="423"/>
      <c r="F2" s="423"/>
      <c r="G2" s="423"/>
      <c r="H2" s="423"/>
    </row>
    <row r="3" spans="1:8" x14ac:dyDescent="0.25">
      <c r="A3" s="423"/>
      <c r="B3" s="423"/>
      <c r="C3" s="423"/>
      <c r="D3" s="423"/>
      <c r="E3" s="423"/>
      <c r="F3" s="423"/>
      <c r="G3" s="423"/>
      <c r="H3" s="423"/>
    </row>
    <row r="4" spans="1:8" x14ac:dyDescent="0.25">
      <c r="A4" s="423"/>
      <c r="B4" s="423"/>
      <c r="C4" s="423"/>
      <c r="D4" s="423"/>
      <c r="E4" s="423"/>
      <c r="F4" s="423"/>
      <c r="G4" s="423"/>
      <c r="H4" s="423"/>
    </row>
    <row r="5" spans="1:8" x14ac:dyDescent="0.25">
      <c r="A5" s="423"/>
      <c r="B5" s="423"/>
      <c r="C5" s="423"/>
      <c r="D5" s="423"/>
      <c r="E5" s="423"/>
      <c r="F5" s="423"/>
      <c r="G5" s="423"/>
      <c r="H5" s="423"/>
    </row>
    <row r="6" spans="1:8" x14ac:dyDescent="0.25">
      <c r="A6" s="423"/>
      <c r="B6" s="423"/>
      <c r="C6" s="423"/>
      <c r="D6" s="423"/>
      <c r="E6" s="423"/>
      <c r="F6" s="423"/>
      <c r="G6" s="423"/>
      <c r="H6" s="423"/>
    </row>
    <row r="7" spans="1:8" x14ac:dyDescent="0.25">
      <c r="A7" s="423"/>
      <c r="B7" s="423"/>
      <c r="C7" s="423"/>
      <c r="D7" s="423"/>
      <c r="E7" s="423"/>
      <c r="F7" s="423"/>
      <c r="G7" s="423"/>
      <c r="H7" s="423"/>
    </row>
    <row r="8" spans="1:8" x14ac:dyDescent="0.25">
      <c r="A8" s="424" t="s">
        <v>28</v>
      </c>
      <c r="B8" s="424"/>
      <c r="C8" s="424"/>
      <c r="D8" s="424"/>
      <c r="E8" s="424"/>
      <c r="F8" s="424"/>
      <c r="G8" s="424"/>
      <c r="H8" s="424"/>
    </row>
    <row r="9" spans="1:8" x14ac:dyDescent="0.25">
      <c r="A9" s="424"/>
      <c r="B9" s="424"/>
      <c r="C9" s="424"/>
      <c r="D9" s="424"/>
      <c r="E9" s="424"/>
      <c r="F9" s="424"/>
      <c r="G9" s="424"/>
      <c r="H9" s="424"/>
    </row>
    <row r="10" spans="1:8" x14ac:dyDescent="0.25">
      <c r="A10" s="424"/>
      <c r="B10" s="424"/>
      <c r="C10" s="424"/>
      <c r="D10" s="424"/>
      <c r="E10" s="424"/>
      <c r="F10" s="424"/>
      <c r="G10" s="424"/>
      <c r="H10" s="424"/>
    </row>
    <row r="11" spans="1:8" x14ac:dyDescent="0.25">
      <c r="A11" s="424"/>
      <c r="B11" s="424"/>
      <c r="C11" s="424"/>
      <c r="D11" s="424"/>
      <c r="E11" s="424"/>
      <c r="F11" s="424"/>
      <c r="G11" s="424"/>
      <c r="H11" s="424"/>
    </row>
    <row r="12" spans="1:8" x14ac:dyDescent="0.25">
      <c r="A12" s="424"/>
      <c r="B12" s="424"/>
      <c r="C12" s="424"/>
      <c r="D12" s="424"/>
      <c r="E12" s="424"/>
      <c r="F12" s="424"/>
      <c r="G12" s="424"/>
      <c r="H12" s="424"/>
    </row>
    <row r="13" spans="1:8" x14ac:dyDescent="0.25">
      <c r="A13" s="424"/>
      <c r="B13" s="424"/>
      <c r="C13" s="424"/>
      <c r="D13" s="424"/>
      <c r="E13" s="424"/>
      <c r="F13" s="424"/>
      <c r="G13" s="424"/>
      <c r="H13" s="424"/>
    </row>
    <row r="14" spans="1:8" ht="19.5" customHeight="1" x14ac:dyDescent="0.25">
      <c r="A14" s="424"/>
      <c r="B14" s="424"/>
      <c r="C14" s="424"/>
      <c r="D14" s="424"/>
      <c r="E14" s="424"/>
      <c r="F14" s="424"/>
      <c r="G14" s="424"/>
      <c r="H14" s="424"/>
    </row>
    <row r="15" spans="1:8" ht="19.5" customHeight="1" x14ac:dyDescent="0.25"/>
    <row r="16" spans="1:8" ht="19.5" customHeight="1" x14ac:dyDescent="0.3">
      <c r="A16" s="390" t="s">
        <v>29</v>
      </c>
      <c r="B16" s="391"/>
      <c r="C16" s="391"/>
      <c r="D16" s="391"/>
      <c r="E16" s="391"/>
      <c r="F16" s="391"/>
      <c r="G16" s="391"/>
      <c r="H16" s="392"/>
    </row>
    <row r="17" spans="1:12" ht="20.25" customHeight="1" x14ac:dyDescent="0.25">
      <c r="A17" s="425" t="s">
        <v>42</v>
      </c>
      <c r="B17" s="425"/>
      <c r="C17" s="425"/>
      <c r="D17" s="425"/>
      <c r="E17" s="425"/>
      <c r="F17" s="425"/>
      <c r="G17" s="425"/>
      <c r="H17" s="425"/>
    </row>
    <row r="18" spans="1:12" ht="26.25" customHeight="1" x14ac:dyDescent="0.4">
      <c r="A18" s="108" t="s">
        <v>31</v>
      </c>
      <c r="B18" s="421" t="s">
        <v>110</v>
      </c>
      <c r="C18" s="421"/>
    </row>
    <row r="19" spans="1:12" ht="26.25" customHeight="1" x14ac:dyDescent="0.4">
      <c r="A19" s="108" t="s">
        <v>32</v>
      </c>
      <c r="B19" s="210" t="s">
        <v>6</v>
      </c>
      <c r="C19" s="233">
        <v>23</v>
      </c>
    </row>
    <row r="20" spans="1:12" ht="26.25" customHeight="1" x14ac:dyDescent="0.4">
      <c r="A20" s="108" t="s">
        <v>33</v>
      </c>
      <c r="B20" s="372" t="s">
        <v>8</v>
      </c>
      <c r="C20" s="211"/>
    </row>
    <row r="21" spans="1:12" ht="26.25" customHeight="1" x14ac:dyDescent="0.4">
      <c r="A21" s="108" t="s">
        <v>34</v>
      </c>
      <c r="B21" s="399" t="s">
        <v>10</v>
      </c>
      <c r="C21" s="399"/>
      <c r="D21" s="399"/>
      <c r="E21" s="399"/>
      <c r="F21" s="399"/>
      <c r="G21" s="399"/>
      <c r="H21" s="399"/>
      <c r="I21" s="235"/>
    </row>
    <row r="22" spans="1:12" ht="26.25" customHeight="1" x14ac:dyDescent="0.4">
      <c r="A22" s="108" t="s">
        <v>35</v>
      </c>
      <c r="B22" s="212"/>
      <c r="C22" s="211"/>
      <c r="D22" s="211"/>
      <c r="E22" s="211"/>
      <c r="F22" s="211"/>
      <c r="G22" s="211"/>
      <c r="H22" s="211"/>
      <c r="I22" s="211"/>
    </row>
    <row r="23" spans="1:12" ht="26.25" customHeight="1" x14ac:dyDescent="0.4">
      <c r="A23" s="108" t="s">
        <v>36</v>
      </c>
      <c r="B23" s="212"/>
      <c r="C23" s="211"/>
      <c r="D23" s="211"/>
      <c r="E23" s="211"/>
      <c r="F23" s="211"/>
      <c r="G23" s="211"/>
      <c r="H23" s="211"/>
      <c r="I23" s="211"/>
    </row>
    <row r="24" spans="1:12" ht="18.75" x14ac:dyDescent="0.3">
      <c r="A24" s="108"/>
      <c r="B24" s="110"/>
    </row>
    <row r="25" spans="1:12" ht="18.75" x14ac:dyDescent="0.3">
      <c r="B25" s="110"/>
    </row>
    <row r="26" spans="1:12" ht="18.75" x14ac:dyDescent="0.3">
      <c r="A26" s="106" t="s">
        <v>1</v>
      </c>
      <c r="B26" s="398" t="s">
        <v>107</v>
      </c>
      <c r="C26" s="398"/>
      <c r="D26" s="398"/>
      <c r="E26" s="398"/>
      <c r="F26" s="398"/>
      <c r="G26" s="398"/>
      <c r="H26" s="398"/>
    </row>
    <row r="27" spans="1:12" ht="26.25" customHeight="1" x14ac:dyDescent="0.4">
      <c r="A27" s="111" t="s">
        <v>3</v>
      </c>
      <c r="B27" s="421" t="s">
        <v>108</v>
      </c>
      <c r="C27" s="421"/>
    </row>
    <row r="28" spans="1:12" ht="26.25" customHeight="1" x14ac:dyDescent="0.4">
      <c r="A28" s="113" t="s">
        <v>43</v>
      </c>
      <c r="B28" s="399" t="s">
        <v>121</v>
      </c>
      <c r="C28" s="399"/>
    </row>
    <row r="29" spans="1:12" ht="27" customHeight="1" x14ac:dyDescent="0.4">
      <c r="A29" s="113" t="s">
        <v>5</v>
      </c>
      <c r="B29" s="209">
        <v>87.84</v>
      </c>
    </row>
    <row r="30" spans="1:12" s="8" customFormat="1" ht="27" customHeight="1" x14ac:dyDescent="0.4">
      <c r="A30" s="113" t="s">
        <v>44</v>
      </c>
      <c r="B30" s="208">
        <v>0</v>
      </c>
      <c r="C30" s="400" t="s">
        <v>45</v>
      </c>
      <c r="D30" s="401"/>
      <c r="E30" s="401"/>
      <c r="F30" s="401"/>
      <c r="G30" s="401"/>
      <c r="H30" s="402"/>
      <c r="I30" s="115"/>
      <c r="J30" s="115"/>
      <c r="K30" s="115"/>
      <c r="L30" s="115"/>
    </row>
    <row r="31" spans="1:12" s="8" customFormat="1" ht="19.5" customHeight="1" x14ac:dyDescent="0.3">
      <c r="A31" s="113" t="s">
        <v>46</v>
      </c>
      <c r="B31" s="112">
        <f>B29-B30</f>
        <v>87.84</v>
      </c>
      <c r="C31" s="116"/>
      <c r="D31" s="116"/>
      <c r="E31" s="116"/>
      <c r="F31" s="116"/>
      <c r="G31" s="116"/>
      <c r="H31" s="117"/>
      <c r="I31" s="115"/>
      <c r="J31" s="115"/>
      <c r="K31" s="115"/>
      <c r="L31" s="115"/>
    </row>
    <row r="32" spans="1:12" s="8" customFormat="1" ht="27" customHeight="1" x14ac:dyDescent="0.4">
      <c r="A32" s="113" t="s">
        <v>47</v>
      </c>
      <c r="B32" s="229">
        <v>1</v>
      </c>
      <c r="C32" s="403" t="s">
        <v>48</v>
      </c>
      <c r="D32" s="404"/>
      <c r="E32" s="404"/>
      <c r="F32" s="404"/>
      <c r="G32" s="404"/>
      <c r="H32" s="405"/>
      <c r="I32" s="115"/>
      <c r="J32" s="115"/>
      <c r="K32" s="115"/>
      <c r="L32" s="115"/>
    </row>
    <row r="33" spans="1:14" s="8" customFormat="1" ht="27" customHeight="1" x14ac:dyDescent="0.4">
      <c r="A33" s="113" t="s">
        <v>49</v>
      </c>
      <c r="B33" s="229">
        <v>1</v>
      </c>
      <c r="C33" s="403" t="s">
        <v>50</v>
      </c>
      <c r="D33" s="404"/>
      <c r="E33" s="404"/>
      <c r="F33" s="404"/>
      <c r="G33" s="404"/>
      <c r="H33" s="405"/>
      <c r="I33" s="115"/>
      <c r="J33" s="115"/>
      <c r="K33" s="115"/>
      <c r="L33" s="119"/>
      <c r="M33" s="119"/>
      <c r="N33" s="120"/>
    </row>
    <row r="34" spans="1:14" s="8" customFormat="1" ht="17.25" customHeight="1" x14ac:dyDescent="0.3">
      <c r="A34" s="113"/>
      <c r="B34" s="118"/>
      <c r="C34" s="121"/>
      <c r="D34" s="121"/>
      <c r="E34" s="121"/>
      <c r="F34" s="121"/>
      <c r="G34" s="121"/>
      <c r="H34" s="121"/>
      <c r="I34" s="115"/>
      <c r="J34" s="115"/>
      <c r="K34" s="115"/>
      <c r="L34" s="119"/>
      <c r="M34" s="119"/>
      <c r="N34" s="120"/>
    </row>
    <row r="35" spans="1:14" s="8" customFormat="1" ht="18.75" x14ac:dyDescent="0.3">
      <c r="A35" s="113" t="s">
        <v>51</v>
      </c>
      <c r="B35" s="122">
        <f>B32/B33</f>
        <v>1</v>
      </c>
      <c r="C35" s="107" t="s">
        <v>52</v>
      </c>
      <c r="D35" s="107"/>
      <c r="E35" s="107"/>
      <c r="F35" s="107"/>
      <c r="G35" s="107"/>
      <c r="H35" s="107"/>
      <c r="I35" s="115"/>
      <c r="J35" s="115"/>
      <c r="K35" s="115"/>
      <c r="L35" s="119"/>
      <c r="M35" s="119"/>
      <c r="N35" s="120"/>
    </row>
    <row r="36" spans="1:14" s="8" customFormat="1" ht="19.5" customHeight="1" x14ac:dyDescent="0.3">
      <c r="A36" s="113"/>
      <c r="B36" s="112"/>
      <c r="H36" s="107"/>
      <c r="I36" s="115"/>
      <c r="J36" s="115"/>
      <c r="K36" s="115"/>
      <c r="L36" s="119"/>
      <c r="M36" s="119"/>
      <c r="N36" s="120"/>
    </row>
    <row r="37" spans="1:14" s="8" customFormat="1" ht="27" customHeight="1" x14ac:dyDescent="0.4">
      <c r="A37" s="123" t="s">
        <v>53</v>
      </c>
      <c r="B37" s="213">
        <v>20</v>
      </c>
      <c r="C37" s="107"/>
      <c r="D37" s="406" t="s">
        <v>54</v>
      </c>
      <c r="E37" s="422"/>
      <c r="F37" s="169" t="s">
        <v>55</v>
      </c>
      <c r="G37" s="170"/>
      <c r="J37" s="115"/>
      <c r="K37" s="115"/>
      <c r="L37" s="119"/>
      <c r="M37" s="119"/>
      <c r="N37" s="120"/>
    </row>
    <row r="38" spans="1:14" s="8" customFormat="1" ht="26.25" customHeight="1" x14ac:dyDescent="0.4">
      <c r="A38" s="124" t="s">
        <v>56</v>
      </c>
      <c r="B38" s="214">
        <v>10</v>
      </c>
      <c r="C38" s="126" t="s">
        <v>57</v>
      </c>
      <c r="D38" s="127" t="s">
        <v>58</v>
      </c>
      <c r="E38" s="159" t="s">
        <v>59</v>
      </c>
      <c r="F38" s="127" t="s">
        <v>58</v>
      </c>
      <c r="G38" s="128" t="s">
        <v>59</v>
      </c>
      <c r="J38" s="115"/>
      <c r="K38" s="115"/>
      <c r="L38" s="119"/>
      <c r="M38" s="119"/>
      <c r="N38" s="120"/>
    </row>
    <row r="39" spans="1:14" s="8" customFormat="1" ht="26.25" customHeight="1" x14ac:dyDescent="0.4">
      <c r="A39" s="124" t="s">
        <v>60</v>
      </c>
      <c r="B39" s="214">
        <v>20</v>
      </c>
      <c r="C39" s="129">
        <v>1</v>
      </c>
      <c r="D39" s="215">
        <v>206530122</v>
      </c>
      <c r="E39" s="173">
        <f>IF(ISBLANK(D39),"-",$D$49/$D$46*D39)</f>
        <v>235474023.87734607</v>
      </c>
      <c r="F39" s="215">
        <v>241427689</v>
      </c>
      <c r="G39" s="165">
        <f>IF(ISBLANK(F39),"-",$D$49/$F$46*F39)</f>
        <v>236531301.82713678</v>
      </c>
      <c r="J39" s="115"/>
      <c r="K39" s="115"/>
      <c r="L39" s="119"/>
      <c r="M39" s="119"/>
      <c r="N39" s="120"/>
    </row>
    <row r="40" spans="1:14" s="8" customFormat="1" ht="26.25" customHeight="1" x14ac:dyDescent="0.4">
      <c r="A40" s="124" t="s">
        <v>61</v>
      </c>
      <c r="B40" s="214">
        <v>1</v>
      </c>
      <c r="C40" s="125">
        <v>2</v>
      </c>
      <c r="D40" s="216">
        <v>206051858</v>
      </c>
      <c r="E40" s="174">
        <f>IF(ISBLANK(D40),"-",$D$49/$D$46*D40)</f>
        <v>234928734.17594516</v>
      </c>
      <c r="F40" s="216">
        <v>241354157</v>
      </c>
      <c r="G40" s="166">
        <f>IF(ISBLANK(F40),"-",$D$49/$F$46*F40)</f>
        <v>236459261.12725687</v>
      </c>
      <c r="J40" s="115"/>
      <c r="K40" s="115"/>
      <c r="L40" s="119"/>
      <c r="M40" s="119"/>
      <c r="N40" s="120"/>
    </row>
    <row r="41" spans="1:14" ht="26.25" customHeight="1" x14ac:dyDescent="0.4">
      <c r="A41" s="124" t="s">
        <v>62</v>
      </c>
      <c r="B41" s="214">
        <v>1</v>
      </c>
      <c r="C41" s="125">
        <v>3</v>
      </c>
      <c r="D41" s="216">
        <v>205999456</v>
      </c>
      <c r="E41" s="174">
        <f>IF(ISBLANK(D41),"-",$D$49/$D$46*D41)</f>
        <v>234868988.36414912</v>
      </c>
      <c r="F41" s="216">
        <v>241089080</v>
      </c>
      <c r="G41" s="166">
        <f>IF(ISBLANK(F41),"-",$D$49/$F$46*F41)</f>
        <v>236199560.14534327</v>
      </c>
      <c r="L41" s="119"/>
      <c r="M41" s="119"/>
      <c r="N41" s="130"/>
    </row>
    <row r="42" spans="1:14" ht="26.25" customHeight="1" x14ac:dyDescent="0.4">
      <c r="A42" s="124" t="s">
        <v>63</v>
      </c>
      <c r="B42" s="214">
        <v>1</v>
      </c>
      <c r="C42" s="131">
        <v>4</v>
      </c>
      <c r="D42" s="217">
        <v>206193270</v>
      </c>
      <c r="E42" s="175">
        <f>IF(ISBLANK(D42),"-",$D$49/$D$46*D42)</f>
        <v>235089964.18124455</v>
      </c>
      <c r="F42" s="217">
        <v>241250213</v>
      </c>
      <c r="G42" s="167">
        <f>IF(ISBLANK(F42),"-",$D$49/$F$46*F42)</f>
        <v>236357425.21216795</v>
      </c>
      <c r="L42" s="119"/>
      <c r="M42" s="119"/>
      <c r="N42" s="130"/>
    </row>
    <row r="43" spans="1:14" ht="27" customHeight="1" x14ac:dyDescent="0.4">
      <c r="A43" s="124" t="s">
        <v>64</v>
      </c>
      <c r="B43" s="214">
        <v>1</v>
      </c>
      <c r="C43" s="132" t="s">
        <v>65</v>
      </c>
      <c r="D43" s="194">
        <f>AVERAGE(D39:D42)</f>
        <v>206193676.5</v>
      </c>
      <c r="E43" s="155">
        <f>AVERAGE(E39:E42)</f>
        <v>235090427.6496712</v>
      </c>
      <c r="F43" s="133">
        <f>AVERAGE(F39:F42)</f>
        <v>241280284.75</v>
      </c>
      <c r="G43" s="134">
        <f>AVERAGE(G39:G42)</f>
        <v>236386887.07797623</v>
      </c>
    </row>
    <row r="44" spans="1:14" ht="26.25" customHeight="1" x14ac:dyDescent="0.4">
      <c r="A44" s="124" t="s">
        <v>66</v>
      </c>
      <c r="B44" s="209">
        <v>1</v>
      </c>
      <c r="C44" s="195" t="s">
        <v>67</v>
      </c>
      <c r="D44" s="219">
        <v>19.97</v>
      </c>
      <c r="E44" s="130"/>
      <c r="F44" s="218">
        <v>23.24</v>
      </c>
      <c r="G44" s="171"/>
    </row>
    <row r="45" spans="1:14" ht="26.25" customHeight="1" x14ac:dyDescent="0.4">
      <c r="A45" s="124" t="s">
        <v>68</v>
      </c>
      <c r="B45" s="209">
        <v>1</v>
      </c>
      <c r="C45" s="196" t="s">
        <v>69</v>
      </c>
      <c r="D45" s="197">
        <f>D44*$B$35</f>
        <v>19.97</v>
      </c>
      <c r="E45" s="136"/>
      <c r="F45" s="135">
        <f>F44*$B$35</f>
        <v>23.24</v>
      </c>
      <c r="G45" s="138"/>
    </row>
    <row r="46" spans="1:14" ht="19.5" customHeight="1" x14ac:dyDescent="0.3">
      <c r="A46" s="124" t="s">
        <v>70</v>
      </c>
      <c r="B46" s="193">
        <f>(B45/B44)*(B43/B42)*(B41/B40)*(B39/B38)*B37</f>
        <v>40</v>
      </c>
      <c r="C46" s="196" t="s">
        <v>71</v>
      </c>
      <c r="D46" s="198">
        <f>D45*$B$31/100</f>
        <v>17.541647999999999</v>
      </c>
      <c r="E46" s="138"/>
      <c r="F46" s="137">
        <f>F45*$B$31/100</f>
        <v>20.414016</v>
      </c>
      <c r="G46" s="138"/>
    </row>
    <row r="47" spans="1:14" ht="19.5" customHeight="1" x14ac:dyDescent="0.3">
      <c r="A47" s="408" t="s">
        <v>72</v>
      </c>
      <c r="B47" s="409"/>
      <c r="C47" s="196" t="s">
        <v>73</v>
      </c>
      <c r="D47" s="197">
        <f>D46/$B$46</f>
        <v>0.43854119999999996</v>
      </c>
      <c r="E47" s="138"/>
      <c r="F47" s="139">
        <f>F46/$B$46</f>
        <v>0.51035039999999998</v>
      </c>
      <c r="G47" s="138"/>
    </row>
    <row r="48" spans="1:14" ht="27" customHeight="1" x14ac:dyDescent="0.4">
      <c r="A48" s="410"/>
      <c r="B48" s="411"/>
      <c r="C48" s="196" t="s">
        <v>74</v>
      </c>
      <c r="D48" s="220">
        <v>0.5</v>
      </c>
      <c r="E48" s="171"/>
      <c r="F48" s="171"/>
      <c r="G48" s="171"/>
    </row>
    <row r="49" spans="1:12" ht="18.75" x14ac:dyDescent="0.3">
      <c r="C49" s="196" t="s">
        <v>75</v>
      </c>
      <c r="D49" s="198">
        <f>D48*$B$46</f>
        <v>20</v>
      </c>
      <c r="E49" s="138"/>
      <c r="F49" s="138"/>
      <c r="G49" s="138"/>
    </row>
    <row r="50" spans="1:12" ht="19.5" customHeight="1" x14ac:dyDescent="0.3">
      <c r="C50" s="199" t="s">
        <v>76</v>
      </c>
      <c r="D50" s="200">
        <f>D49/B35</f>
        <v>20</v>
      </c>
      <c r="E50" s="157"/>
      <c r="F50" s="157"/>
      <c r="G50" s="157"/>
    </row>
    <row r="51" spans="1:12" ht="18.75" x14ac:dyDescent="0.3">
      <c r="C51" s="201" t="s">
        <v>77</v>
      </c>
      <c r="D51" s="202">
        <f>AVERAGE(E39:E42,G39:G42)</f>
        <v>235738657.36382371</v>
      </c>
      <c r="E51" s="156"/>
      <c r="F51" s="156"/>
      <c r="G51" s="156"/>
    </row>
    <row r="52" spans="1:12" ht="18.75" x14ac:dyDescent="0.3">
      <c r="C52" s="140" t="s">
        <v>78</v>
      </c>
      <c r="D52" s="143">
        <f>STDEV(E39:E42,G39:G42)/D51</f>
        <v>3.0614566941712744E-3</v>
      </c>
      <c r="E52" s="136"/>
      <c r="F52" s="136"/>
      <c r="G52" s="136"/>
    </row>
    <row r="53" spans="1:12" ht="19.5" customHeight="1" x14ac:dyDescent="0.3">
      <c r="C53" s="141" t="s">
        <v>18</v>
      </c>
      <c r="D53" s="144">
        <f>COUNT(E39:E42,G39:G42)</f>
        <v>8</v>
      </c>
      <c r="E53" s="136"/>
      <c r="F53" s="136"/>
      <c r="G53" s="136"/>
    </row>
    <row r="55" spans="1:12" ht="18.75" x14ac:dyDescent="0.3">
      <c r="A55" s="106" t="s">
        <v>1</v>
      </c>
      <c r="B55" s="145" t="s">
        <v>79</v>
      </c>
    </row>
    <row r="56" spans="1:12" ht="18.75" x14ac:dyDescent="0.3">
      <c r="A56" s="107" t="s">
        <v>80</v>
      </c>
      <c r="B56" s="109" t="str">
        <f>B21</f>
        <v>Each 5 mL spoonful(After reconstitution) contains:  Amoxicillin Trihydrate Ph.Eur. equivalen to Amoxicillin 250 mg Potassium Clavulanate diluted Ph. Eur eq. to Clavulanic acid 62.5mg</v>
      </c>
    </row>
    <row r="57" spans="1:12" ht="26.25" customHeight="1" x14ac:dyDescent="0.4">
      <c r="A57" s="204" t="s">
        <v>81</v>
      </c>
      <c r="B57" s="221">
        <v>5</v>
      </c>
      <c r="C57" s="184" t="s">
        <v>82</v>
      </c>
      <c r="D57" s="222">
        <v>250</v>
      </c>
      <c r="E57" s="184" t="str">
        <f>B20</f>
        <v>Amoxicillin &amp; Clavulanic Acid</v>
      </c>
    </row>
    <row r="58" spans="1:12" ht="18.75" x14ac:dyDescent="0.3">
      <c r="A58" s="109" t="s">
        <v>83</v>
      </c>
      <c r="B58" s="232">
        <f>RD!C39</f>
        <v>0.95546570182231305</v>
      </c>
    </row>
    <row r="59" spans="1:12" s="70" customFormat="1" ht="18.75" x14ac:dyDescent="0.3">
      <c r="A59" s="182" t="s">
        <v>84</v>
      </c>
      <c r="B59" s="183">
        <f>B57</f>
        <v>5</v>
      </c>
      <c r="C59" s="184" t="s">
        <v>85</v>
      </c>
      <c r="D59" s="205">
        <f>B58*B57</f>
        <v>4.7773285091115651</v>
      </c>
    </row>
    <row r="60" spans="1:12" ht="19.5" customHeight="1" x14ac:dyDescent="0.25"/>
    <row r="61" spans="1:12" s="8" customFormat="1" ht="27" customHeight="1" x14ac:dyDescent="0.4">
      <c r="A61" s="123" t="s">
        <v>86</v>
      </c>
      <c r="B61" s="213">
        <v>100</v>
      </c>
      <c r="C61" s="107"/>
      <c r="D61" s="147" t="s">
        <v>87</v>
      </c>
      <c r="E61" s="146" t="s">
        <v>88</v>
      </c>
      <c r="F61" s="146" t="s">
        <v>58</v>
      </c>
      <c r="G61" s="146" t="s">
        <v>89</v>
      </c>
      <c r="H61" s="126" t="s">
        <v>90</v>
      </c>
      <c r="L61" s="115"/>
    </row>
    <row r="62" spans="1:12" s="8" customFormat="1" ht="24" customHeight="1" x14ac:dyDescent="0.4">
      <c r="A62" s="124" t="s">
        <v>91</v>
      </c>
      <c r="B62" s="214">
        <v>1</v>
      </c>
      <c r="C62" s="412" t="s">
        <v>92</v>
      </c>
      <c r="D62" s="415">
        <v>1.3829100000000001</v>
      </c>
      <c r="E62" s="177">
        <v>1</v>
      </c>
      <c r="F62" s="223">
        <v>339690681</v>
      </c>
      <c r="G62" s="189">
        <f>IF(ISBLANK(F62),"-",(F62/$D$51*$D$48*$B$70)*$D$59/$D$62)</f>
        <v>248.89376681575749</v>
      </c>
      <c r="H62" s="186">
        <f t="shared" ref="H62:H73" si="0">IF(ISBLANK(F62),"-",G62/$D$57)</f>
        <v>0.99557506726302991</v>
      </c>
      <c r="L62" s="115"/>
    </row>
    <row r="63" spans="1:12" s="8" customFormat="1" ht="26.25" customHeight="1" x14ac:dyDescent="0.4">
      <c r="A63" s="124" t="s">
        <v>93</v>
      </c>
      <c r="B63" s="214">
        <v>1</v>
      </c>
      <c r="C63" s="413"/>
      <c r="D63" s="416"/>
      <c r="E63" s="178">
        <v>2</v>
      </c>
      <c r="F63" s="216"/>
      <c r="G63" s="190" t="str">
        <f>IF(ISBLANK(F63),"-",(F63/$D$51*$D$48*$B$70)*$D$59/$D$62)</f>
        <v>-</v>
      </c>
      <c r="H63" s="187" t="str">
        <f t="shared" si="0"/>
        <v>-</v>
      </c>
      <c r="L63" s="115"/>
    </row>
    <row r="64" spans="1:12" s="8" customFormat="1" ht="24.75" customHeight="1" x14ac:dyDescent="0.4">
      <c r="A64" s="124" t="s">
        <v>94</v>
      </c>
      <c r="B64" s="214">
        <v>1</v>
      </c>
      <c r="C64" s="413"/>
      <c r="D64" s="416"/>
      <c r="E64" s="178">
        <v>3</v>
      </c>
      <c r="F64" s="216"/>
      <c r="G64" s="190" t="str">
        <f>IF(ISBLANK(F64),"-",(F64/$D$51*$D$48*$B$70)*$D$59/$D$62)</f>
        <v>-</v>
      </c>
      <c r="H64" s="187" t="str">
        <f t="shared" si="0"/>
        <v>-</v>
      </c>
      <c r="L64" s="115"/>
    </row>
    <row r="65" spans="1:11" ht="27" customHeight="1" x14ac:dyDescent="0.4">
      <c r="A65" s="124" t="s">
        <v>95</v>
      </c>
      <c r="B65" s="214">
        <v>1</v>
      </c>
      <c r="C65" s="414"/>
      <c r="D65" s="417"/>
      <c r="E65" s="179">
        <v>4</v>
      </c>
      <c r="F65" s="224"/>
      <c r="G65" s="190" t="str">
        <f>IF(ISBLANK(F65),"-",(F65/$D$51*$D$48*$B$70)*$D$59/$D$62)</f>
        <v>-</v>
      </c>
      <c r="H65" s="187" t="str">
        <f t="shared" si="0"/>
        <v>-</v>
      </c>
    </row>
    <row r="66" spans="1:11" ht="24.75" customHeight="1" x14ac:dyDescent="0.4">
      <c r="A66" s="124" t="s">
        <v>96</v>
      </c>
      <c r="B66" s="214">
        <v>1</v>
      </c>
      <c r="C66" s="412" t="s">
        <v>97</v>
      </c>
      <c r="D66" s="415">
        <v>1.68451</v>
      </c>
      <c r="E66" s="148">
        <v>1</v>
      </c>
      <c r="F66" s="216">
        <v>393284632</v>
      </c>
      <c r="G66" s="189">
        <f>IF(ISBLANK(F66),"-",(F66/$D$51*$D$48*$B$70)*$D$59/$D$66)</f>
        <v>236.56892021226079</v>
      </c>
      <c r="H66" s="186">
        <f t="shared" si="0"/>
        <v>0.94627568084904312</v>
      </c>
    </row>
    <row r="67" spans="1:11" ht="23.25" customHeight="1" x14ac:dyDescent="0.4">
      <c r="A67" s="124" t="s">
        <v>98</v>
      </c>
      <c r="B67" s="214">
        <v>1</v>
      </c>
      <c r="C67" s="413"/>
      <c r="D67" s="416"/>
      <c r="E67" s="149">
        <v>2</v>
      </c>
      <c r="F67" s="216">
        <v>392774192</v>
      </c>
      <c r="G67" s="190">
        <f>IF(ISBLANK(F67),"-",(F67/$D$51*$D$48*$B$70)*$D$59/$D$66)</f>
        <v>236.2618798913129</v>
      </c>
      <c r="H67" s="187">
        <f t="shared" si="0"/>
        <v>0.94504751956525157</v>
      </c>
    </row>
    <row r="68" spans="1:11" ht="24.75" customHeight="1" x14ac:dyDescent="0.4">
      <c r="A68" s="124" t="s">
        <v>99</v>
      </c>
      <c r="B68" s="214">
        <v>1</v>
      </c>
      <c r="C68" s="413"/>
      <c r="D68" s="416"/>
      <c r="E68" s="149">
        <v>3</v>
      </c>
      <c r="F68" s="216">
        <v>392807960</v>
      </c>
      <c r="G68" s="190">
        <f>IF(ISBLANK(F68),"-",(F68/$D$51*$D$48*$B$70)*$D$59/$D$66)</f>
        <v>236.28219204858462</v>
      </c>
      <c r="H68" s="187">
        <f t="shared" si="0"/>
        <v>0.94512876819433844</v>
      </c>
    </row>
    <row r="69" spans="1:11" ht="27" customHeight="1" x14ac:dyDescent="0.4">
      <c r="A69" s="124" t="s">
        <v>100</v>
      </c>
      <c r="B69" s="214">
        <v>1</v>
      </c>
      <c r="C69" s="414"/>
      <c r="D69" s="417"/>
      <c r="E69" s="150">
        <v>4</v>
      </c>
      <c r="F69" s="224"/>
      <c r="G69" s="191" t="str">
        <f>IF(ISBLANK(F69),"-",(F69/$D$51*$D$48*$B$70)*$D$59/$D$66)</f>
        <v>-</v>
      </c>
      <c r="H69" s="188" t="str">
        <f t="shared" si="0"/>
        <v>-</v>
      </c>
    </row>
    <row r="70" spans="1:11" ht="23.25" customHeight="1" x14ac:dyDescent="0.4">
      <c r="A70" s="124" t="s">
        <v>101</v>
      </c>
      <c r="B70" s="192">
        <f>(B69/B68)*(B67/B66)*(B65/B64)*(B63/B62)*B61</f>
        <v>100</v>
      </c>
      <c r="C70" s="412" t="s">
        <v>102</v>
      </c>
      <c r="D70" s="415">
        <v>1.74759</v>
      </c>
      <c r="E70" s="148">
        <v>1</v>
      </c>
      <c r="F70" s="223">
        <v>411388641</v>
      </c>
      <c r="G70" s="189">
        <f>IF(ISBLANK(F70),"-",(F70/$D$51*$D$48*$B$70)*$D$59/$D$70)</f>
        <v>238.52672756470264</v>
      </c>
      <c r="H70" s="187">
        <f t="shared" si="0"/>
        <v>0.95410691025881056</v>
      </c>
    </row>
    <row r="71" spans="1:11" ht="22.5" customHeight="1" x14ac:dyDescent="0.4">
      <c r="A71" s="203" t="s">
        <v>103</v>
      </c>
      <c r="B71" s="225">
        <f>(D48*B70)/D57*D59</f>
        <v>0.95546570182231305</v>
      </c>
      <c r="C71" s="413"/>
      <c r="D71" s="416"/>
      <c r="E71" s="149">
        <v>2</v>
      </c>
      <c r="F71" s="216">
        <v>410942712</v>
      </c>
      <c r="G71" s="190">
        <f>IF(ISBLANK(F71),"-",(F71/$D$51*$D$48*$B$70)*$D$59/$D$70)</f>
        <v>238.26817403527693</v>
      </c>
      <c r="H71" s="187">
        <f t="shared" si="0"/>
        <v>0.95307269614110768</v>
      </c>
    </row>
    <row r="72" spans="1:11" ht="23.25" customHeight="1" x14ac:dyDescent="0.4">
      <c r="A72" s="408" t="s">
        <v>72</v>
      </c>
      <c r="B72" s="419"/>
      <c r="C72" s="413"/>
      <c r="D72" s="416"/>
      <c r="E72" s="149">
        <v>3</v>
      </c>
      <c r="F72" s="216">
        <v>410532320</v>
      </c>
      <c r="G72" s="190">
        <f>IF(ISBLANK(F72),"-",(F72/$D$51*$D$48*$B$70)*$D$59/$D$70)</f>
        <v>238.03022516886975</v>
      </c>
      <c r="H72" s="187">
        <f t="shared" si="0"/>
        <v>0.95212090067547894</v>
      </c>
    </row>
    <row r="73" spans="1:11" ht="23.25" customHeight="1" x14ac:dyDescent="0.4">
      <c r="A73" s="410"/>
      <c r="B73" s="420"/>
      <c r="C73" s="418"/>
      <c r="D73" s="417"/>
      <c r="E73" s="150">
        <v>4</v>
      </c>
      <c r="F73" s="224"/>
      <c r="G73" s="191" t="str">
        <f>IF(ISBLANK(F73),"-",(F73/$D$51*$D$48*$B$70)*$D$59/$D$70)</f>
        <v>-</v>
      </c>
      <c r="H73" s="188" t="str">
        <f t="shared" si="0"/>
        <v>-</v>
      </c>
    </row>
    <row r="74" spans="1:11" ht="26.25" customHeight="1" x14ac:dyDescent="0.4">
      <c r="A74" s="151"/>
      <c r="B74" s="151"/>
      <c r="C74" s="151"/>
      <c r="D74" s="151"/>
      <c r="E74" s="151"/>
      <c r="F74" s="152"/>
      <c r="G74" s="142" t="s">
        <v>65</v>
      </c>
      <c r="H74" s="226">
        <f>AVERAGE(H62:H73)</f>
        <v>0.95590393470672297</v>
      </c>
    </row>
    <row r="75" spans="1:11" ht="26.25" customHeight="1" x14ac:dyDescent="0.4">
      <c r="C75" s="151"/>
      <c r="D75" s="151"/>
      <c r="E75" s="151"/>
      <c r="F75" s="152"/>
      <c r="G75" s="140" t="s">
        <v>78</v>
      </c>
      <c r="H75" s="227">
        <f>STDEV(H62:H73)/H74</f>
        <v>1.874308327278762E-2</v>
      </c>
    </row>
    <row r="76" spans="1:11" ht="27" customHeight="1" x14ac:dyDescent="0.4">
      <c r="A76" s="151"/>
      <c r="B76" s="151"/>
      <c r="C76" s="152"/>
      <c r="D76" s="153"/>
      <c r="E76" s="153"/>
      <c r="F76" s="152"/>
      <c r="G76" s="141" t="s">
        <v>18</v>
      </c>
      <c r="H76" s="228">
        <f>COUNT(H62:H73)</f>
        <v>7</v>
      </c>
    </row>
    <row r="77" spans="1:11" ht="18.75" x14ac:dyDescent="0.3">
      <c r="A77" s="151"/>
      <c r="B77" s="151"/>
      <c r="C77" s="152"/>
      <c r="D77" s="153"/>
      <c r="E77" s="153"/>
      <c r="F77" s="153"/>
      <c r="G77" s="153"/>
      <c r="H77" s="152"/>
      <c r="I77" s="154"/>
      <c r="J77" s="158"/>
      <c r="K77" s="172"/>
    </row>
    <row r="78" spans="1:11" ht="26.25" customHeight="1" x14ac:dyDescent="0.4">
      <c r="A78" s="111" t="s">
        <v>104</v>
      </c>
      <c r="B78" s="230" t="s">
        <v>105</v>
      </c>
      <c r="C78" s="398" t="str">
        <f>B20</f>
        <v>Amoxicillin &amp; Clavulanic Acid</v>
      </c>
      <c r="D78" s="398"/>
      <c r="E78" s="176" t="s">
        <v>106</v>
      </c>
      <c r="F78" s="176"/>
      <c r="G78" s="231">
        <f>H74</f>
        <v>0.95590393470672297</v>
      </c>
      <c r="H78" s="152"/>
      <c r="I78" s="154"/>
      <c r="J78" s="158"/>
      <c r="K78" s="172"/>
    </row>
    <row r="79" spans="1:11" ht="19.5" customHeight="1" x14ac:dyDescent="0.3">
      <c r="A79" s="162"/>
      <c r="B79" s="163"/>
      <c r="C79" s="164"/>
      <c r="D79" s="164"/>
      <c r="E79" s="163"/>
      <c r="F79" s="163"/>
      <c r="G79" s="163"/>
      <c r="H79" s="163"/>
    </row>
    <row r="80" spans="1:11" ht="18.75" x14ac:dyDescent="0.3">
      <c r="A80" s="106" t="s">
        <v>1</v>
      </c>
      <c r="B80" s="398" t="s">
        <v>109</v>
      </c>
      <c r="C80" s="398"/>
      <c r="D80" s="398"/>
      <c r="E80" s="398"/>
      <c r="F80" s="398"/>
      <c r="G80" s="398"/>
      <c r="H80" s="398"/>
    </row>
    <row r="81" spans="1:8" ht="26.25" customHeight="1" x14ac:dyDescent="0.4">
      <c r="A81" s="111" t="s">
        <v>3</v>
      </c>
      <c r="B81" s="421" t="s">
        <v>108</v>
      </c>
      <c r="C81" s="421"/>
    </row>
    <row r="82" spans="1:8" ht="26.25" customHeight="1" x14ac:dyDescent="0.4">
      <c r="A82" s="113" t="s">
        <v>43</v>
      </c>
      <c r="B82" s="399" t="s">
        <v>121</v>
      </c>
      <c r="C82" s="399"/>
    </row>
    <row r="83" spans="1:8" ht="27" customHeight="1" x14ac:dyDescent="0.4">
      <c r="A83" s="113" t="s">
        <v>5</v>
      </c>
      <c r="B83" s="209">
        <v>87.84</v>
      </c>
    </row>
    <row r="84" spans="1:8" ht="27" customHeight="1" x14ac:dyDescent="0.4">
      <c r="A84" s="113" t="s">
        <v>44</v>
      </c>
      <c r="B84" s="208">
        <v>0</v>
      </c>
      <c r="C84" s="400" t="s">
        <v>45</v>
      </c>
      <c r="D84" s="401"/>
      <c r="E84" s="401"/>
      <c r="F84" s="401"/>
      <c r="G84" s="401"/>
      <c r="H84" s="402"/>
    </row>
    <row r="85" spans="1:8" ht="19.5" customHeight="1" x14ac:dyDescent="0.3">
      <c r="A85" s="113" t="s">
        <v>46</v>
      </c>
      <c r="B85" s="112">
        <f>B83-B84</f>
        <v>87.84</v>
      </c>
      <c r="C85" s="116"/>
      <c r="D85" s="116"/>
      <c r="E85" s="116"/>
      <c r="F85" s="116"/>
      <c r="G85" s="116"/>
      <c r="H85" s="117"/>
    </row>
    <row r="86" spans="1:8" ht="27" customHeight="1" x14ac:dyDescent="0.4">
      <c r="A86" s="113" t="s">
        <v>47</v>
      </c>
      <c r="B86" s="229">
        <v>1</v>
      </c>
      <c r="C86" s="403" t="s">
        <v>48</v>
      </c>
      <c r="D86" s="404"/>
      <c r="E86" s="404"/>
      <c r="F86" s="404"/>
      <c r="G86" s="404"/>
      <c r="H86" s="405"/>
    </row>
    <row r="87" spans="1:8" ht="27" customHeight="1" x14ac:dyDescent="0.4">
      <c r="A87" s="113" t="s">
        <v>49</v>
      </c>
      <c r="B87" s="229">
        <v>1</v>
      </c>
      <c r="C87" s="403" t="s">
        <v>50</v>
      </c>
      <c r="D87" s="404"/>
      <c r="E87" s="404"/>
      <c r="F87" s="404"/>
      <c r="G87" s="404"/>
      <c r="H87" s="405"/>
    </row>
    <row r="88" spans="1:8" ht="18.75" x14ac:dyDescent="0.3">
      <c r="A88" s="113"/>
      <c r="B88" s="118"/>
      <c r="C88" s="121"/>
      <c r="D88" s="121"/>
      <c r="E88" s="121"/>
      <c r="F88" s="121"/>
      <c r="G88" s="121"/>
      <c r="H88" s="121"/>
    </row>
    <row r="89" spans="1:8" ht="18.75" x14ac:dyDescent="0.3">
      <c r="A89" s="113" t="s">
        <v>51</v>
      </c>
      <c r="B89" s="122">
        <f>B86/B87</f>
        <v>1</v>
      </c>
      <c r="C89" s="107" t="s">
        <v>52</v>
      </c>
    </row>
    <row r="90" spans="1:8" ht="19.5" customHeight="1" x14ac:dyDescent="0.3">
      <c r="A90" s="113"/>
      <c r="B90" s="112"/>
      <c r="C90" s="114"/>
      <c r="D90" s="114"/>
      <c r="E90" s="114"/>
      <c r="F90" s="114"/>
      <c r="G90" s="114"/>
    </row>
    <row r="91" spans="1:8" ht="27" customHeight="1" x14ac:dyDescent="0.4">
      <c r="A91" s="123" t="s">
        <v>53</v>
      </c>
      <c r="B91" s="213">
        <v>20</v>
      </c>
      <c r="D91" s="406" t="s">
        <v>54</v>
      </c>
      <c r="E91" s="407"/>
      <c r="F91" s="169" t="s">
        <v>55</v>
      </c>
      <c r="G91" s="170"/>
      <c r="H91" s="114"/>
    </row>
    <row r="92" spans="1:8" ht="26.25" customHeight="1" x14ac:dyDescent="0.4">
      <c r="A92" s="124" t="s">
        <v>56</v>
      </c>
      <c r="B92" s="214">
        <v>10</v>
      </c>
      <c r="C92" s="126" t="s">
        <v>57</v>
      </c>
      <c r="D92" s="127" t="s">
        <v>58</v>
      </c>
      <c r="E92" s="128" t="s">
        <v>59</v>
      </c>
      <c r="F92" s="127" t="s">
        <v>58</v>
      </c>
      <c r="G92" s="128" t="s">
        <v>59</v>
      </c>
      <c r="H92" s="114"/>
    </row>
    <row r="93" spans="1:8" ht="26.25" customHeight="1" x14ac:dyDescent="0.4">
      <c r="A93" s="124" t="s">
        <v>60</v>
      </c>
      <c r="B93" s="214">
        <v>20</v>
      </c>
      <c r="C93" s="129">
        <v>1</v>
      </c>
      <c r="D93" s="215">
        <v>51006503</v>
      </c>
      <c r="E93" s="165">
        <f>IF(ISBLANK(D93),"-",$D$103/$D$100*D93)</f>
        <v>61708302.362134598</v>
      </c>
      <c r="F93" s="215">
        <v>52868342</v>
      </c>
      <c r="G93" s="165">
        <f>IF(ISBLANK(F93),"-",$D$103/$F$100*F93)</f>
        <v>61041675.903449759</v>
      </c>
      <c r="H93" s="114"/>
    </row>
    <row r="94" spans="1:8" ht="26.25" customHeight="1" x14ac:dyDescent="0.4">
      <c r="A94" s="124" t="s">
        <v>61</v>
      </c>
      <c r="B94" s="214">
        <v>1</v>
      </c>
      <c r="C94" s="125">
        <v>2</v>
      </c>
      <c r="D94" s="216">
        <v>51037841</v>
      </c>
      <c r="E94" s="166">
        <f>IF(ISBLANK(D94),"-",$D$103/$D$100*D94)</f>
        <v>61746215.464693792</v>
      </c>
      <c r="F94" s="216">
        <v>52934803</v>
      </c>
      <c r="G94" s="166">
        <f>IF(ISBLANK(F94),"-",$D$103/$F$100*F94)</f>
        <v>61118411.633543566</v>
      </c>
      <c r="H94" s="114"/>
    </row>
    <row r="95" spans="1:8" ht="26.25" customHeight="1" x14ac:dyDescent="0.4">
      <c r="A95" s="124" t="s">
        <v>62</v>
      </c>
      <c r="B95" s="214">
        <v>1</v>
      </c>
      <c r="C95" s="125">
        <v>3</v>
      </c>
      <c r="D95" s="216">
        <v>51138804</v>
      </c>
      <c r="E95" s="166">
        <f>IF(ISBLANK(D95),"-",$D$103/$D$100*D95)</f>
        <v>61868361.759086646</v>
      </c>
      <c r="F95" s="216">
        <v>52824942</v>
      </c>
      <c r="G95" s="166">
        <f>IF(ISBLANK(F95),"-",$D$103/$F$100*F95)</f>
        <v>60991566.355202347</v>
      </c>
    </row>
    <row r="96" spans="1:8" ht="26.25" customHeight="1" x14ac:dyDescent="0.4">
      <c r="A96" s="124" t="s">
        <v>63</v>
      </c>
      <c r="B96" s="214">
        <v>1</v>
      </c>
      <c r="C96" s="131">
        <v>4</v>
      </c>
      <c r="D96" s="217"/>
      <c r="E96" s="167" t="str">
        <f>IF(ISBLANK(D96),"-",$D$103/$D$100*D96)</f>
        <v>-</v>
      </c>
      <c r="F96" s="217"/>
      <c r="G96" s="167" t="str">
        <f>IF(ISBLANK(F96),"-",$D$103/$F$100*F96)</f>
        <v>-</v>
      </c>
    </row>
    <row r="97" spans="1:7" ht="27" customHeight="1" x14ac:dyDescent="0.4">
      <c r="A97" s="124" t="s">
        <v>64</v>
      </c>
      <c r="B97" s="214">
        <v>1</v>
      </c>
      <c r="C97" s="132" t="s">
        <v>65</v>
      </c>
      <c r="D97" s="133">
        <f>AVERAGE(D93:D96)</f>
        <v>51061049.333333336</v>
      </c>
      <c r="E97" s="134">
        <f>AVERAGE(E93:E96)</f>
        <v>61774293.195305012</v>
      </c>
      <c r="F97" s="133">
        <f>AVERAGE(F93:F96)</f>
        <v>52876029</v>
      </c>
      <c r="G97" s="134">
        <f>AVERAGE(G93:G96)</f>
        <v>61050551.29739856</v>
      </c>
    </row>
    <row r="98" spans="1:7" ht="26.25" customHeight="1" x14ac:dyDescent="0.4">
      <c r="A98" s="124" t="s">
        <v>66</v>
      </c>
      <c r="B98" s="209">
        <v>1</v>
      </c>
      <c r="C98" s="195" t="s">
        <v>67</v>
      </c>
      <c r="D98" s="219">
        <v>18.82</v>
      </c>
      <c r="E98" s="130"/>
      <c r="F98" s="218">
        <v>19.72</v>
      </c>
      <c r="G98" s="171"/>
    </row>
    <row r="99" spans="1:7" ht="26.25" customHeight="1" x14ac:dyDescent="0.4">
      <c r="A99" s="124" t="s">
        <v>68</v>
      </c>
      <c r="B99" s="209">
        <v>1</v>
      </c>
      <c r="C99" s="196" t="s">
        <v>69</v>
      </c>
      <c r="D99" s="197">
        <f>D98*$B$89</f>
        <v>18.82</v>
      </c>
      <c r="E99" s="136"/>
      <c r="F99" s="135">
        <f>F98*$B$89</f>
        <v>19.72</v>
      </c>
      <c r="G99" s="138"/>
    </row>
    <row r="100" spans="1:7" ht="19.5" customHeight="1" x14ac:dyDescent="0.3">
      <c r="A100" s="124" t="s">
        <v>70</v>
      </c>
      <c r="B100" s="193">
        <f>(B99/B98)*(B97/B96)*(B95/B94)*(B93/B92)*B91</f>
        <v>40</v>
      </c>
      <c r="C100" s="196" t="s">
        <v>71</v>
      </c>
      <c r="D100" s="198">
        <f>D99*$B$85/100</f>
        <v>16.531488000000003</v>
      </c>
      <c r="E100" s="138"/>
      <c r="F100" s="137">
        <f>F99*$B$85/100</f>
        <v>17.322047999999999</v>
      </c>
      <c r="G100" s="138"/>
    </row>
    <row r="101" spans="1:7" ht="19.5" customHeight="1" x14ac:dyDescent="0.3">
      <c r="A101" s="408" t="s">
        <v>72</v>
      </c>
      <c r="B101" s="409"/>
      <c r="C101" s="196" t="s">
        <v>73</v>
      </c>
      <c r="D101" s="197">
        <f>D100/$B$100</f>
        <v>0.41328720000000008</v>
      </c>
      <c r="E101" s="138"/>
      <c r="F101" s="139">
        <f>F100/$B$100</f>
        <v>0.43305119999999997</v>
      </c>
      <c r="G101" s="138"/>
    </row>
    <row r="102" spans="1:7" ht="27" customHeight="1" x14ac:dyDescent="0.4">
      <c r="A102" s="410"/>
      <c r="B102" s="411"/>
      <c r="C102" s="196" t="s">
        <v>74</v>
      </c>
      <c r="D102" s="220">
        <v>0.5</v>
      </c>
      <c r="E102" s="171"/>
      <c r="F102" s="171"/>
      <c r="G102" s="171"/>
    </row>
    <row r="103" spans="1:7" ht="18.75" x14ac:dyDescent="0.3">
      <c r="C103" s="196" t="s">
        <v>75</v>
      </c>
      <c r="D103" s="198">
        <f>D102*$B$100</f>
        <v>20</v>
      </c>
      <c r="E103" s="138"/>
      <c r="F103" s="138"/>
      <c r="G103" s="138"/>
    </row>
    <row r="104" spans="1:7" ht="19.5" customHeight="1" x14ac:dyDescent="0.3">
      <c r="C104" s="199" t="s">
        <v>76</v>
      </c>
      <c r="D104" s="200">
        <f>D103/B89</f>
        <v>20</v>
      </c>
      <c r="E104" s="157"/>
      <c r="F104" s="157"/>
      <c r="G104" s="157"/>
    </row>
    <row r="105" spans="1:7" ht="18.75" x14ac:dyDescent="0.3">
      <c r="C105" s="201" t="s">
        <v>77</v>
      </c>
      <c r="D105" s="202">
        <f>AVERAGE(E93:E96,G93:G96)</f>
        <v>61412422.246351779</v>
      </c>
      <c r="E105" s="156"/>
      <c r="F105" s="156"/>
      <c r="G105" s="156"/>
    </row>
    <row r="106" spans="1:7" ht="18.75" x14ac:dyDescent="0.3">
      <c r="C106" s="140" t="s">
        <v>78</v>
      </c>
      <c r="D106" s="143">
        <f>STDEV(E93:E96,G93:G96)/D105</f>
        <v>6.5452529938039797E-3</v>
      </c>
      <c r="E106" s="136"/>
      <c r="F106" s="136"/>
      <c r="G106" s="136"/>
    </row>
    <row r="107" spans="1:7" ht="19.5" customHeight="1" x14ac:dyDescent="0.3">
      <c r="C107" s="141" t="s">
        <v>18</v>
      </c>
      <c r="D107" s="144">
        <f>COUNT(E93:E96,G93:G96)</f>
        <v>6</v>
      </c>
      <c r="E107" s="136"/>
      <c r="F107" s="136"/>
      <c r="G107" s="136"/>
    </row>
    <row r="109" spans="1:7" ht="18.75" x14ac:dyDescent="0.3">
      <c r="A109" s="106" t="s">
        <v>1</v>
      </c>
      <c r="B109" s="145" t="s">
        <v>79</v>
      </c>
    </row>
    <row r="110" spans="1:7" ht="18.75" x14ac:dyDescent="0.3">
      <c r="A110" s="107" t="s">
        <v>80</v>
      </c>
      <c r="B110" s="109" t="str">
        <f>B21</f>
        <v>Each 5 mL spoonful(After reconstitution) contains:  Amoxicillin Trihydrate Ph.Eur. equivalen to Amoxicillin 250 mg Potassium Clavulanate diluted Ph. Eur eq. to Clavulanic acid 62.5mg</v>
      </c>
    </row>
    <row r="111" spans="1:7" ht="26.25" customHeight="1" x14ac:dyDescent="0.4">
      <c r="A111" s="204" t="s">
        <v>81</v>
      </c>
      <c r="B111" s="221">
        <v>5</v>
      </c>
      <c r="C111" s="184" t="s">
        <v>82</v>
      </c>
      <c r="D111" s="222">
        <v>250</v>
      </c>
      <c r="E111" s="184" t="str">
        <f>B20</f>
        <v>Amoxicillin &amp; Clavulanic Acid</v>
      </c>
    </row>
    <row r="112" spans="1:7" ht="18.75" x14ac:dyDescent="0.3">
      <c r="A112" s="109" t="s">
        <v>83</v>
      </c>
      <c r="B112" s="232">
        <f>B58</f>
        <v>0.95546570182231305</v>
      </c>
    </row>
    <row r="113" spans="1:8" ht="18.75" x14ac:dyDescent="0.3">
      <c r="A113" s="182" t="s">
        <v>84</v>
      </c>
      <c r="B113" s="183">
        <f>B111</f>
        <v>5</v>
      </c>
      <c r="C113" s="184" t="s">
        <v>85</v>
      </c>
      <c r="D113" s="205">
        <f>B112*B111</f>
        <v>4.7773285091115651</v>
      </c>
      <c r="E113" s="185"/>
      <c r="F113" s="185"/>
      <c r="G113" s="185"/>
      <c r="H113" s="185"/>
    </row>
    <row r="114" spans="1:8" ht="19.5" customHeight="1" x14ac:dyDescent="0.25"/>
    <row r="115" spans="1:8" ht="27" customHeight="1" x14ac:dyDescent="0.4">
      <c r="A115" s="123" t="s">
        <v>86</v>
      </c>
      <c r="B115" s="213">
        <v>100</v>
      </c>
      <c r="D115" s="147" t="s">
        <v>87</v>
      </c>
      <c r="E115" s="146" t="s">
        <v>88</v>
      </c>
      <c r="F115" s="146" t="s">
        <v>58</v>
      </c>
      <c r="G115" s="146" t="s">
        <v>89</v>
      </c>
      <c r="H115" s="126" t="s">
        <v>90</v>
      </c>
    </row>
    <row r="116" spans="1:8" ht="26.25" customHeight="1" x14ac:dyDescent="0.4">
      <c r="A116" s="124" t="s">
        <v>91</v>
      </c>
      <c r="B116" s="214">
        <v>1</v>
      </c>
      <c r="C116" s="412" t="s">
        <v>92</v>
      </c>
      <c r="D116" s="415">
        <v>1.2335100000000001</v>
      </c>
      <c r="E116" s="177">
        <v>1</v>
      </c>
      <c r="F116" s="223">
        <v>72196432</v>
      </c>
      <c r="G116" s="189">
        <f>IF(ISBLANK(F116),"-",(F116/$D$105*$D$102*$B$124)*$D$113/$D$116)</f>
        <v>227.65224819807582</v>
      </c>
      <c r="H116" s="236">
        <f t="shared" ref="H116:H127" si="1">IF(ISBLANK(F116),"-",G116/$D$111)</f>
        <v>0.91060899279230334</v>
      </c>
    </row>
    <row r="117" spans="1:8" ht="26.25" customHeight="1" x14ac:dyDescent="0.4">
      <c r="A117" s="124" t="s">
        <v>93</v>
      </c>
      <c r="B117" s="214">
        <v>1</v>
      </c>
      <c r="C117" s="413"/>
      <c r="D117" s="416"/>
      <c r="E117" s="178">
        <v>2</v>
      </c>
      <c r="F117" s="216">
        <v>71768436</v>
      </c>
      <c r="G117" s="190">
        <f>IF(ISBLANK(F117),"-",(F117/$D$105*$D$102*$B$124)*$D$113/$D$116)</f>
        <v>226.30267663448689</v>
      </c>
      <c r="H117" s="237">
        <f t="shared" si="1"/>
        <v>0.90521070653794755</v>
      </c>
    </row>
    <row r="118" spans="1:8" ht="26.25" customHeight="1" x14ac:dyDescent="0.4">
      <c r="A118" s="124" t="s">
        <v>94</v>
      </c>
      <c r="B118" s="214">
        <v>1</v>
      </c>
      <c r="C118" s="413"/>
      <c r="D118" s="416"/>
      <c r="E118" s="178">
        <v>3</v>
      </c>
      <c r="F118" s="216">
        <v>71757845</v>
      </c>
      <c r="G118" s="190">
        <f>IF(ISBLANK(F118),"-",(F118/$D$105*$D$102*$B$124)*$D$113/$D$116)</f>
        <v>226.26928073258603</v>
      </c>
      <c r="H118" s="237">
        <f t="shared" si="1"/>
        <v>0.90507712293034415</v>
      </c>
    </row>
    <row r="119" spans="1:8" ht="27" customHeight="1" x14ac:dyDescent="0.4">
      <c r="A119" s="124" t="s">
        <v>95</v>
      </c>
      <c r="B119" s="214">
        <v>1</v>
      </c>
      <c r="C119" s="414"/>
      <c r="D119" s="417"/>
      <c r="E119" s="179">
        <v>4</v>
      </c>
      <c r="F119" s="224"/>
      <c r="G119" s="191" t="str">
        <f>IF(ISBLANK(F119),"-",(F119/$D$105*$D$102*$B$124)*$D$113/$D$116)</f>
        <v>-</v>
      </c>
      <c r="H119" s="238" t="str">
        <f t="shared" si="1"/>
        <v>-</v>
      </c>
    </row>
    <row r="120" spans="1:8" ht="26.25" customHeight="1" x14ac:dyDescent="0.4">
      <c r="A120" s="124" t="s">
        <v>96</v>
      </c>
      <c r="B120" s="214">
        <v>1</v>
      </c>
      <c r="C120" s="412" t="s">
        <v>97</v>
      </c>
      <c r="D120" s="415">
        <v>1.9562999999999999</v>
      </c>
      <c r="E120" s="148">
        <v>1</v>
      </c>
      <c r="F120" s="216">
        <v>113871166</v>
      </c>
      <c r="G120" s="189">
        <f>IF(ISBLANK(F120),"-",(F120/$D$105*$D$102*$B$124)*$D$113/$D$120)</f>
        <v>226.40040323796146</v>
      </c>
      <c r="H120" s="236">
        <f t="shared" si="1"/>
        <v>0.90560161295184582</v>
      </c>
    </row>
    <row r="121" spans="1:8" ht="26.25" customHeight="1" x14ac:dyDescent="0.4">
      <c r="A121" s="124" t="s">
        <v>98</v>
      </c>
      <c r="B121" s="214">
        <v>1</v>
      </c>
      <c r="C121" s="413"/>
      <c r="D121" s="416"/>
      <c r="E121" s="149">
        <v>2</v>
      </c>
      <c r="F121" s="216">
        <v>113546680</v>
      </c>
      <c r="G121" s="190">
        <f>IF(ISBLANK(F121),"-",(F121/$D$105*$D$102*$B$124)*$D$113/$D$120)</f>
        <v>225.75525518314072</v>
      </c>
      <c r="H121" s="237">
        <f t="shared" si="1"/>
        <v>0.90302102073256285</v>
      </c>
    </row>
    <row r="122" spans="1:8" ht="26.25" customHeight="1" x14ac:dyDescent="0.4">
      <c r="A122" s="124" t="s">
        <v>99</v>
      </c>
      <c r="B122" s="214">
        <v>1</v>
      </c>
      <c r="C122" s="413"/>
      <c r="D122" s="416"/>
      <c r="E122" s="149">
        <v>3</v>
      </c>
      <c r="F122" s="216">
        <v>114065958</v>
      </c>
      <c r="G122" s="190">
        <f>IF(ISBLANK(F122),"-",(F122/$D$105*$D$102*$B$124)*$D$113/$D$120)</f>
        <v>226.78769168767781</v>
      </c>
      <c r="H122" s="237">
        <f t="shared" si="1"/>
        <v>0.90715076675071127</v>
      </c>
    </row>
    <row r="123" spans="1:8" ht="27" customHeight="1" x14ac:dyDescent="0.4">
      <c r="A123" s="124" t="s">
        <v>100</v>
      </c>
      <c r="B123" s="214">
        <v>1</v>
      </c>
      <c r="C123" s="414"/>
      <c r="D123" s="417"/>
      <c r="E123" s="150">
        <v>4</v>
      </c>
      <c r="F123" s="224"/>
      <c r="G123" s="191" t="str">
        <f>IF(ISBLANK(F123),"-",(F123/$D$105*$D$102*$B$124)*$D$113/$D$120)</f>
        <v>-</v>
      </c>
      <c r="H123" s="238" t="str">
        <f t="shared" si="1"/>
        <v>-</v>
      </c>
    </row>
    <row r="124" spans="1:8" ht="26.25" customHeight="1" x14ac:dyDescent="0.4">
      <c r="A124" s="124" t="s">
        <v>101</v>
      </c>
      <c r="B124" s="192">
        <f>(B123/B122)*(B121/B120)*(B119/B118)*(B117/B116)*B115</f>
        <v>100</v>
      </c>
      <c r="C124" s="412" t="s">
        <v>102</v>
      </c>
      <c r="D124" s="415">
        <v>1.50237</v>
      </c>
      <c r="E124" s="148">
        <v>1</v>
      </c>
      <c r="F124" s="223">
        <v>87823271</v>
      </c>
      <c r="G124" s="189">
        <f>IF(ISBLANK(F124),"-",(F124/$D$105*$D$102*$B$124)*$D$113/$D$124)</f>
        <v>227.36917654674139</v>
      </c>
      <c r="H124" s="236">
        <f t="shared" si="1"/>
        <v>0.90947670618696552</v>
      </c>
    </row>
    <row r="125" spans="1:8" ht="27" customHeight="1" x14ac:dyDescent="0.4">
      <c r="A125" s="203" t="s">
        <v>103</v>
      </c>
      <c r="B125" s="225">
        <f>(D102*B124)/D111*D113</f>
        <v>0.95546570182231305</v>
      </c>
      <c r="C125" s="413"/>
      <c r="D125" s="416"/>
      <c r="E125" s="149">
        <v>2</v>
      </c>
      <c r="F125" s="216">
        <v>88007069</v>
      </c>
      <c r="G125" s="190">
        <f>IF(ISBLANK(F125),"-",(F125/$D$105*$D$102*$B$124)*$D$113/$D$124)</f>
        <v>227.845018535261</v>
      </c>
      <c r="H125" s="237">
        <f t="shared" si="1"/>
        <v>0.91138007414104405</v>
      </c>
    </row>
    <row r="126" spans="1:8" ht="26.25" customHeight="1" x14ac:dyDescent="0.4">
      <c r="A126" s="408" t="s">
        <v>72</v>
      </c>
      <c r="B126" s="419"/>
      <c r="C126" s="413"/>
      <c r="D126" s="416"/>
      <c r="E126" s="149">
        <v>3</v>
      </c>
      <c r="F126" s="216">
        <v>87198466</v>
      </c>
      <c r="G126" s="190">
        <f>IF(ISBLANK(F126),"-",(F126/$D$105*$D$102*$B$124)*$D$113/$D$124)</f>
        <v>225.75159390907939</v>
      </c>
      <c r="H126" s="237">
        <f t="shared" si="1"/>
        <v>0.90300637563631758</v>
      </c>
    </row>
    <row r="127" spans="1:8" ht="27" customHeight="1" x14ac:dyDescent="0.4">
      <c r="A127" s="410"/>
      <c r="B127" s="420"/>
      <c r="C127" s="418"/>
      <c r="D127" s="417"/>
      <c r="E127" s="150">
        <v>4</v>
      </c>
      <c r="F127" s="224"/>
      <c r="G127" s="191" t="str">
        <f>IF(ISBLANK(F127),"-",(F127/$D$105*$D$102*$B$124)*$D$113/$D$124)</f>
        <v>-</v>
      </c>
      <c r="H127" s="238" t="str">
        <f t="shared" si="1"/>
        <v>-</v>
      </c>
    </row>
    <row r="128" spans="1:8" ht="26.25" customHeight="1" x14ac:dyDescent="0.4">
      <c r="A128" s="151"/>
      <c r="B128" s="151"/>
      <c r="C128" s="151"/>
      <c r="D128" s="151"/>
      <c r="E128" s="151"/>
      <c r="F128" s="152"/>
      <c r="G128" s="142" t="s">
        <v>65</v>
      </c>
      <c r="H128" s="226">
        <f>AVERAGE(H116:H127)</f>
        <v>0.90672593096222698</v>
      </c>
    </row>
    <row r="129" spans="1:9" ht="26.25" customHeight="1" x14ac:dyDescent="0.4">
      <c r="C129" s="151"/>
      <c r="D129" s="151"/>
      <c r="E129" s="151"/>
      <c r="F129" s="152"/>
      <c r="G129" s="140" t="s">
        <v>78</v>
      </c>
      <c r="H129" s="227">
        <f>STDEV(H116:H127)/H128</f>
        <v>3.4509072303175706E-3</v>
      </c>
    </row>
    <row r="130" spans="1:9" ht="27" customHeight="1" x14ac:dyDescent="0.4">
      <c r="A130" s="151"/>
      <c r="B130" s="151"/>
      <c r="C130" s="152"/>
      <c r="D130" s="153"/>
      <c r="E130" s="153"/>
      <c r="F130" s="152"/>
      <c r="G130" s="141" t="s">
        <v>18</v>
      </c>
      <c r="H130" s="228">
        <f>COUNT(H116:H127)</f>
        <v>9</v>
      </c>
    </row>
    <row r="131" spans="1:9" ht="18.75" x14ac:dyDescent="0.3">
      <c r="A131" s="151"/>
      <c r="B131" s="151"/>
      <c r="C131" s="152"/>
      <c r="D131" s="153"/>
      <c r="E131" s="153"/>
      <c r="F131" s="153"/>
      <c r="G131" s="153"/>
      <c r="H131" s="152"/>
    </row>
    <row r="132" spans="1:9" ht="26.25" customHeight="1" x14ac:dyDescent="0.4">
      <c r="A132" s="111" t="s">
        <v>104</v>
      </c>
      <c r="B132" s="230" t="s">
        <v>105</v>
      </c>
      <c r="C132" s="398" t="str">
        <f>B20</f>
        <v>Amoxicillin &amp; Clavulanic Acid</v>
      </c>
      <c r="D132" s="398"/>
      <c r="E132" s="176" t="s">
        <v>106</v>
      </c>
      <c r="F132" s="176"/>
      <c r="G132" s="231">
        <f>H128</f>
        <v>0.90672593096222698</v>
      </c>
      <c r="H132" s="152"/>
    </row>
    <row r="133" spans="1:9" ht="19.5" customHeight="1" x14ac:dyDescent="0.3">
      <c r="A133" s="234"/>
      <c r="B133" s="163"/>
      <c r="C133" s="164"/>
      <c r="D133" s="164"/>
      <c r="E133" s="163"/>
      <c r="F133" s="163"/>
      <c r="G133" s="163"/>
      <c r="H133" s="163"/>
    </row>
    <row r="134" spans="1:9" ht="83.1" customHeight="1" x14ac:dyDescent="0.3">
      <c r="A134" s="158" t="s">
        <v>25</v>
      </c>
      <c r="B134" s="206"/>
      <c r="C134" s="206"/>
      <c r="D134" s="151"/>
      <c r="E134" s="160"/>
      <c r="F134" s="154"/>
      <c r="G134" s="180"/>
      <c r="H134" s="180"/>
      <c r="I134" s="154"/>
    </row>
    <row r="135" spans="1:9" ht="83.1" customHeight="1" x14ac:dyDescent="0.3">
      <c r="A135" s="158" t="s">
        <v>26</v>
      </c>
      <c r="B135" s="207"/>
      <c r="C135" s="207"/>
      <c r="D135" s="168"/>
      <c r="E135" s="161"/>
      <c r="F135" s="154"/>
      <c r="G135" s="181"/>
      <c r="H135" s="181"/>
      <c r="I135" s="176"/>
    </row>
    <row r="136" spans="1:9" ht="18.75" x14ac:dyDescent="0.3">
      <c r="A136" s="151"/>
      <c r="B136" s="152"/>
      <c r="C136" s="153"/>
      <c r="D136" s="153"/>
      <c r="E136" s="153"/>
      <c r="F136" s="153"/>
      <c r="G136" s="152"/>
      <c r="H136" s="152"/>
      <c r="I136" s="154"/>
    </row>
    <row r="137" spans="1:9" ht="18.75" x14ac:dyDescent="0.3">
      <c r="A137" s="151"/>
      <c r="B137" s="151"/>
      <c r="C137" s="152"/>
      <c r="D137" s="153"/>
      <c r="E137" s="153"/>
      <c r="F137" s="153"/>
      <c r="G137" s="153"/>
      <c r="H137" s="152"/>
      <c r="I137" s="154"/>
    </row>
    <row r="138" spans="1:9" ht="27" customHeight="1" x14ac:dyDescent="0.3">
      <c r="A138" s="151"/>
      <c r="B138" s="151"/>
      <c r="C138" s="152"/>
      <c r="D138" s="153"/>
      <c r="E138" s="153"/>
      <c r="F138" s="153"/>
      <c r="G138" s="153"/>
      <c r="H138" s="152"/>
      <c r="I138" s="154"/>
    </row>
    <row r="139" spans="1:9" ht="18.75" x14ac:dyDescent="0.3">
      <c r="A139" s="151"/>
      <c r="B139" s="151"/>
      <c r="C139" s="152"/>
      <c r="D139" s="153"/>
      <c r="E139" s="153"/>
      <c r="F139" s="153"/>
      <c r="G139" s="153"/>
      <c r="H139" s="152"/>
      <c r="I139" s="154"/>
    </row>
    <row r="140" spans="1:9" ht="27" customHeight="1" x14ac:dyDescent="0.3">
      <c r="A140" s="151"/>
      <c r="B140" s="151"/>
      <c r="C140" s="152"/>
      <c r="D140" s="153"/>
      <c r="E140" s="153"/>
      <c r="F140" s="153"/>
      <c r="G140" s="153"/>
      <c r="H140" s="152"/>
      <c r="I140" s="154"/>
    </row>
    <row r="141" spans="1:9" ht="27" customHeight="1" x14ac:dyDescent="0.3">
      <c r="A141" s="151"/>
      <c r="B141" s="151"/>
      <c r="C141" s="152"/>
      <c r="D141" s="153"/>
      <c r="E141" s="153"/>
      <c r="F141" s="153"/>
      <c r="G141" s="153"/>
      <c r="H141" s="152"/>
      <c r="I141" s="154"/>
    </row>
    <row r="142" spans="1:9" ht="18.75" x14ac:dyDescent="0.3">
      <c r="A142" s="151"/>
      <c r="B142" s="151"/>
      <c r="C142" s="152"/>
      <c r="D142" s="153"/>
      <c r="E142" s="153"/>
      <c r="F142" s="153"/>
      <c r="G142" s="153"/>
      <c r="H142" s="152"/>
      <c r="I142" s="154"/>
    </row>
    <row r="143" spans="1:9" ht="18.75" x14ac:dyDescent="0.3">
      <c r="A143" s="151"/>
      <c r="B143" s="151"/>
      <c r="C143" s="152"/>
      <c r="D143" s="153"/>
      <c r="E143" s="153"/>
      <c r="F143" s="153"/>
      <c r="G143" s="153"/>
      <c r="H143" s="152"/>
      <c r="I143" s="154"/>
    </row>
    <row r="144" spans="1:9" ht="18.75" x14ac:dyDescent="0.3">
      <c r="A144" s="151"/>
      <c r="B144" s="151"/>
      <c r="C144" s="152"/>
      <c r="D144" s="153"/>
      <c r="E144" s="153"/>
      <c r="F144" s="153"/>
      <c r="G144" s="153"/>
      <c r="H144" s="152"/>
      <c r="I144" s="154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8" zoomScale="55" zoomScaleNormal="75" workbookViewId="0">
      <selection activeCell="F96" sqref="F9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23" t="s">
        <v>27</v>
      </c>
      <c r="B1" s="423"/>
      <c r="C1" s="423"/>
      <c r="D1" s="423"/>
      <c r="E1" s="423"/>
      <c r="F1" s="423"/>
      <c r="G1" s="423"/>
      <c r="H1" s="423"/>
    </row>
    <row r="2" spans="1:8" x14ac:dyDescent="0.25">
      <c r="A2" s="423"/>
      <c r="B2" s="423"/>
      <c r="C2" s="423"/>
      <c r="D2" s="423"/>
      <c r="E2" s="423"/>
      <c r="F2" s="423"/>
      <c r="G2" s="423"/>
      <c r="H2" s="423"/>
    </row>
    <row r="3" spans="1:8" x14ac:dyDescent="0.25">
      <c r="A3" s="423"/>
      <c r="B3" s="423"/>
      <c r="C3" s="423"/>
      <c r="D3" s="423"/>
      <c r="E3" s="423"/>
      <c r="F3" s="423"/>
      <c r="G3" s="423"/>
      <c r="H3" s="423"/>
    </row>
    <row r="4" spans="1:8" x14ac:dyDescent="0.25">
      <c r="A4" s="423"/>
      <c r="B4" s="423"/>
      <c r="C4" s="423"/>
      <c r="D4" s="423"/>
      <c r="E4" s="423"/>
      <c r="F4" s="423"/>
      <c r="G4" s="423"/>
      <c r="H4" s="423"/>
    </row>
    <row r="5" spans="1:8" x14ac:dyDescent="0.25">
      <c r="A5" s="423"/>
      <c r="B5" s="423"/>
      <c r="C5" s="423"/>
      <c r="D5" s="423"/>
      <c r="E5" s="423"/>
      <c r="F5" s="423"/>
      <c r="G5" s="423"/>
      <c r="H5" s="423"/>
    </row>
    <row r="6" spans="1:8" x14ac:dyDescent="0.25">
      <c r="A6" s="423"/>
      <c r="B6" s="423"/>
      <c r="C6" s="423"/>
      <c r="D6" s="423"/>
      <c r="E6" s="423"/>
      <c r="F6" s="423"/>
      <c r="G6" s="423"/>
      <c r="H6" s="423"/>
    </row>
    <row r="7" spans="1:8" x14ac:dyDescent="0.25">
      <c r="A7" s="423"/>
      <c r="B7" s="423"/>
      <c r="C7" s="423"/>
      <c r="D7" s="423"/>
      <c r="E7" s="423"/>
      <c r="F7" s="423"/>
      <c r="G7" s="423"/>
      <c r="H7" s="423"/>
    </row>
    <row r="8" spans="1:8" x14ac:dyDescent="0.25">
      <c r="A8" s="424" t="s">
        <v>28</v>
      </c>
      <c r="B8" s="424"/>
      <c r="C8" s="424"/>
      <c r="D8" s="424"/>
      <c r="E8" s="424"/>
      <c r="F8" s="424"/>
      <c r="G8" s="424"/>
      <c r="H8" s="424"/>
    </row>
    <row r="9" spans="1:8" x14ac:dyDescent="0.25">
      <c r="A9" s="424"/>
      <c r="B9" s="424"/>
      <c r="C9" s="424"/>
      <c r="D9" s="424"/>
      <c r="E9" s="424"/>
      <c r="F9" s="424"/>
      <c r="G9" s="424"/>
      <c r="H9" s="424"/>
    </row>
    <row r="10" spans="1:8" x14ac:dyDescent="0.25">
      <c r="A10" s="424"/>
      <c r="B10" s="424"/>
      <c r="C10" s="424"/>
      <c r="D10" s="424"/>
      <c r="E10" s="424"/>
      <c r="F10" s="424"/>
      <c r="G10" s="424"/>
      <c r="H10" s="424"/>
    </row>
    <row r="11" spans="1:8" x14ac:dyDescent="0.25">
      <c r="A11" s="424"/>
      <c r="B11" s="424"/>
      <c r="C11" s="424"/>
      <c r="D11" s="424"/>
      <c r="E11" s="424"/>
      <c r="F11" s="424"/>
      <c r="G11" s="424"/>
      <c r="H11" s="424"/>
    </row>
    <row r="12" spans="1:8" x14ac:dyDescent="0.25">
      <c r="A12" s="424"/>
      <c r="B12" s="424"/>
      <c r="C12" s="424"/>
      <c r="D12" s="424"/>
      <c r="E12" s="424"/>
      <c r="F12" s="424"/>
      <c r="G12" s="424"/>
      <c r="H12" s="424"/>
    </row>
    <row r="13" spans="1:8" x14ac:dyDescent="0.25">
      <c r="A13" s="424"/>
      <c r="B13" s="424"/>
      <c r="C13" s="424"/>
      <c r="D13" s="424"/>
      <c r="E13" s="424"/>
      <c r="F13" s="424"/>
      <c r="G13" s="424"/>
      <c r="H13" s="424"/>
    </row>
    <row r="14" spans="1:8" ht="19.5" customHeight="1" x14ac:dyDescent="0.25">
      <c r="A14" s="424"/>
      <c r="B14" s="424"/>
      <c r="C14" s="424"/>
      <c r="D14" s="424"/>
      <c r="E14" s="424"/>
      <c r="F14" s="424"/>
      <c r="G14" s="424"/>
      <c r="H14" s="424"/>
    </row>
    <row r="15" spans="1:8" ht="19.5" customHeight="1" x14ac:dyDescent="0.25"/>
    <row r="16" spans="1:8" ht="19.5" customHeight="1" x14ac:dyDescent="0.3">
      <c r="A16" s="390" t="s">
        <v>29</v>
      </c>
      <c r="B16" s="391"/>
      <c r="C16" s="391"/>
      <c r="D16" s="391"/>
      <c r="E16" s="391"/>
      <c r="F16" s="391"/>
      <c r="G16" s="391"/>
      <c r="H16" s="392"/>
    </row>
    <row r="17" spans="1:12" ht="20.25" customHeight="1" x14ac:dyDescent="0.25">
      <c r="A17" s="425" t="s">
        <v>42</v>
      </c>
      <c r="B17" s="425"/>
      <c r="C17" s="425"/>
      <c r="D17" s="425"/>
      <c r="E17" s="425"/>
      <c r="F17" s="425"/>
      <c r="G17" s="425"/>
      <c r="H17" s="425"/>
    </row>
    <row r="18" spans="1:12" ht="26.25" customHeight="1" x14ac:dyDescent="0.4">
      <c r="A18" s="241" t="s">
        <v>31</v>
      </c>
      <c r="B18" s="421" t="str">
        <f>'Amoxicillin '!B18:C18</f>
        <v>KOACT 312.5 POWDER FOR ORAL SUSPENSION</v>
      </c>
      <c r="C18" s="421"/>
    </row>
    <row r="19" spans="1:12" ht="26.25" customHeight="1" x14ac:dyDescent="0.4">
      <c r="A19" s="241" t="s">
        <v>32</v>
      </c>
      <c r="B19" s="343" t="str">
        <f>'Amoxicillin '!B19</f>
        <v>NDQB201603801</v>
      </c>
      <c r="C19" s="366">
        <v>23</v>
      </c>
    </row>
    <row r="20" spans="1:12" ht="26.25" customHeight="1" x14ac:dyDescent="0.4">
      <c r="A20" s="241" t="s">
        <v>33</v>
      </c>
      <c r="B20" s="343" t="str">
        <f>'Amoxicillin '!B20</f>
        <v>Amoxicillin &amp; Clavulanic Acid</v>
      </c>
      <c r="C20" s="344"/>
    </row>
    <row r="21" spans="1:12" ht="26.25" customHeight="1" x14ac:dyDescent="0.4">
      <c r="A21" s="241" t="s">
        <v>34</v>
      </c>
      <c r="B21" s="399" t="str">
        <f>'Amoxicillin '!B21:H21</f>
        <v>Each 5 mL spoonful(After reconstitution) contains:  Amoxicillin Trihydrate Ph.Eur. equivalen to Amoxicillin 250 mg Potassium Clavulanate diluted Ph. Eur eq. to Clavulanic acid 62.5mg</v>
      </c>
      <c r="C21" s="399"/>
      <c r="D21" s="399"/>
      <c r="E21" s="399"/>
      <c r="F21" s="399"/>
      <c r="G21" s="399"/>
      <c r="H21" s="399"/>
      <c r="I21" s="368"/>
    </row>
    <row r="22" spans="1:12" ht="26.25" customHeight="1" x14ac:dyDescent="0.4">
      <c r="A22" s="241" t="s">
        <v>35</v>
      </c>
      <c r="B22" s="345"/>
      <c r="C22" s="344"/>
      <c r="D22" s="344"/>
      <c r="E22" s="344"/>
      <c r="F22" s="344"/>
      <c r="G22" s="344"/>
      <c r="H22" s="344"/>
      <c r="I22" s="344"/>
    </row>
    <row r="23" spans="1:12" ht="26.25" customHeight="1" x14ac:dyDescent="0.4">
      <c r="A23" s="241" t="s">
        <v>36</v>
      </c>
      <c r="B23" s="345"/>
      <c r="C23" s="344"/>
      <c r="D23" s="344"/>
      <c r="E23" s="344"/>
      <c r="F23" s="344"/>
      <c r="G23" s="344"/>
      <c r="H23" s="344"/>
      <c r="I23" s="344"/>
    </row>
    <row r="24" spans="1:12" ht="18.75" x14ac:dyDescent="0.3">
      <c r="A24" s="241"/>
      <c r="B24" s="243"/>
    </row>
    <row r="25" spans="1:12" ht="18.75" x14ac:dyDescent="0.3">
      <c r="B25" s="243"/>
    </row>
    <row r="26" spans="1:12" ht="18.75" x14ac:dyDescent="0.3">
      <c r="A26" s="239" t="s">
        <v>1</v>
      </c>
      <c r="B26" s="398" t="s">
        <v>107</v>
      </c>
      <c r="C26" s="398"/>
      <c r="D26" s="398"/>
      <c r="E26" s="398"/>
      <c r="F26" s="398"/>
      <c r="G26" s="398"/>
      <c r="H26" s="398"/>
    </row>
    <row r="27" spans="1:12" ht="26.25" customHeight="1" x14ac:dyDescent="0.4">
      <c r="A27" s="244" t="s">
        <v>3</v>
      </c>
      <c r="B27" s="421" t="s">
        <v>111</v>
      </c>
      <c r="C27" s="421"/>
    </row>
    <row r="28" spans="1:12" ht="26.25" customHeight="1" x14ac:dyDescent="0.4">
      <c r="A28" s="246" t="s">
        <v>43</v>
      </c>
      <c r="B28" s="399" t="s">
        <v>119</v>
      </c>
      <c r="C28" s="399"/>
    </row>
    <row r="29" spans="1:12" ht="27" customHeight="1" x14ac:dyDescent="0.4">
      <c r="A29" s="246" t="s">
        <v>5</v>
      </c>
      <c r="B29" s="342">
        <v>97</v>
      </c>
    </row>
    <row r="30" spans="1:12" s="8" customFormat="1" ht="27" customHeight="1" x14ac:dyDescent="0.4">
      <c r="A30" s="246" t="s">
        <v>44</v>
      </c>
      <c r="B30" s="341">
        <v>0</v>
      </c>
      <c r="C30" s="400" t="s">
        <v>45</v>
      </c>
      <c r="D30" s="401"/>
      <c r="E30" s="401"/>
      <c r="F30" s="401"/>
      <c r="G30" s="401"/>
      <c r="H30" s="402"/>
      <c r="I30" s="248"/>
      <c r="J30" s="248"/>
      <c r="K30" s="248"/>
      <c r="L30" s="248"/>
    </row>
    <row r="31" spans="1:12" s="8" customFormat="1" ht="19.5" customHeight="1" x14ac:dyDescent="0.3">
      <c r="A31" s="246" t="s">
        <v>46</v>
      </c>
      <c r="B31" s="245">
        <f>B29-B30</f>
        <v>97</v>
      </c>
      <c r="C31" s="249"/>
      <c r="D31" s="249"/>
      <c r="E31" s="249"/>
      <c r="F31" s="249"/>
      <c r="G31" s="249"/>
      <c r="H31" s="250"/>
      <c r="I31" s="248"/>
      <c r="J31" s="248"/>
      <c r="K31" s="248"/>
      <c r="L31" s="248"/>
    </row>
    <row r="32" spans="1:12" s="8" customFormat="1" ht="27" customHeight="1" x14ac:dyDescent="0.4">
      <c r="A32" s="246" t="s">
        <v>47</v>
      </c>
      <c r="B32" s="362">
        <v>1</v>
      </c>
      <c r="C32" s="403" t="s">
        <v>48</v>
      </c>
      <c r="D32" s="404"/>
      <c r="E32" s="404"/>
      <c r="F32" s="404"/>
      <c r="G32" s="404"/>
      <c r="H32" s="405"/>
      <c r="I32" s="248"/>
      <c r="J32" s="248"/>
      <c r="K32" s="248"/>
      <c r="L32" s="248"/>
    </row>
    <row r="33" spans="1:14" s="8" customFormat="1" ht="27" customHeight="1" x14ac:dyDescent="0.4">
      <c r="A33" s="246" t="s">
        <v>49</v>
      </c>
      <c r="B33" s="362">
        <v>1</v>
      </c>
      <c r="C33" s="403" t="s">
        <v>50</v>
      </c>
      <c r="D33" s="404"/>
      <c r="E33" s="404"/>
      <c r="F33" s="404"/>
      <c r="G33" s="404"/>
      <c r="H33" s="405"/>
      <c r="I33" s="248"/>
      <c r="J33" s="248"/>
      <c r="K33" s="248"/>
      <c r="L33" s="252"/>
      <c r="M33" s="252"/>
      <c r="N33" s="253"/>
    </row>
    <row r="34" spans="1:14" s="8" customFormat="1" ht="17.25" customHeight="1" x14ac:dyDescent="0.3">
      <c r="A34" s="246"/>
      <c r="B34" s="251"/>
      <c r="C34" s="254"/>
      <c r="D34" s="254"/>
      <c r="E34" s="254"/>
      <c r="F34" s="254"/>
      <c r="G34" s="254"/>
      <c r="H34" s="254"/>
      <c r="I34" s="248"/>
      <c r="J34" s="248"/>
      <c r="K34" s="248"/>
      <c r="L34" s="252"/>
      <c r="M34" s="252"/>
      <c r="N34" s="253"/>
    </row>
    <row r="35" spans="1:14" s="8" customFormat="1" ht="18.75" x14ac:dyDescent="0.3">
      <c r="A35" s="246" t="s">
        <v>51</v>
      </c>
      <c r="B35" s="255">
        <f>B32/B33</f>
        <v>1</v>
      </c>
      <c r="C35" s="240" t="s">
        <v>52</v>
      </c>
      <c r="D35" s="240"/>
      <c r="E35" s="240"/>
      <c r="F35" s="240"/>
      <c r="G35" s="240"/>
      <c r="H35" s="240"/>
      <c r="I35" s="248"/>
      <c r="J35" s="248"/>
      <c r="K35" s="248"/>
      <c r="L35" s="252"/>
      <c r="M35" s="252"/>
      <c r="N35" s="253"/>
    </row>
    <row r="36" spans="1:14" s="8" customFormat="1" ht="19.5" customHeight="1" x14ac:dyDescent="0.3">
      <c r="A36" s="246"/>
      <c r="B36" s="245"/>
      <c r="H36" s="240"/>
      <c r="I36" s="248"/>
      <c r="J36" s="248"/>
      <c r="K36" s="248"/>
      <c r="L36" s="252"/>
      <c r="M36" s="252"/>
      <c r="N36" s="253"/>
    </row>
    <row r="37" spans="1:14" s="8" customFormat="1" ht="27" customHeight="1" x14ac:dyDescent="0.4">
      <c r="A37" s="256" t="s">
        <v>53</v>
      </c>
      <c r="B37" s="346">
        <v>20</v>
      </c>
      <c r="C37" s="240"/>
      <c r="D37" s="406" t="s">
        <v>54</v>
      </c>
      <c r="E37" s="422"/>
      <c r="F37" s="302" t="s">
        <v>55</v>
      </c>
      <c r="G37" s="303"/>
      <c r="J37" s="248"/>
      <c r="K37" s="248"/>
      <c r="L37" s="252"/>
      <c r="M37" s="252"/>
      <c r="N37" s="253"/>
    </row>
    <row r="38" spans="1:14" s="8" customFormat="1" ht="26.25" customHeight="1" x14ac:dyDescent="0.4">
      <c r="A38" s="257" t="s">
        <v>56</v>
      </c>
      <c r="B38" s="347">
        <v>4</v>
      </c>
      <c r="C38" s="259" t="s">
        <v>57</v>
      </c>
      <c r="D38" s="260" t="s">
        <v>58</v>
      </c>
      <c r="E38" s="292" t="s">
        <v>59</v>
      </c>
      <c r="F38" s="260" t="s">
        <v>58</v>
      </c>
      <c r="G38" s="261" t="s">
        <v>59</v>
      </c>
      <c r="J38" s="248"/>
      <c r="K38" s="248"/>
      <c r="L38" s="252"/>
      <c r="M38" s="252"/>
      <c r="N38" s="253"/>
    </row>
    <row r="39" spans="1:14" s="8" customFormat="1" ht="26.25" customHeight="1" x14ac:dyDescent="0.4">
      <c r="A39" s="257" t="s">
        <v>60</v>
      </c>
      <c r="B39" s="347">
        <v>20</v>
      </c>
      <c r="C39" s="262">
        <v>1</v>
      </c>
      <c r="D39" s="348">
        <v>116724299</v>
      </c>
      <c r="E39" s="306">
        <f>IF(ISBLANK(D39),"-",$D$49/$D$46*D39)</f>
        <v>116603031.84687924</v>
      </c>
      <c r="F39" s="348">
        <v>124965037</v>
      </c>
      <c r="G39" s="298">
        <f>IF(ISBLANK(F39),"-",$D$49/$F$46*F39)</f>
        <v>118682574.89778572</v>
      </c>
      <c r="J39" s="248"/>
      <c r="K39" s="248"/>
      <c r="L39" s="252"/>
      <c r="M39" s="252"/>
      <c r="N39" s="253"/>
    </row>
    <row r="40" spans="1:14" s="8" customFormat="1" ht="26.25" customHeight="1" x14ac:dyDescent="0.4">
      <c r="A40" s="257" t="s">
        <v>61</v>
      </c>
      <c r="B40" s="347">
        <v>1</v>
      </c>
      <c r="C40" s="258">
        <v>2</v>
      </c>
      <c r="D40" s="349">
        <v>116497638</v>
      </c>
      <c r="E40" s="307">
        <f>IF(ISBLANK(D40),"-",$D$49/$D$46*D40)</f>
        <v>116376606.32941741</v>
      </c>
      <c r="F40" s="349">
        <v>124939473</v>
      </c>
      <c r="G40" s="299">
        <f>IF(ISBLANK(F40),"-",$D$49/$F$46*F40)</f>
        <v>118658296.09615031</v>
      </c>
      <c r="J40" s="248"/>
      <c r="K40" s="248"/>
      <c r="L40" s="252"/>
      <c r="M40" s="252"/>
      <c r="N40" s="253"/>
    </row>
    <row r="41" spans="1:14" ht="26.25" customHeight="1" x14ac:dyDescent="0.4">
      <c r="A41" s="257" t="s">
        <v>62</v>
      </c>
      <c r="B41" s="347">
        <v>1</v>
      </c>
      <c r="C41" s="258">
        <v>3</v>
      </c>
      <c r="D41" s="349">
        <v>116576773</v>
      </c>
      <c r="E41" s="307">
        <f>IF(ISBLANK(D41),"-",$D$49/$D$46*D41)</f>
        <v>116455659.11452089</v>
      </c>
      <c r="F41" s="349">
        <v>124868129</v>
      </c>
      <c r="G41" s="299">
        <f>IF(ISBLANK(F41),"-",$D$49/$F$46*F41)</f>
        <v>118590538.82718308</v>
      </c>
      <c r="L41" s="252"/>
      <c r="M41" s="252"/>
      <c r="N41" s="263"/>
    </row>
    <row r="42" spans="1:14" ht="26.25" customHeight="1" x14ac:dyDescent="0.4">
      <c r="A42" s="257" t="s">
        <v>63</v>
      </c>
      <c r="B42" s="347">
        <v>1</v>
      </c>
      <c r="C42" s="264">
        <v>4</v>
      </c>
      <c r="D42" s="350">
        <v>116756419</v>
      </c>
      <c r="E42" s="308">
        <f>IF(ISBLANK(D42),"-",$D$49/$D$46*D42)</f>
        <v>116635118.47678414</v>
      </c>
      <c r="F42" s="350">
        <v>124955277</v>
      </c>
      <c r="G42" s="300">
        <f>IF(ISBLANK(F42),"-",$D$49/$F$46*F42)</f>
        <v>118673305.56966956</v>
      </c>
      <c r="L42" s="252"/>
      <c r="M42" s="252"/>
      <c r="N42" s="263"/>
    </row>
    <row r="43" spans="1:14" ht="27" customHeight="1" x14ac:dyDescent="0.4">
      <c r="A43" s="257" t="s">
        <v>64</v>
      </c>
      <c r="B43" s="347">
        <v>1</v>
      </c>
      <c r="C43" s="265" t="s">
        <v>65</v>
      </c>
      <c r="D43" s="327">
        <f>AVERAGE(D39:D42)</f>
        <v>116638782.25</v>
      </c>
      <c r="E43" s="288">
        <f>AVERAGE(E39:E42)</f>
        <v>116517603.94190043</v>
      </c>
      <c r="F43" s="266">
        <f>AVERAGE(F39:F42)</f>
        <v>124931979</v>
      </c>
      <c r="G43" s="267">
        <f>AVERAGE(G39:G42)</f>
        <v>118651178.84769717</v>
      </c>
    </row>
    <row r="44" spans="1:14" ht="26.25" customHeight="1" x14ac:dyDescent="0.4">
      <c r="A44" s="257" t="s">
        <v>66</v>
      </c>
      <c r="B44" s="342">
        <v>1</v>
      </c>
      <c r="C44" s="328" t="s">
        <v>67</v>
      </c>
      <c r="D44" s="352">
        <v>20.64</v>
      </c>
      <c r="E44" s="263"/>
      <c r="F44" s="351">
        <v>21.71</v>
      </c>
      <c r="G44" s="304"/>
    </row>
    <row r="45" spans="1:14" ht="26.25" customHeight="1" x14ac:dyDescent="0.4">
      <c r="A45" s="257" t="s">
        <v>68</v>
      </c>
      <c r="B45" s="342">
        <v>1</v>
      </c>
      <c r="C45" s="329" t="s">
        <v>69</v>
      </c>
      <c r="D45" s="330">
        <f>D44*$B$35</f>
        <v>20.64</v>
      </c>
      <c r="E45" s="269"/>
      <c r="F45" s="268">
        <f>F44*$B$35</f>
        <v>21.71</v>
      </c>
      <c r="G45" s="271"/>
    </row>
    <row r="46" spans="1:14" ht="19.5" customHeight="1" x14ac:dyDescent="0.3">
      <c r="A46" s="257" t="s">
        <v>70</v>
      </c>
      <c r="B46" s="326">
        <f>(B45/B44)*(B43/B42)*(B41/B40)*(B39/B38)*B37</f>
        <v>100</v>
      </c>
      <c r="C46" s="329" t="s">
        <v>71</v>
      </c>
      <c r="D46" s="331">
        <f>D45*$B$31/100</f>
        <v>20.020800000000001</v>
      </c>
      <c r="E46" s="271"/>
      <c r="F46" s="270">
        <f>F45*$B$31/100</f>
        <v>21.058699999999998</v>
      </c>
      <c r="G46" s="271"/>
    </row>
    <row r="47" spans="1:14" ht="19.5" customHeight="1" x14ac:dyDescent="0.3">
      <c r="A47" s="408" t="s">
        <v>72</v>
      </c>
      <c r="B47" s="409"/>
      <c r="C47" s="329" t="s">
        <v>73</v>
      </c>
      <c r="D47" s="330">
        <f>D46/$B$46</f>
        <v>0.20020800000000002</v>
      </c>
      <c r="E47" s="271"/>
      <c r="F47" s="272">
        <f>F46/$B$46</f>
        <v>0.21058699999999997</v>
      </c>
      <c r="G47" s="271"/>
    </row>
    <row r="48" spans="1:14" ht="27" customHeight="1" x14ac:dyDescent="0.4">
      <c r="A48" s="410"/>
      <c r="B48" s="411"/>
      <c r="C48" s="329" t="s">
        <v>74</v>
      </c>
      <c r="D48" s="353">
        <v>0.2</v>
      </c>
      <c r="E48" s="304"/>
      <c r="F48" s="304"/>
      <c r="G48" s="304"/>
    </row>
    <row r="49" spans="1:12" ht="18.75" x14ac:dyDescent="0.3">
      <c r="C49" s="329" t="s">
        <v>75</v>
      </c>
      <c r="D49" s="331">
        <f>D48*$B$46</f>
        <v>20</v>
      </c>
      <c r="E49" s="271"/>
      <c r="F49" s="271"/>
      <c r="G49" s="271"/>
    </row>
    <row r="50" spans="1:12" ht="19.5" customHeight="1" x14ac:dyDescent="0.3">
      <c r="C50" s="332" t="s">
        <v>76</v>
      </c>
      <c r="D50" s="333">
        <f>D49/B35</f>
        <v>20</v>
      </c>
      <c r="E50" s="290"/>
      <c r="F50" s="290"/>
      <c r="G50" s="290"/>
    </row>
    <row r="51" spans="1:12" ht="18.75" x14ac:dyDescent="0.3">
      <c r="C51" s="334" t="s">
        <v>77</v>
      </c>
      <c r="D51" s="335">
        <f>AVERAGE(E39:E42,G39:G42)</f>
        <v>117584391.3947988</v>
      </c>
      <c r="E51" s="289"/>
      <c r="F51" s="289"/>
      <c r="G51" s="289"/>
    </row>
    <row r="52" spans="1:12" ht="18.75" x14ac:dyDescent="0.3">
      <c r="C52" s="273" t="s">
        <v>78</v>
      </c>
      <c r="D52" s="276">
        <f>STDEV(E39:E42,G39:G42)/D51</f>
        <v>9.7255497465437626E-3</v>
      </c>
      <c r="E52" s="269"/>
      <c r="F52" s="269"/>
      <c r="G52" s="269"/>
    </row>
    <row r="53" spans="1:12" ht="19.5" customHeight="1" x14ac:dyDescent="0.3">
      <c r="C53" s="274" t="s">
        <v>18</v>
      </c>
      <c r="D53" s="277">
        <f>COUNT(E39:E42,G39:G42)</f>
        <v>8</v>
      </c>
      <c r="E53" s="269"/>
      <c r="F53" s="269"/>
      <c r="G53" s="269"/>
    </row>
    <row r="55" spans="1:12" ht="18.75" x14ac:dyDescent="0.3">
      <c r="A55" s="239" t="s">
        <v>1</v>
      </c>
      <c r="B55" s="278" t="s">
        <v>79</v>
      </c>
    </row>
    <row r="56" spans="1:12" ht="18.75" x14ac:dyDescent="0.3">
      <c r="A56" s="240" t="s">
        <v>80</v>
      </c>
      <c r="B56" s="242" t="str">
        <f>B21</f>
        <v>Each 5 mL spoonful(After reconstitution) contains:  Amoxicillin Trihydrate Ph.Eur. equivalen to Amoxicillin 250 mg Potassium Clavulanate diluted Ph. Eur eq. to Clavulanic acid 62.5mg</v>
      </c>
    </row>
    <row r="57" spans="1:12" ht="26.25" customHeight="1" x14ac:dyDescent="0.4">
      <c r="A57" s="337" t="s">
        <v>81</v>
      </c>
      <c r="B57" s="354">
        <v>5</v>
      </c>
      <c r="C57" s="317" t="s">
        <v>82</v>
      </c>
      <c r="D57" s="355">
        <v>62.5</v>
      </c>
      <c r="E57" s="317" t="str">
        <f>B20</f>
        <v>Amoxicillin &amp; Clavulanic Acid</v>
      </c>
    </row>
    <row r="58" spans="1:12" ht="18.75" x14ac:dyDescent="0.3">
      <c r="A58" s="242" t="s">
        <v>83</v>
      </c>
      <c r="B58" s="365">
        <f>RD!C39</f>
        <v>0.95546570182231305</v>
      </c>
    </row>
    <row r="59" spans="1:12" s="70" customFormat="1" ht="18.75" x14ac:dyDescent="0.3">
      <c r="A59" s="315" t="s">
        <v>84</v>
      </c>
      <c r="B59" s="316">
        <f>B57</f>
        <v>5</v>
      </c>
      <c r="C59" s="317" t="s">
        <v>85</v>
      </c>
      <c r="D59" s="338">
        <f>B58*B57</f>
        <v>4.7773285091115651</v>
      </c>
    </row>
    <row r="60" spans="1:12" ht="19.5" customHeight="1" x14ac:dyDescent="0.25"/>
    <row r="61" spans="1:12" s="8" customFormat="1" ht="27" customHeight="1" x14ac:dyDescent="0.4">
      <c r="A61" s="256" t="s">
        <v>86</v>
      </c>
      <c r="B61" s="346">
        <v>100</v>
      </c>
      <c r="C61" s="240"/>
      <c r="D61" s="280" t="s">
        <v>87</v>
      </c>
      <c r="E61" s="279" t="s">
        <v>88</v>
      </c>
      <c r="F61" s="279" t="s">
        <v>58</v>
      </c>
      <c r="G61" s="279" t="s">
        <v>89</v>
      </c>
      <c r="H61" s="259" t="s">
        <v>90</v>
      </c>
      <c r="L61" s="248"/>
    </row>
    <row r="62" spans="1:12" s="8" customFormat="1" ht="24" customHeight="1" x14ac:dyDescent="0.4">
      <c r="A62" s="257" t="s">
        <v>91</v>
      </c>
      <c r="B62" s="347">
        <v>1</v>
      </c>
      <c r="C62" s="412" t="s">
        <v>92</v>
      </c>
      <c r="D62" s="415">
        <v>2.1736499999999999</v>
      </c>
      <c r="E62" s="310">
        <v>1</v>
      </c>
      <c r="F62" s="356">
        <v>172049932</v>
      </c>
      <c r="G62" s="322">
        <f>IF(ISBLANK(F62),"-",(F62/$D$51*$D$48*$B$70)*$D$59/$D$62)</f>
        <v>64.317671918838343</v>
      </c>
      <c r="H62" s="319">
        <f t="shared" ref="H62:H73" si="0">IF(ISBLANK(F62),"-",G62/$D$57)</f>
        <v>1.0290827507014135</v>
      </c>
      <c r="L62" s="248"/>
    </row>
    <row r="63" spans="1:12" s="8" customFormat="1" ht="26.25" customHeight="1" x14ac:dyDescent="0.4">
      <c r="A63" s="257" t="s">
        <v>93</v>
      </c>
      <c r="B63" s="347">
        <v>1</v>
      </c>
      <c r="C63" s="413"/>
      <c r="D63" s="416"/>
      <c r="E63" s="311">
        <v>2</v>
      </c>
      <c r="F63" s="349">
        <v>171626555</v>
      </c>
      <c r="G63" s="323">
        <f>IF(ISBLANK(F63),"-",(F63/$D$51*$D$48*$B$70)*$D$59/$D$62)</f>
        <v>64.159400289972012</v>
      </c>
      <c r="H63" s="320">
        <f t="shared" si="0"/>
        <v>1.0265504046395522</v>
      </c>
      <c r="L63" s="248"/>
    </row>
    <row r="64" spans="1:12" s="8" customFormat="1" ht="24.75" customHeight="1" x14ac:dyDescent="0.4">
      <c r="A64" s="257" t="s">
        <v>94</v>
      </c>
      <c r="B64" s="347">
        <v>1</v>
      </c>
      <c r="C64" s="413"/>
      <c r="D64" s="416"/>
      <c r="E64" s="311">
        <v>3</v>
      </c>
      <c r="F64" s="349">
        <v>170723827</v>
      </c>
      <c r="G64" s="323">
        <f>IF(ISBLANK(F64),"-",(F64/$D$51*$D$48*$B$70)*$D$59/$D$62)</f>
        <v>63.821932191839025</v>
      </c>
      <c r="H64" s="320">
        <f t="shared" si="0"/>
        <v>1.0211509150694245</v>
      </c>
      <c r="L64" s="248"/>
    </row>
    <row r="65" spans="1:11" ht="27" customHeight="1" x14ac:dyDescent="0.4">
      <c r="A65" s="257" t="s">
        <v>95</v>
      </c>
      <c r="B65" s="347">
        <v>1</v>
      </c>
      <c r="C65" s="414"/>
      <c r="D65" s="417"/>
      <c r="E65" s="312">
        <v>4</v>
      </c>
      <c r="F65" s="357"/>
      <c r="G65" s="323" t="str">
        <f>IF(ISBLANK(F65),"-",(F65/$D$51*$D$48*$B$70)*$D$59/$D$62)</f>
        <v>-</v>
      </c>
      <c r="H65" s="320" t="str">
        <f t="shared" si="0"/>
        <v>-</v>
      </c>
    </row>
    <row r="66" spans="1:11" ht="24.75" customHeight="1" x14ac:dyDescent="0.4">
      <c r="A66" s="257" t="s">
        <v>96</v>
      </c>
      <c r="B66" s="347">
        <v>1</v>
      </c>
      <c r="C66" s="412" t="s">
        <v>97</v>
      </c>
      <c r="D66" s="415">
        <v>2.3793700000000002</v>
      </c>
      <c r="E66" s="281">
        <v>1</v>
      </c>
      <c r="F66" s="349">
        <v>188703020</v>
      </c>
      <c r="G66" s="322">
        <f>IF(ISBLANK(F66),"-",(F66/$D$51*$D$48*$B$70)*$D$59/$D$66)</f>
        <v>64.44397127018668</v>
      </c>
      <c r="H66" s="319">
        <f t="shared" si="0"/>
        <v>1.0311035403229869</v>
      </c>
    </row>
    <row r="67" spans="1:11" ht="23.25" customHeight="1" x14ac:dyDescent="0.4">
      <c r="A67" s="257" t="s">
        <v>98</v>
      </c>
      <c r="B67" s="347">
        <v>1</v>
      </c>
      <c r="C67" s="413"/>
      <c r="D67" s="416"/>
      <c r="E67" s="282">
        <v>2</v>
      </c>
      <c r="F67" s="349">
        <v>188214494</v>
      </c>
      <c r="G67" s="323">
        <f>IF(ISBLANK(F67),"-",(F67/$D$51*$D$48*$B$70)*$D$59/$D$66)</f>
        <v>64.277134748393124</v>
      </c>
      <c r="H67" s="320">
        <f t="shared" si="0"/>
        <v>1.02843415597429</v>
      </c>
    </row>
    <row r="68" spans="1:11" ht="24.75" customHeight="1" x14ac:dyDescent="0.4">
      <c r="A68" s="257" t="s">
        <v>99</v>
      </c>
      <c r="B68" s="347">
        <v>1</v>
      </c>
      <c r="C68" s="413"/>
      <c r="D68" s="416"/>
      <c r="E68" s="282">
        <v>3</v>
      </c>
      <c r="F68" s="349">
        <v>187234892</v>
      </c>
      <c r="G68" s="323">
        <f>IF(ISBLANK(F68),"-",(F68/$D$51*$D$48*$B$70)*$D$59/$D$66)</f>
        <v>63.942590854266697</v>
      </c>
      <c r="H68" s="320">
        <f t="shared" si="0"/>
        <v>1.0230814536682671</v>
      </c>
    </row>
    <row r="69" spans="1:11" ht="27" customHeight="1" x14ac:dyDescent="0.4">
      <c r="A69" s="257" t="s">
        <v>100</v>
      </c>
      <c r="B69" s="347">
        <v>1</v>
      </c>
      <c r="C69" s="414"/>
      <c r="D69" s="417"/>
      <c r="E69" s="283">
        <v>4</v>
      </c>
      <c r="F69" s="357"/>
      <c r="G69" s="324" t="str">
        <f>IF(ISBLANK(F69),"-",(F69/$D$51*$D$48*$B$70)*$D$59/$D$66)</f>
        <v>-</v>
      </c>
      <c r="H69" s="321" t="str">
        <f t="shared" si="0"/>
        <v>-</v>
      </c>
    </row>
    <row r="70" spans="1:11" ht="23.25" customHeight="1" x14ac:dyDescent="0.4">
      <c r="A70" s="257" t="s">
        <v>101</v>
      </c>
      <c r="B70" s="325">
        <f>(B69/B68)*(B67/B66)*(B65/B64)*(B63/B62)*B61</f>
        <v>100</v>
      </c>
      <c r="C70" s="412" t="s">
        <v>102</v>
      </c>
      <c r="D70" s="415">
        <v>3.06751</v>
      </c>
      <c r="E70" s="281">
        <v>1</v>
      </c>
      <c r="F70" s="356">
        <v>236560964</v>
      </c>
      <c r="G70" s="322">
        <f>IF(ISBLANK(F70),"-",(F70/$D$51*$D$48*$B$70)*$D$59/$D$70)</f>
        <v>62.664635858477787</v>
      </c>
      <c r="H70" s="320">
        <f t="shared" si="0"/>
        <v>1.0026341737356446</v>
      </c>
    </row>
    <row r="71" spans="1:11" ht="22.5" customHeight="1" x14ac:dyDescent="0.4">
      <c r="A71" s="336" t="s">
        <v>103</v>
      </c>
      <c r="B71" s="358">
        <f>(D48*B70)/D57*D59</f>
        <v>1.528745122915701</v>
      </c>
      <c r="C71" s="413"/>
      <c r="D71" s="416"/>
      <c r="E71" s="282">
        <v>2</v>
      </c>
      <c r="F71" s="349">
        <v>234941674</v>
      </c>
      <c r="G71" s="323">
        <f>IF(ISBLANK(F71),"-",(F71/$D$51*$D$48*$B$70)*$D$59/$D$70)</f>
        <v>62.235688425716752</v>
      </c>
      <c r="H71" s="320">
        <f t="shared" si="0"/>
        <v>0.99577101481146801</v>
      </c>
    </row>
    <row r="72" spans="1:11" ht="23.25" customHeight="1" x14ac:dyDescent="0.4">
      <c r="A72" s="408" t="s">
        <v>72</v>
      </c>
      <c r="B72" s="419"/>
      <c r="C72" s="413"/>
      <c r="D72" s="416"/>
      <c r="E72" s="282">
        <v>3</v>
      </c>
      <c r="F72" s="349">
        <v>233643890</v>
      </c>
      <c r="G72" s="323">
        <f>IF(ISBLANK(F72),"-",(F72/$D$51*$D$48*$B$70)*$D$59/$D$70)</f>
        <v>61.891907438322065</v>
      </c>
      <c r="H72" s="320">
        <f t="shared" si="0"/>
        <v>0.99027051901315299</v>
      </c>
    </row>
    <row r="73" spans="1:11" ht="23.25" customHeight="1" x14ac:dyDescent="0.4">
      <c r="A73" s="410"/>
      <c r="B73" s="420"/>
      <c r="C73" s="418"/>
      <c r="D73" s="417"/>
      <c r="E73" s="283">
        <v>4</v>
      </c>
      <c r="F73" s="357"/>
      <c r="G73" s="324" t="str">
        <f>IF(ISBLANK(F73),"-",(F73/$D$51*$D$48*$B$70)*$D$59/$D$70)</f>
        <v>-</v>
      </c>
      <c r="H73" s="321" t="str">
        <f t="shared" si="0"/>
        <v>-</v>
      </c>
    </row>
    <row r="74" spans="1:11" ht="26.25" customHeight="1" x14ac:dyDescent="0.4">
      <c r="A74" s="284"/>
      <c r="B74" s="284"/>
      <c r="C74" s="284"/>
      <c r="D74" s="284"/>
      <c r="E74" s="284"/>
      <c r="F74" s="285"/>
      <c r="G74" s="275" t="s">
        <v>65</v>
      </c>
      <c r="H74" s="359">
        <f>AVERAGE(H62:H73)</f>
        <v>1.0164532142151332</v>
      </c>
    </row>
    <row r="75" spans="1:11" ht="26.25" customHeight="1" x14ac:dyDescent="0.4">
      <c r="C75" s="284"/>
      <c r="D75" s="284"/>
      <c r="E75" s="284"/>
      <c r="F75" s="285"/>
      <c r="G75" s="273" t="s">
        <v>78</v>
      </c>
      <c r="H75" s="360">
        <f>STDEV(H62:H73)/H74</f>
        <v>1.5516077892315922E-2</v>
      </c>
    </row>
    <row r="76" spans="1:11" ht="27" customHeight="1" x14ac:dyDescent="0.4">
      <c r="A76" s="284"/>
      <c r="B76" s="284"/>
      <c r="C76" s="285"/>
      <c r="D76" s="286"/>
      <c r="E76" s="286"/>
      <c r="F76" s="285"/>
      <c r="G76" s="274" t="s">
        <v>18</v>
      </c>
      <c r="H76" s="361">
        <f>COUNT(H62:H73)</f>
        <v>9</v>
      </c>
    </row>
    <row r="77" spans="1:11" ht="18.75" x14ac:dyDescent="0.3">
      <c r="A77" s="284"/>
      <c r="B77" s="284"/>
      <c r="C77" s="285"/>
      <c r="D77" s="286"/>
      <c r="E77" s="286"/>
      <c r="F77" s="286"/>
      <c r="G77" s="286"/>
      <c r="H77" s="285"/>
      <c r="I77" s="287"/>
      <c r="J77" s="291"/>
      <c r="K77" s="305"/>
    </row>
    <row r="78" spans="1:11" ht="26.25" customHeight="1" x14ac:dyDescent="0.4">
      <c r="A78" s="244" t="s">
        <v>104</v>
      </c>
      <c r="B78" s="363" t="s">
        <v>105</v>
      </c>
      <c r="C78" s="398" t="str">
        <f>B20</f>
        <v>Amoxicillin &amp; Clavulanic Acid</v>
      </c>
      <c r="D78" s="398"/>
      <c r="E78" s="309" t="s">
        <v>106</v>
      </c>
      <c r="F78" s="309"/>
      <c r="G78" s="364">
        <f>H74</f>
        <v>1.0164532142151332</v>
      </c>
      <c r="H78" s="285"/>
      <c r="I78" s="287"/>
      <c r="J78" s="291"/>
      <c r="K78" s="305"/>
    </row>
    <row r="79" spans="1:11" ht="19.5" customHeight="1" x14ac:dyDescent="0.3">
      <c r="A79" s="295"/>
      <c r="B79" s="296"/>
      <c r="C79" s="297"/>
      <c r="D79" s="297"/>
      <c r="E79" s="296"/>
      <c r="F79" s="296"/>
      <c r="G79" s="296"/>
      <c r="H79" s="296"/>
    </row>
    <row r="80" spans="1:11" ht="18.75" x14ac:dyDescent="0.3">
      <c r="A80" s="239" t="s">
        <v>1</v>
      </c>
      <c r="B80" s="398" t="s">
        <v>109</v>
      </c>
      <c r="C80" s="398"/>
      <c r="D80" s="398"/>
      <c r="E80" s="398"/>
      <c r="F80" s="398"/>
      <c r="G80" s="398"/>
      <c r="H80" s="398"/>
    </row>
    <row r="81" spans="1:8" ht="26.25" customHeight="1" x14ac:dyDescent="0.4">
      <c r="A81" s="244" t="s">
        <v>3</v>
      </c>
      <c r="B81" s="421" t="s">
        <v>108</v>
      </c>
      <c r="C81" s="421"/>
    </row>
    <row r="82" spans="1:8" ht="26.25" customHeight="1" x14ac:dyDescent="0.4">
      <c r="A82" s="246" t="s">
        <v>43</v>
      </c>
      <c r="B82" s="399" t="s">
        <v>119</v>
      </c>
      <c r="C82" s="399"/>
    </row>
    <row r="83" spans="1:8" ht="27" customHeight="1" x14ac:dyDescent="0.4">
      <c r="A83" s="246" t="s">
        <v>5</v>
      </c>
      <c r="B83" s="342">
        <v>97</v>
      </c>
    </row>
    <row r="84" spans="1:8" ht="27" customHeight="1" x14ac:dyDescent="0.4">
      <c r="A84" s="246" t="s">
        <v>44</v>
      </c>
      <c r="B84" s="341">
        <v>0</v>
      </c>
      <c r="C84" s="400" t="s">
        <v>45</v>
      </c>
      <c r="D84" s="401"/>
      <c r="E84" s="401"/>
      <c r="F84" s="401"/>
      <c r="G84" s="401"/>
      <c r="H84" s="402"/>
    </row>
    <row r="85" spans="1:8" ht="19.5" customHeight="1" x14ac:dyDescent="0.3">
      <c r="A85" s="246" t="s">
        <v>46</v>
      </c>
      <c r="B85" s="245">
        <f>B83-B84</f>
        <v>97</v>
      </c>
      <c r="C85" s="249"/>
      <c r="D85" s="249"/>
      <c r="E85" s="249"/>
      <c r="F85" s="249"/>
      <c r="G85" s="249"/>
      <c r="H85" s="250"/>
    </row>
    <row r="86" spans="1:8" ht="27" customHeight="1" x14ac:dyDescent="0.4">
      <c r="A86" s="246" t="s">
        <v>47</v>
      </c>
      <c r="B86" s="362">
        <v>1</v>
      </c>
      <c r="C86" s="403" t="s">
        <v>48</v>
      </c>
      <c r="D86" s="404"/>
      <c r="E86" s="404"/>
      <c r="F86" s="404"/>
      <c r="G86" s="404"/>
      <c r="H86" s="405"/>
    </row>
    <row r="87" spans="1:8" ht="27" customHeight="1" x14ac:dyDescent="0.4">
      <c r="A87" s="246" t="s">
        <v>49</v>
      </c>
      <c r="B87" s="362">
        <v>1</v>
      </c>
      <c r="C87" s="403" t="s">
        <v>50</v>
      </c>
      <c r="D87" s="404"/>
      <c r="E87" s="404"/>
      <c r="F87" s="404"/>
      <c r="G87" s="404"/>
      <c r="H87" s="405"/>
    </row>
    <row r="88" spans="1:8" ht="18.75" x14ac:dyDescent="0.3">
      <c r="A88" s="246"/>
      <c r="B88" s="251"/>
      <c r="C88" s="254"/>
      <c r="D88" s="254"/>
      <c r="E88" s="254"/>
      <c r="F88" s="254"/>
      <c r="G88" s="254"/>
      <c r="H88" s="254"/>
    </row>
    <row r="89" spans="1:8" ht="18.75" x14ac:dyDescent="0.3">
      <c r="A89" s="246" t="s">
        <v>51</v>
      </c>
      <c r="B89" s="255">
        <f>B86/B87</f>
        <v>1</v>
      </c>
      <c r="C89" s="240" t="s">
        <v>52</v>
      </c>
    </row>
    <row r="90" spans="1:8" ht="19.5" customHeight="1" x14ac:dyDescent="0.3">
      <c r="A90" s="246"/>
      <c r="B90" s="245"/>
      <c r="C90" s="247"/>
      <c r="D90" s="247"/>
      <c r="E90" s="247"/>
      <c r="F90" s="247"/>
      <c r="G90" s="247"/>
    </row>
    <row r="91" spans="1:8" ht="27" customHeight="1" x14ac:dyDescent="0.4">
      <c r="A91" s="256" t="s">
        <v>53</v>
      </c>
      <c r="B91" s="346">
        <v>10</v>
      </c>
      <c r="D91" s="406" t="s">
        <v>54</v>
      </c>
      <c r="E91" s="407"/>
      <c r="F91" s="302" t="s">
        <v>55</v>
      </c>
      <c r="G91" s="303"/>
      <c r="H91" s="247"/>
    </row>
    <row r="92" spans="1:8" ht="26.25" customHeight="1" x14ac:dyDescent="0.4">
      <c r="A92" s="257" t="s">
        <v>56</v>
      </c>
      <c r="B92" s="347">
        <v>4</v>
      </c>
      <c r="C92" s="259" t="s">
        <v>57</v>
      </c>
      <c r="D92" s="260" t="s">
        <v>58</v>
      </c>
      <c r="E92" s="261" t="s">
        <v>59</v>
      </c>
      <c r="F92" s="260" t="s">
        <v>58</v>
      </c>
      <c r="G92" s="261" t="s">
        <v>59</v>
      </c>
      <c r="H92" s="247"/>
    </row>
    <row r="93" spans="1:8" ht="26.25" customHeight="1" x14ac:dyDescent="0.4">
      <c r="A93" s="257" t="s">
        <v>60</v>
      </c>
      <c r="B93" s="347">
        <v>20</v>
      </c>
      <c r="C93" s="262">
        <v>1</v>
      </c>
      <c r="D93" s="348">
        <v>27166138</v>
      </c>
      <c r="E93" s="298">
        <f>IF(ISBLANK(D93),"-",$D$103/$D$100*D93)</f>
        <v>70438450.289365053</v>
      </c>
      <c r="F93" s="348">
        <v>28374874</v>
      </c>
      <c r="G93" s="298">
        <f>IF(ISBLANK(F93),"-",$D$103/$F$100*F93)</f>
        <v>71556867.4723102</v>
      </c>
      <c r="H93" s="247"/>
    </row>
    <row r="94" spans="1:8" ht="26.25" customHeight="1" x14ac:dyDescent="0.4">
      <c r="A94" s="257" t="s">
        <v>61</v>
      </c>
      <c r="B94" s="347">
        <v>1</v>
      </c>
      <c r="C94" s="258">
        <v>2</v>
      </c>
      <c r="D94" s="349">
        <v>27155234</v>
      </c>
      <c r="E94" s="299">
        <f>IF(ISBLANK(D94),"-",$D$103/$D$100*D94)</f>
        <v>70410177.560206607</v>
      </c>
      <c r="F94" s="349">
        <v>28380939</v>
      </c>
      <c r="G94" s="299">
        <f>IF(ISBLANK(F94),"-",$D$103/$F$100*F94)</f>
        <v>71572162.426614478</v>
      </c>
      <c r="H94" s="247"/>
    </row>
    <row r="95" spans="1:8" ht="26.25" customHeight="1" x14ac:dyDescent="0.4">
      <c r="A95" s="257" t="s">
        <v>62</v>
      </c>
      <c r="B95" s="347">
        <v>1</v>
      </c>
      <c r="C95" s="258">
        <v>3</v>
      </c>
      <c r="D95" s="349">
        <v>27202546</v>
      </c>
      <c r="E95" s="299">
        <f>IF(ISBLANK(D95),"-",$D$103/$D$100*D95)</f>
        <v>70532851.749673307</v>
      </c>
      <c r="F95" s="349">
        <v>28356939</v>
      </c>
      <c r="G95" s="299">
        <f>IF(ISBLANK(F95),"-",$D$103/$F$100*F95)</f>
        <v>71511638.287570357</v>
      </c>
    </row>
    <row r="96" spans="1:8" ht="26.25" customHeight="1" x14ac:dyDescent="0.4">
      <c r="A96" s="257" t="s">
        <v>63</v>
      </c>
      <c r="B96" s="347">
        <v>1</v>
      </c>
      <c r="C96" s="264">
        <v>4</v>
      </c>
      <c r="D96" s="350"/>
      <c r="E96" s="300" t="str">
        <f>IF(ISBLANK(D96),"-",$D$103/$D$100*D96)</f>
        <v>-</v>
      </c>
      <c r="F96" s="350"/>
      <c r="G96" s="300" t="str">
        <f>IF(ISBLANK(F96),"-",$D$103/$F$100*F96)</f>
        <v>-</v>
      </c>
    </row>
    <row r="97" spans="1:7" ht="27" customHeight="1" x14ac:dyDescent="0.4">
      <c r="A97" s="257" t="s">
        <v>64</v>
      </c>
      <c r="B97" s="347">
        <v>1</v>
      </c>
      <c r="C97" s="265" t="s">
        <v>65</v>
      </c>
      <c r="D97" s="266">
        <f>AVERAGE(D93:D96)</f>
        <v>27174639.333333332</v>
      </c>
      <c r="E97" s="267">
        <f>AVERAGE(E93:E96)</f>
        <v>70460493.199748322</v>
      </c>
      <c r="F97" s="266">
        <f>AVERAGE(F93:F96)</f>
        <v>28370917.333333332</v>
      </c>
      <c r="G97" s="267">
        <f>AVERAGE(G93:G96)</f>
        <v>71546889.39549835</v>
      </c>
    </row>
    <row r="98" spans="1:7" ht="26.25" customHeight="1" x14ac:dyDescent="0.4">
      <c r="A98" s="257" t="s">
        <v>66</v>
      </c>
      <c r="B98" s="342">
        <v>1</v>
      </c>
      <c r="C98" s="328" t="s">
        <v>67</v>
      </c>
      <c r="D98" s="352">
        <v>9.94</v>
      </c>
      <c r="E98" s="263"/>
      <c r="F98" s="351">
        <v>10.220000000000001</v>
      </c>
      <c r="G98" s="304"/>
    </row>
    <row r="99" spans="1:7" ht="26.25" customHeight="1" x14ac:dyDescent="0.4">
      <c r="A99" s="257" t="s">
        <v>68</v>
      </c>
      <c r="B99" s="342">
        <v>1</v>
      </c>
      <c r="C99" s="329" t="s">
        <v>69</v>
      </c>
      <c r="D99" s="330">
        <f>D98*$B$89</f>
        <v>9.94</v>
      </c>
      <c r="E99" s="269"/>
      <c r="F99" s="268">
        <f>F98*$B$89</f>
        <v>10.220000000000001</v>
      </c>
      <c r="G99" s="271"/>
    </row>
    <row r="100" spans="1:7" ht="19.5" customHeight="1" x14ac:dyDescent="0.3">
      <c r="A100" s="257" t="s">
        <v>70</v>
      </c>
      <c r="B100" s="326">
        <f>(B99/B98)*(B97/B96)*(B95/B94)*(B93/B92)*B91</f>
        <v>50</v>
      </c>
      <c r="C100" s="329" t="s">
        <v>71</v>
      </c>
      <c r="D100" s="331">
        <f>D99*$B$85/100</f>
        <v>9.6417999999999999</v>
      </c>
      <c r="E100" s="271"/>
      <c r="F100" s="270">
        <f>F99*$B$85/100</f>
        <v>9.9134000000000011</v>
      </c>
      <c r="G100" s="271"/>
    </row>
    <row r="101" spans="1:7" ht="19.5" customHeight="1" x14ac:dyDescent="0.3">
      <c r="A101" s="408" t="s">
        <v>72</v>
      </c>
      <c r="B101" s="409"/>
      <c r="C101" s="329" t="s">
        <v>73</v>
      </c>
      <c r="D101" s="330">
        <f>D100/$B$100</f>
        <v>0.19283600000000001</v>
      </c>
      <c r="E101" s="271"/>
      <c r="F101" s="272">
        <f>F100/$B$100</f>
        <v>0.19826800000000003</v>
      </c>
      <c r="G101" s="271"/>
    </row>
    <row r="102" spans="1:7" ht="27" customHeight="1" x14ac:dyDescent="0.4">
      <c r="A102" s="410"/>
      <c r="B102" s="411"/>
      <c r="C102" s="329" t="s">
        <v>74</v>
      </c>
      <c r="D102" s="353">
        <v>0.5</v>
      </c>
      <c r="E102" s="304"/>
      <c r="F102" s="304"/>
      <c r="G102" s="304"/>
    </row>
    <row r="103" spans="1:7" ht="18.75" x14ac:dyDescent="0.3">
      <c r="C103" s="329" t="s">
        <v>75</v>
      </c>
      <c r="D103" s="331">
        <f>D102*$B$100</f>
        <v>25</v>
      </c>
      <c r="E103" s="271"/>
      <c r="F103" s="271"/>
      <c r="G103" s="271"/>
    </row>
    <row r="104" spans="1:7" ht="19.5" customHeight="1" x14ac:dyDescent="0.3">
      <c r="C104" s="332" t="s">
        <v>76</v>
      </c>
      <c r="D104" s="333">
        <f>D103/B89</f>
        <v>25</v>
      </c>
      <c r="E104" s="290"/>
      <c r="F104" s="290"/>
      <c r="G104" s="290"/>
    </row>
    <row r="105" spans="1:7" ht="18.75" x14ac:dyDescent="0.3">
      <c r="C105" s="334" t="s">
        <v>77</v>
      </c>
      <c r="D105" s="335">
        <f>AVERAGE(E93:E96,G93:G96)</f>
        <v>71003691.297623321</v>
      </c>
      <c r="E105" s="289"/>
      <c r="F105" s="289"/>
      <c r="G105" s="289"/>
    </row>
    <row r="106" spans="1:7" ht="18.75" x14ac:dyDescent="0.3">
      <c r="C106" s="273" t="s">
        <v>78</v>
      </c>
      <c r="D106" s="276">
        <f>STDEV(E93:E96,G93:G96)/D105</f>
        <v>8.4046495015894906E-3</v>
      </c>
      <c r="E106" s="269"/>
      <c r="F106" s="269"/>
      <c r="G106" s="269"/>
    </row>
    <row r="107" spans="1:7" ht="19.5" customHeight="1" x14ac:dyDescent="0.3">
      <c r="C107" s="274" t="s">
        <v>18</v>
      </c>
      <c r="D107" s="277">
        <f>COUNT(E93:E96,G93:G96)</f>
        <v>6</v>
      </c>
      <c r="E107" s="269"/>
      <c r="F107" s="269"/>
      <c r="G107" s="269"/>
    </row>
    <row r="109" spans="1:7" ht="18.75" x14ac:dyDescent="0.3">
      <c r="A109" s="239" t="s">
        <v>1</v>
      </c>
      <c r="B109" s="278" t="s">
        <v>79</v>
      </c>
    </row>
    <row r="110" spans="1:7" ht="18.75" x14ac:dyDescent="0.3">
      <c r="A110" s="240" t="s">
        <v>80</v>
      </c>
      <c r="B110" s="242" t="str">
        <f>B21</f>
        <v>Each 5 mL spoonful(After reconstitution) contains:  Amoxicillin Trihydrate Ph.Eur. equivalen to Amoxicillin 250 mg Potassium Clavulanate diluted Ph. Eur eq. to Clavulanic acid 62.5mg</v>
      </c>
    </row>
    <row r="111" spans="1:7" ht="26.25" customHeight="1" x14ac:dyDescent="0.4">
      <c r="A111" s="337" t="s">
        <v>81</v>
      </c>
      <c r="B111" s="354">
        <v>5</v>
      </c>
      <c r="C111" s="317" t="s">
        <v>82</v>
      </c>
      <c r="D111" s="355">
        <v>62.5</v>
      </c>
      <c r="E111" s="317" t="str">
        <f>B20</f>
        <v>Amoxicillin &amp; Clavulanic Acid</v>
      </c>
    </row>
    <row r="112" spans="1:7" ht="18.75" x14ac:dyDescent="0.3">
      <c r="A112" s="242" t="s">
        <v>83</v>
      </c>
      <c r="B112" s="365">
        <f>B58</f>
        <v>0.95546570182231305</v>
      </c>
    </row>
    <row r="113" spans="1:8" ht="18.75" x14ac:dyDescent="0.3">
      <c r="A113" s="315" t="s">
        <v>84</v>
      </c>
      <c r="B113" s="316">
        <f>B111</f>
        <v>5</v>
      </c>
      <c r="C113" s="317" t="s">
        <v>85</v>
      </c>
      <c r="D113" s="338">
        <f>B112*B111</f>
        <v>4.7773285091115651</v>
      </c>
      <c r="E113" s="318"/>
      <c r="F113" s="318"/>
      <c r="G113" s="318"/>
      <c r="H113" s="318"/>
    </row>
    <row r="114" spans="1:8" ht="19.5" customHeight="1" x14ac:dyDescent="0.25"/>
    <row r="115" spans="1:8" ht="27" customHeight="1" x14ac:dyDescent="0.4">
      <c r="A115" s="256" t="s">
        <v>86</v>
      </c>
      <c r="B115" s="346">
        <v>100</v>
      </c>
      <c r="D115" s="280" t="s">
        <v>87</v>
      </c>
      <c r="E115" s="279" t="s">
        <v>88</v>
      </c>
      <c r="F115" s="279" t="s">
        <v>58</v>
      </c>
      <c r="G115" s="279" t="s">
        <v>89</v>
      </c>
      <c r="H115" s="259" t="s">
        <v>90</v>
      </c>
    </row>
    <row r="116" spans="1:8" ht="26.25" customHeight="1" x14ac:dyDescent="0.4">
      <c r="A116" s="257" t="s">
        <v>91</v>
      </c>
      <c r="B116" s="347">
        <v>1</v>
      </c>
      <c r="C116" s="412" t="s">
        <v>92</v>
      </c>
      <c r="D116" s="415">
        <v>2.2807200000000001</v>
      </c>
      <c r="E116" s="310">
        <v>1</v>
      </c>
      <c r="F116" s="356">
        <v>44460611</v>
      </c>
      <c r="G116" s="322">
        <f>IF(ISBLANK(F116),"-",(F116/$D$105*$D$102*$B$124)*$D$113/$D$116)</f>
        <v>65.58094027417954</v>
      </c>
      <c r="H116" s="369">
        <f t="shared" ref="H116:H127" si="1">IF(ISBLANK(F116),"-",G116/$D$111)</f>
        <v>1.0492950443868727</v>
      </c>
    </row>
    <row r="117" spans="1:8" ht="26.25" customHeight="1" x14ac:dyDescent="0.4">
      <c r="A117" s="257" t="s">
        <v>93</v>
      </c>
      <c r="B117" s="347">
        <v>1</v>
      </c>
      <c r="C117" s="413"/>
      <c r="D117" s="416"/>
      <c r="E117" s="311">
        <v>2</v>
      </c>
      <c r="F117" s="349">
        <v>43832568</v>
      </c>
      <c r="G117" s="323">
        <f>IF(ISBLANK(F117),"-",(F117/$D$105*$D$102*$B$124)*$D$113/$D$116)</f>
        <v>64.654555108833591</v>
      </c>
      <c r="H117" s="370">
        <f t="shared" si="1"/>
        <v>1.0344728817413376</v>
      </c>
    </row>
    <row r="118" spans="1:8" ht="26.25" customHeight="1" x14ac:dyDescent="0.4">
      <c r="A118" s="257" t="s">
        <v>94</v>
      </c>
      <c r="B118" s="347">
        <v>1</v>
      </c>
      <c r="C118" s="413"/>
      <c r="D118" s="416"/>
      <c r="E118" s="311">
        <v>3</v>
      </c>
      <c r="F118" s="349">
        <v>44335448</v>
      </c>
      <c r="G118" s="323">
        <f>IF(ISBLANK(F118),"-",(F118/$D$105*$D$102*$B$124)*$D$113/$D$116)</f>
        <v>65.396320516535255</v>
      </c>
      <c r="H118" s="370">
        <f t="shared" si="1"/>
        <v>1.046341128264564</v>
      </c>
    </row>
    <row r="119" spans="1:8" ht="27" customHeight="1" x14ac:dyDescent="0.4">
      <c r="A119" s="257" t="s">
        <v>95</v>
      </c>
      <c r="B119" s="347">
        <v>1</v>
      </c>
      <c r="C119" s="414"/>
      <c r="D119" s="417"/>
      <c r="E119" s="312">
        <v>4</v>
      </c>
      <c r="F119" s="357"/>
      <c r="G119" s="324" t="str">
        <f>IF(ISBLANK(F119),"-",(F119/$D$105*$D$102*$B$124)*$D$113/$D$116)</f>
        <v>-</v>
      </c>
      <c r="H119" s="371" t="str">
        <f t="shared" si="1"/>
        <v>-</v>
      </c>
    </row>
    <row r="120" spans="1:8" ht="26.25" customHeight="1" x14ac:dyDescent="0.4">
      <c r="A120" s="257" t="s">
        <v>96</v>
      </c>
      <c r="B120" s="347">
        <v>1</v>
      </c>
      <c r="C120" s="412" t="s">
        <v>97</v>
      </c>
      <c r="D120" s="415">
        <v>1.82237</v>
      </c>
      <c r="E120" s="281">
        <v>1</v>
      </c>
      <c r="F120" s="349">
        <v>35581033</v>
      </c>
      <c r="G120" s="322">
        <f>IF(ISBLANK(F120),"-",(F120/$D$105*$D$102*$B$124)*$D$113/$D$120)</f>
        <v>65.683483671592128</v>
      </c>
      <c r="H120" s="369">
        <f t="shared" si="1"/>
        <v>1.0509357387454741</v>
      </c>
    </row>
    <row r="121" spans="1:8" ht="26.25" customHeight="1" x14ac:dyDescent="0.4">
      <c r="A121" s="257" t="s">
        <v>98</v>
      </c>
      <c r="B121" s="347">
        <v>1</v>
      </c>
      <c r="C121" s="413"/>
      <c r="D121" s="416"/>
      <c r="E121" s="282">
        <v>2</v>
      </c>
      <c r="F121" s="349">
        <v>35487787</v>
      </c>
      <c r="G121" s="323">
        <f>IF(ISBLANK(F121),"-",(F121/$D$105*$D$102*$B$124)*$D$113/$D$120)</f>
        <v>65.511349205500551</v>
      </c>
      <c r="H121" s="370">
        <f t="shared" si="1"/>
        <v>1.0481815872880089</v>
      </c>
    </row>
    <row r="122" spans="1:8" ht="26.25" customHeight="1" x14ac:dyDescent="0.4">
      <c r="A122" s="257" t="s">
        <v>99</v>
      </c>
      <c r="B122" s="347">
        <v>1</v>
      </c>
      <c r="C122" s="413"/>
      <c r="D122" s="416"/>
      <c r="E122" s="282">
        <v>3</v>
      </c>
      <c r="F122" s="349">
        <v>35576600</v>
      </c>
      <c r="G122" s="323">
        <f>IF(ISBLANK(F122),"-",(F122/$D$105*$D$102*$B$124)*$D$113/$D$120)</f>
        <v>65.675300241866623</v>
      </c>
      <c r="H122" s="370">
        <f t="shared" si="1"/>
        <v>1.0508048038698659</v>
      </c>
    </row>
    <row r="123" spans="1:8" ht="27" customHeight="1" x14ac:dyDescent="0.4">
      <c r="A123" s="257" t="s">
        <v>100</v>
      </c>
      <c r="B123" s="347">
        <v>1</v>
      </c>
      <c r="C123" s="414"/>
      <c r="D123" s="417"/>
      <c r="E123" s="283">
        <v>4</v>
      </c>
      <c r="F123" s="357"/>
      <c r="G123" s="324" t="str">
        <f>IF(ISBLANK(F123),"-",(F123/$D$105*$D$102*$B$124)*$D$113/$D$120)</f>
        <v>-</v>
      </c>
      <c r="H123" s="371" t="str">
        <f t="shared" si="1"/>
        <v>-</v>
      </c>
    </row>
    <row r="124" spans="1:8" ht="26.25" customHeight="1" x14ac:dyDescent="0.4">
      <c r="A124" s="257" t="s">
        <v>101</v>
      </c>
      <c r="B124" s="325">
        <f>(B123/B122)*(B121/B120)*(B119/B118)*(B117/B116)*B115</f>
        <v>100</v>
      </c>
      <c r="C124" s="412" t="s">
        <v>102</v>
      </c>
      <c r="D124" s="415">
        <v>2.77765</v>
      </c>
      <c r="E124" s="281">
        <v>1</v>
      </c>
      <c r="F124" s="356">
        <v>54373847</v>
      </c>
      <c r="G124" s="322">
        <f>IF(ISBLANK(F124),"-",(F124/$D$105*$D$102*$B$124)*$D$113/$D$124)</f>
        <v>65.854692013453175</v>
      </c>
      <c r="H124" s="369">
        <f t="shared" si="1"/>
        <v>1.0536750722152508</v>
      </c>
    </row>
    <row r="125" spans="1:8" ht="27" customHeight="1" x14ac:dyDescent="0.4">
      <c r="A125" s="336" t="s">
        <v>103</v>
      </c>
      <c r="B125" s="358">
        <f>(D102*B124)/D111*D113</f>
        <v>3.8218628072892522</v>
      </c>
      <c r="C125" s="413"/>
      <c r="D125" s="416"/>
      <c r="E125" s="282">
        <v>2</v>
      </c>
      <c r="F125" s="349">
        <v>54311096</v>
      </c>
      <c r="G125" s="323">
        <f>IF(ISBLANK(F125),"-",(F125/$D$105*$D$102*$B$124)*$D$113/$D$124)</f>
        <v>65.778691362284675</v>
      </c>
      <c r="H125" s="370">
        <f t="shared" si="1"/>
        <v>1.0524590617965548</v>
      </c>
    </row>
    <row r="126" spans="1:8" ht="26.25" customHeight="1" x14ac:dyDescent="0.4">
      <c r="A126" s="408" t="s">
        <v>72</v>
      </c>
      <c r="B126" s="419"/>
      <c r="C126" s="413"/>
      <c r="D126" s="416"/>
      <c r="E126" s="282">
        <v>3</v>
      </c>
      <c r="F126" s="349">
        <v>54323250</v>
      </c>
      <c r="G126" s="323">
        <f>IF(ISBLANK(F126),"-",(F126/$D$105*$D$102*$B$124)*$D$113/$D$124)</f>
        <v>65.793411636293087</v>
      </c>
      <c r="H126" s="370">
        <f t="shared" si="1"/>
        <v>1.0526945861806893</v>
      </c>
    </row>
    <row r="127" spans="1:8" ht="27" customHeight="1" x14ac:dyDescent="0.4">
      <c r="A127" s="410"/>
      <c r="B127" s="420"/>
      <c r="C127" s="418"/>
      <c r="D127" s="417"/>
      <c r="E127" s="283">
        <v>4</v>
      </c>
      <c r="F127" s="357"/>
      <c r="G127" s="324" t="str">
        <f>IF(ISBLANK(F127),"-",(F127/$D$105*$D$102*$B$124)*$D$113/$D$124)</f>
        <v>-</v>
      </c>
      <c r="H127" s="371" t="str">
        <f t="shared" si="1"/>
        <v>-</v>
      </c>
    </row>
    <row r="128" spans="1:8" ht="26.25" customHeight="1" x14ac:dyDescent="0.4">
      <c r="A128" s="284"/>
      <c r="B128" s="284"/>
      <c r="C128" s="284"/>
      <c r="D128" s="284"/>
      <c r="E128" s="284"/>
      <c r="F128" s="285"/>
      <c r="G128" s="275" t="s">
        <v>65</v>
      </c>
      <c r="H128" s="359">
        <f>AVERAGE(H116:H127)</f>
        <v>1.0487622116098465</v>
      </c>
    </row>
    <row r="129" spans="1:9" ht="26.25" customHeight="1" x14ac:dyDescent="0.4">
      <c r="C129" s="284"/>
      <c r="D129" s="284"/>
      <c r="E129" s="284"/>
      <c r="F129" s="285"/>
      <c r="G129" s="273" t="s">
        <v>78</v>
      </c>
      <c r="H129" s="360">
        <f>STDEV(H116:H127)/H128</f>
        <v>5.568323222315933E-3</v>
      </c>
    </row>
    <row r="130" spans="1:9" ht="27" customHeight="1" x14ac:dyDescent="0.4">
      <c r="A130" s="284"/>
      <c r="B130" s="284"/>
      <c r="C130" s="285"/>
      <c r="D130" s="286"/>
      <c r="E130" s="286"/>
      <c r="F130" s="285"/>
      <c r="G130" s="274" t="s">
        <v>18</v>
      </c>
      <c r="H130" s="361">
        <f>COUNT(H116:H127)</f>
        <v>9</v>
      </c>
    </row>
    <row r="131" spans="1:9" ht="18.75" x14ac:dyDescent="0.3">
      <c r="A131" s="284"/>
      <c r="B131" s="284"/>
      <c r="C131" s="285"/>
      <c r="D131" s="286"/>
      <c r="E131" s="286"/>
      <c r="F131" s="286"/>
      <c r="G131" s="286"/>
      <c r="H131" s="285"/>
    </row>
    <row r="132" spans="1:9" ht="26.25" customHeight="1" x14ac:dyDescent="0.4">
      <c r="A132" s="244" t="s">
        <v>104</v>
      </c>
      <c r="B132" s="363" t="s">
        <v>105</v>
      </c>
      <c r="C132" s="398" t="str">
        <f>B20</f>
        <v>Amoxicillin &amp; Clavulanic Acid</v>
      </c>
      <c r="D132" s="398"/>
      <c r="E132" s="309" t="s">
        <v>106</v>
      </c>
      <c r="F132" s="309"/>
      <c r="G132" s="364">
        <f>H128</f>
        <v>1.0487622116098465</v>
      </c>
      <c r="H132" s="285"/>
    </row>
    <row r="133" spans="1:9" ht="19.5" customHeight="1" x14ac:dyDescent="0.3">
      <c r="A133" s="367"/>
      <c r="B133" s="296"/>
      <c r="C133" s="297"/>
      <c r="D133" s="297"/>
      <c r="E133" s="296"/>
      <c r="F133" s="296"/>
      <c r="G133" s="296"/>
      <c r="H133" s="296"/>
    </row>
    <row r="134" spans="1:9" ht="83.1" customHeight="1" x14ac:dyDescent="0.3">
      <c r="A134" s="291" t="s">
        <v>25</v>
      </c>
      <c r="B134" s="339"/>
      <c r="C134" s="339"/>
      <c r="D134" s="284"/>
      <c r="E134" s="293"/>
      <c r="F134" s="287"/>
      <c r="G134" s="313"/>
      <c r="H134" s="313"/>
      <c r="I134" s="287"/>
    </row>
    <row r="135" spans="1:9" ht="83.1" customHeight="1" x14ac:dyDescent="0.3">
      <c r="A135" s="291" t="s">
        <v>26</v>
      </c>
      <c r="B135" s="340"/>
      <c r="C135" s="340"/>
      <c r="D135" s="301"/>
      <c r="E135" s="294"/>
      <c r="F135" s="287"/>
      <c r="G135" s="314"/>
      <c r="H135" s="314"/>
      <c r="I135" s="309"/>
    </row>
    <row r="136" spans="1:9" ht="18.75" x14ac:dyDescent="0.3">
      <c r="A136" s="284"/>
      <c r="B136" s="285"/>
      <c r="C136" s="286"/>
      <c r="D136" s="286"/>
      <c r="E136" s="286"/>
      <c r="F136" s="286"/>
      <c r="G136" s="285"/>
      <c r="H136" s="285"/>
      <c r="I136" s="287"/>
    </row>
    <row r="137" spans="1:9" ht="18.75" x14ac:dyDescent="0.3">
      <c r="A137" s="284"/>
      <c r="B137" s="284"/>
      <c r="C137" s="285"/>
      <c r="D137" s="286"/>
      <c r="E137" s="286"/>
      <c r="F137" s="286"/>
      <c r="G137" s="286"/>
      <c r="H137" s="285"/>
      <c r="I137" s="287"/>
    </row>
    <row r="138" spans="1:9" ht="27" customHeight="1" x14ac:dyDescent="0.3">
      <c r="A138" s="284"/>
      <c r="B138" s="284"/>
      <c r="C138" s="285"/>
      <c r="D138" s="286"/>
      <c r="E138" s="286"/>
      <c r="F138" s="286"/>
      <c r="G138" s="286"/>
      <c r="H138" s="285"/>
      <c r="I138" s="287"/>
    </row>
    <row r="139" spans="1:9" ht="18.75" x14ac:dyDescent="0.3">
      <c r="A139" s="284"/>
      <c r="B139" s="284"/>
      <c r="C139" s="285"/>
      <c r="D139" s="286"/>
      <c r="E139" s="286"/>
      <c r="F139" s="286"/>
      <c r="G139" s="286"/>
      <c r="H139" s="285"/>
      <c r="I139" s="287"/>
    </row>
    <row r="140" spans="1:9" ht="27" customHeight="1" x14ac:dyDescent="0.3">
      <c r="A140" s="284"/>
      <c r="B140" s="284"/>
      <c r="C140" s="285"/>
      <c r="D140" s="286"/>
      <c r="E140" s="286"/>
      <c r="F140" s="286"/>
      <c r="G140" s="286"/>
      <c r="H140" s="285"/>
      <c r="I140" s="287"/>
    </row>
    <row r="141" spans="1:9" ht="27" customHeight="1" x14ac:dyDescent="0.3">
      <c r="A141" s="284"/>
      <c r="B141" s="284"/>
      <c r="C141" s="285"/>
      <c r="D141" s="286"/>
      <c r="E141" s="286"/>
      <c r="F141" s="286"/>
      <c r="G141" s="286"/>
      <c r="H141" s="285"/>
      <c r="I141" s="287"/>
    </row>
    <row r="142" spans="1:9" ht="18.75" x14ac:dyDescent="0.3">
      <c r="A142" s="284"/>
      <c r="B142" s="284"/>
      <c r="C142" s="285"/>
      <c r="D142" s="286"/>
      <c r="E142" s="286"/>
      <c r="F142" s="286"/>
      <c r="G142" s="286"/>
      <c r="H142" s="285"/>
      <c r="I142" s="287"/>
    </row>
    <row r="143" spans="1:9" ht="18.75" x14ac:dyDescent="0.3">
      <c r="A143" s="284"/>
      <c r="B143" s="284"/>
      <c r="C143" s="285"/>
      <c r="D143" s="286"/>
      <c r="E143" s="286"/>
      <c r="F143" s="286"/>
      <c r="G143" s="286"/>
      <c r="H143" s="285"/>
      <c r="I143" s="287"/>
    </row>
    <row r="144" spans="1:9" ht="18.75" x14ac:dyDescent="0.3">
      <c r="A144" s="284"/>
      <c r="B144" s="284"/>
      <c r="C144" s="285"/>
      <c r="D144" s="286"/>
      <c r="E144" s="286"/>
      <c r="F144" s="286"/>
      <c r="G144" s="286"/>
      <c r="H144" s="285"/>
      <c r="I144" s="287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RD</vt:lpstr>
      <vt:lpstr>SST (Day 1)</vt:lpstr>
      <vt:lpstr>SST (Day 7)</vt:lpstr>
      <vt:lpstr>Amoxicillin </vt:lpstr>
      <vt:lpstr>Clavulanic Acid </vt:lpstr>
      <vt:lpstr>'Amoxicillin '!Print_Area</vt:lpstr>
      <vt:lpstr>'Clavulanic Acid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2016-07-20T10:06:49Z</cp:lastPrinted>
  <dcterms:created xsi:type="dcterms:W3CDTF">2005-07-05T10:19:27Z</dcterms:created>
  <dcterms:modified xsi:type="dcterms:W3CDTF">2016-07-20T10:18:17Z</dcterms:modified>
</cp:coreProperties>
</file>