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30" windowHeight="11445" activeTab="4"/>
  </bookViews>
  <sheets>
    <sheet name="SST LAM" sheetId="6" r:id="rId1"/>
    <sheet name="SST TENO" sheetId="7" r:id="rId2"/>
    <sheet name="SST EFAV" sheetId="8" r:id="rId3"/>
    <sheet name="Uniformity " sheetId="15" r:id="rId4"/>
    <sheet name="Lamivudine" sheetId="12" r:id="rId5"/>
    <sheet name="Tenofovir Disoproxil Fumarate" sheetId="13" r:id="rId6"/>
    <sheet name="Efavirenz" sheetId="14" r:id="rId7"/>
  </sheets>
  <definedNames>
    <definedName name="_xlnm.Print_Area" localSheetId="6">Efavirenz!$A$1:$I$124</definedName>
    <definedName name="_xlnm.Print_Area" localSheetId="4">Lamivudine!$A$1:$I$124</definedName>
    <definedName name="_xlnm.Print_Area" localSheetId="2">'SST EFAV'!$A$15:$G$61</definedName>
    <definedName name="_xlnm.Print_Area" localSheetId="0">'SST LAM'!$A$15:$G$61</definedName>
    <definedName name="_xlnm.Print_Area" localSheetId="1">'SST TENO'!$A$15:$G$61</definedName>
    <definedName name="_xlnm.Print_Area" localSheetId="5">'Tenofovir Disoproxil Fumarate'!$A$1:$I$124</definedName>
    <definedName name="_xlnm.Print_Area" localSheetId="3">'Uniformity '!$A$12:$F$54</definedName>
  </definedNames>
  <calcPr calcId="145621"/>
</workbook>
</file>

<file path=xl/calcChain.xml><?xml version="1.0" encoding="utf-8"?>
<calcChain xmlns="http://schemas.openxmlformats.org/spreadsheetml/2006/main">
  <c r="B57" i="14" l="1"/>
  <c r="B69" i="14" s="1"/>
  <c r="B57" i="13"/>
  <c r="B57" i="12"/>
  <c r="B69" i="12" s="1"/>
  <c r="C46" i="15"/>
  <c r="D49" i="15" s="1"/>
  <c r="C45" i="15"/>
  <c r="C19" i="15"/>
  <c r="C120" i="14"/>
  <c r="B116" i="14"/>
  <c r="D101" i="14"/>
  <c r="D102" i="14" s="1"/>
  <c r="D100" i="14"/>
  <c r="B98" i="14"/>
  <c r="F97" i="14"/>
  <c r="D97" i="14"/>
  <c r="D98" i="14" s="1"/>
  <c r="F95" i="14"/>
  <c r="D95" i="14"/>
  <c r="G94" i="14"/>
  <c r="E94" i="14"/>
  <c r="I92" i="14"/>
  <c r="B87" i="14"/>
  <c r="B81" i="14"/>
  <c r="B83" i="14" s="1"/>
  <c r="F98" i="14" s="1"/>
  <c r="B80" i="14"/>
  <c r="B79" i="14"/>
  <c r="C76" i="14"/>
  <c r="H71" i="14"/>
  <c r="G71" i="14"/>
  <c r="B68" i="14"/>
  <c r="H67" i="14"/>
  <c r="G67" i="14"/>
  <c r="H63" i="14"/>
  <c r="G63" i="14"/>
  <c r="C56" i="14"/>
  <c r="B55" i="14"/>
  <c r="B45" i="14"/>
  <c r="D48" i="14" s="1"/>
  <c r="F42" i="14"/>
  <c r="I39" i="14" s="1"/>
  <c r="D42" i="14"/>
  <c r="G41" i="14"/>
  <c r="E41" i="14"/>
  <c r="B34" i="14"/>
  <c r="F44" i="14" s="1"/>
  <c r="F45" i="14" s="1"/>
  <c r="F46" i="14" s="1"/>
  <c r="B30" i="14"/>
  <c r="C120" i="13"/>
  <c r="B116" i="13"/>
  <c r="D100" i="13"/>
  <c r="B98" i="13"/>
  <c r="D101" i="13" s="1"/>
  <c r="F95" i="13"/>
  <c r="I92" i="13" s="1"/>
  <c r="D95" i="13"/>
  <c r="G94" i="13"/>
  <c r="E94" i="13"/>
  <c r="B87" i="13"/>
  <c r="F97" i="13" s="1"/>
  <c r="F98" i="13" s="1"/>
  <c r="F99" i="13" s="1"/>
  <c r="B83" i="13"/>
  <c r="B81" i="13"/>
  <c r="B80" i="13"/>
  <c r="B79" i="13"/>
  <c r="C76" i="13"/>
  <c r="H71" i="13"/>
  <c r="G71" i="13"/>
  <c r="B68" i="13"/>
  <c r="H67" i="13"/>
  <c r="G67" i="13"/>
  <c r="H63" i="13"/>
  <c r="G63" i="13"/>
  <c r="C56" i="13"/>
  <c r="B55" i="13"/>
  <c r="B45" i="13"/>
  <c r="D48" i="13" s="1"/>
  <c r="F44" i="13"/>
  <c r="F45" i="13" s="1"/>
  <c r="F46" i="13" s="1"/>
  <c r="F42" i="13"/>
  <c r="D42" i="13"/>
  <c r="I39" i="13" s="1"/>
  <c r="G41" i="13"/>
  <c r="E41" i="13"/>
  <c r="B34" i="13"/>
  <c r="D44" i="13" s="1"/>
  <c r="D45" i="13" s="1"/>
  <c r="D46" i="13" s="1"/>
  <c r="B30" i="13"/>
  <c r="C120" i="12"/>
  <c r="B116" i="12"/>
  <c r="D101" i="12"/>
  <c r="D102" i="12" s="1"/>
  <c r="D100" i="12"/>
  <c r="B98" i="12"/>
  <c r="F97" i="12"/>
  <c r="D97" i="12"/>
  <c r="D98" i="12" s="1"/>
  <c r="F95" i="12"/>
  <c r="D95" i="12"/>
  <c r="G94" i="12"/>
  <c r="E94" i="12"/>
  <c r="I92" i="12"/>
  <c r="B87" i="12"/>
  <c r="B81" i="12"/>
  <c r="B83" i="12" s="1"/>
  <c r="F98" i="12" s="1"/>
  <c r="B80" i="12"/>
  <c r="B79" i="12"/>
  <c r="C76" i="12"/>
  <c r="H71" i="12"/>
  <c r="G71" i="12"/>
  <c r="B68" i="12"/>
  <c r="H67" i="12"/>
  <c r="G67" i="12"/>
  <c r="H63" i="12"/>
  <c r="G63" i="12"/>
  <c r="C56" i="12"/>
  <c r="B55" i="12"/>
  <c r="B45" i="12"/>
  <c r="D48" i="12" s="1"/>
  <c r="F42" i="12"/>
  <c r="I39" i="12" s="1"/>
  <c r="D42" i="12"/>
  <c r="G41" i="12"/>
  <c r="E41" i="12"/>
  <c r="B34" i="12"/>
  <c r="F44" i="12" s="1"/>
  <c r="F45" i="12" s="1"/>
  <c r="F46" i="12" s="1"/>
  <c r="B30" i="12"/>
  <c r="B69" i="13" l="1"/>
  <c r="D34" i="15"/>
  <c r="D39" i="15"/>
  <c r="C49" i="15"/>
  <c r="D25" i="15"/>
  <c r="D29" i="15"/>
  <c r="D33" i="15"/>
  <c r="D37" i="15"/>
  <c r="D41" i="15"/>
  <c r="C50" i="15"/>
  <c r="D26" i="15"/>
  <c r="D30" i="15"/>
  <c r="D38" i="15"/>
  <c r="D42" i="15"/>
  <c r="B49" i="15"/>
  <c r="D50" i="15"/>
  <c r="D27" i="15"/>
  <c r="D31" i="15"/>
  <c r="D35" i="15"/>
  <c r="D43" i="15"/>
  <c r="D24" i="15"/>
  <c r="D28" i="15"/>
  <c r="D32" i="15"/>
  <c r="D36" i="15"/>
  <c r="D40" i="15"/>
  <c r="D99" i="14"/>
  <c r="E93" i="14"/>
  <c r="E91" i="14"/>
  <c r="G91" i="14"/>
  <c r="F99" i="14"/>
  <c r="D49" i="14"/>
  <c r="E40" i="14"/>
  <c r="G39" i="14"/>
  <c r="G40" i="14"/>
  <c r="E39" i="14"/>
  <c r="G38" i="14"/>
  <c r="D44" i="14"/>
  <c r="D45" i="14" s="1"/>
  <c r="D46" i="14" s="1"/>
  <c r="G92" i="14"/>
  <c r="E92" i="14"/>
  <c r="G93" i="14"/>
  <c r="D49" i="13"/>
  <c r="E40" i="13"/>
  <c r="G38" i="13"/>
  <c r="G40" i="13"/>
  <c r="E38" i="13"/>
  <c r="E39" i="13"/>
  <c r="G39" i="13"/>
  <c r="D102" i="13"/>
  <c r="G93" i="13"/>
  <c r="E92" i="13"/>
  <c r="G91" i="13"/>
  <c r="G92" i="13"/>
  <c r="E91" i="13"/>
  <c r="D97" i="13"/>
  <c r="D98" i="13" s="1"/>
  <c r="D99" i="13" s="1"/>
  <c r="D99" i="12"/>
  <c r="E91" i="12"/>
  <c r="E93" i="12"/>
  <c r="G91" i="12"/>
  <c r="F99" i="12"/>
  <c r="G39" i="12"/>
  <c r="G40" i="12"/>
  <c r="D49" i="12"/>
  <c r="E40" i="12"/>
  <c r="G38" i="12"/>
  <c r="D44" i="12"/>
  <c r="D45" i="12" s="1"/>
  <c r="D46" i="12" s="1"/>
  <c r="G92" i="12"/>
  <c r="E92" i="12"/>
  <c r="G93" i="12"/>
  <c r="E95" i="14" l="1"/>
  <c r="D105" i="14"/>
  <c r="D103" i="14"/>
  <c r="G42" i="14"/>
  <c r="E38" i="14"/>
  <c r="G95" i="14"/>
  <c r="E95" i="13"/>
  <c r="D105" i="13"/>
  <c r="D52" i="13"/>
  <c r="E42" i="13"/>
  <c r="D50" i="13"/>
  <c r="G95" i="13"/>
  <c r="E93" i="13"/>
  <c r="D103" i="13" s="1"/>
  <c r="G42" i="13"/>
  <c r="E95" i="12"/>
  <c r="D105" i="12"/>
  <c r="D103" i="12"/>
  <c r="E38" i="12"/>
  <c r="E39" i="12"/>
  <c r="G95" i="12"/>
  <c r="G42" i="12"/>
  <c r="E112" i="14" l="1"/>
  <c r="F112" i="14" s="1"/>
  <c r="E110" i="14"/>
  <c r="F110" i="14" s="1"/>
  <c r="E108" i="14"/>
  <c r="E113" i="14"/>
  <c r="F113" i="14" s="1"/>
  <c r="E111" i="14"/>
  <c r="F111" i="14" s="1"/>
  <c r="E109" i="14"/>
  <c r="F109" i="14" s="1"/>
  <c r="D104" i="14"/>
  <c r="D50" i="14"/>
  <c r="E42" i="14"/>
  <c r="D52" i="14"/>
  <c r="E112" i="13"/>
  <c r="F112" i="13" s="1"/>
  <c r="E110" i="13"/>
  <c r="F110" i="13" s="1"/>
  <c r="E108" i="13"/>
  <c r="E113" i="13"/>
  <c r="F113" i="13" s="1"/>
  <c r="E111" i="13"/>
  <c r="F111" i="13" s="1"/>
  <c r="E109" i="13"/>
  <c r="F109" i="13" s="1"/>
  <c r="D104" i="13"/>
  <c r="G68" i="13"/>
  <c r="H68" i="13" s="1"/>
  <c r="G69" i="13"/>
  <c r="H69" i="13" s="1"/>
  <c r="G66" i="13"/>
  <c r="H66" i="13" s="1"/>
  <c r="G64" i="13"/>
  <c r="H64" i="13" s="1"/>
  <c r="G62" i="13"/>
  <c r="H62" i="13" s="1"/>
  <c r="G60" i="13"/>
  <c r="D51" i="13"/>
  <c r="G70" i="13"/>
  <c r="H70" i="13" s="1"/>
  <c r="G65" i="13"/>
  <c r="H65" i="13" s="1"/>
  <c r="G61" i="13"/>
  <c r="H61" i="13" s="1"/>
  <c r="D52" i="12"/>
  <c r="D50" i="12"/>
  <c r="E42" i="12"/>
  <c r="E112" i="12"/>
  <c r="F112" i="12" s="1"/>
  <c r="E110" i="12"/>
  <c r="F110" i="12" s="1"/>
  <c r="E108" i="12"/>
  <c r="E113" i="12"/>
  <c r="F113" i="12" s="1"/>
  <c r="E111" i="12"/>
  <c r="F111" i="12" s="1"/>
  <c r="E109" i="12"/>
  <c r="F109" i="12" s="1"/>
  <c r="D104" i="12"/>
  <c r="E115" i="14" l="1"/>
  <c r="E116" i="14" s="1"/>
  <c r="E117" i="14"/>
  <c r="F108" i="14"/>
  <c r="G64" i="14"/>
  <c r="H64" i="14" s="1"/>
  <c r="G69" i="14"/>
  <c r="H69" i="14" s="1"/>
  <c r="G60" i="14"/>
  <c r="D51" i="14"/>
  <c r="G70" i="14"/>
  <c r="H70" i="14" s="1"/>
  <c r="G65" i="14"/>
  <c r="H65" i="14" s="1"/>
  <c r="G61" i="14"/>
  <c r="H61" i="14" s="1"/>
  <c r="G68" i="14"/>
  <c r="H68" i="14" s="1"/>
  <c r="G66" i="14"/>
  <c r="H66" i="14" s="1"/>
  <c r="G62" i="14"/>
  <c r="H62" i="14" s="1"/>
  <c r="E115" i="13"/>
  <c r="E116" i="13" s="1"/>
  <c r="E117" i="13"/>
  <c r="F108" i="13"/>
  <c r="H60" i="13"/>
  <c r="G72" i="13"/>
  <c r="G73" i="13" s="1"/>
  <c r="G74" i="13"/>
  <c r="E115" i="12"/>
  <c r="E116" i="12" s="1"/>
  <c r="E117" i="12"/>
  <c r="F108" i="12"/>
  <c r="G68" i="12"/>
  <c r="H68" i="12" s="1"/>
  <c r="G66" i="12"/>
  <c r="H66" i="12" s="1"/>
  <c r="G62" i="12"/>
  <c r="H62" i="12" s="1"/>
  <c r="G69" i="12"/>
  <c r="H69" i="12" s="1"/>
  <c r="G64" i="12"/>
  <c r="H64" i="12" s="1"/>
  <c r="D51" i="12"/>
  <c r="G70" i="12"/>
  <c r="H70" i="12" s="1"/>
  <c r="G65" i="12"/>
  <c r="H65" i="12" s="1"/>
  <c r="G61" i="12"/>
  <c r="H61" i="12" s="1"/>
  <c r="G60" i="12"/>
  <c r="F117" i="14" l="1"/>
  <c r="F115" i="14"/>
  <c r="G74" i="14"/>
  <c r="G72" i="14"/>
  <c r="G73" i="14" s="1"/>
  <c r="H60" i="14"/>
  <c r="H74" i="13"/>
  <c r="H72" i="13"/>
  <c r="F117" i="13"/>
  <c r="F115" i="13"/>
  <c r="G74" i="12"/>
  <c r="G72" i="12"/>
  <c r="G73" i="12" s="1"/>
  <c r="H60" i="12"/>
  <c r="F117" i="12"/>
  <c r="F115" i="12"/>
  <c r="H74" i="14" l="1"/>
  <c r="H72" i="14"/>
  <c r="G120" i="14"/>
  <c r="F116" i="14"/>
  <c r="G76" i="13"/>
  <c r="H73" i="13"/>
  <c r="G120" i="13"/>
  <c r="F116" i="13"/>
  <c r="G120" i="12"/>
  <c r="F116" i="12"/>
  <c r="H74" i="12"/>
  <c r="H72" i="12"/>
  <c r="G76" i="14" l="1"/>
  <c r="H73" i="14"/>
  <c r="G76" i="12"/>
  <c r="H73" i="12"/>
  <c r="B53" i="8" l="1"/>
  <c r="E51" i="8"/>
  <c r="D51" i="8"/>
  <c r="C51" i="8"/>
  <c r="B51" i="8"/>
  <c r="B52" i="8" s="1"/>
  <c r="B32" i="8"/>
  <c r="E30" i="8"/>
  <c r="D30" i="8"/>
  <c r="C30" i="8"/>
  <c r="B30" i="8"/>
  <c r="B31" i="8" s="1"/>
  <c r="B53" i="7"/>
  <c r="E51" i="7"/>
  <c r="D51" i="7"/>
  <c r="C51" i="7"/>
  <c r="B51" i="7"/>
  <c r="B52" i="7" s="1"/>
  <c r="B32" i="7"/>
  <c r="E30" i="7"/>
  <c r="D30" i="7"/>
  <c r="C30" i="7"/>
  <c r="B30" i="7"/>
  <c r="B31" i="7" s="1"/>
  <c r="B53" i="6"/>
  <c r="B52" i="6"/>
  <c r="E51" i="6"/>
  <c r="C51" i="6"/>
  <c r="B51" i="6"/>
  <c r="B32" i="6"/>
  <c r="E30" i="6"/>
  <c r="D30" i="6"/>
  <c r="C30" i="6"/>
  <c r="B30" i="6"/>
  <c r="B31" i="6" s="1"/>
</calcChain>
</file>

<file path=xl/sharedStrings.xml><?xml version="1.0" encoding="utf-8"?>
<sst xmlns="http://schemas.openxmlformats.org/spreadsheetml/2006/main" count="647" uniqueCount="139">
  <si>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</si>
  <si>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</si>
  <si>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</si>
  <si>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</si>
  <si>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</si>
  <si>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</si>
  <si>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</si>
  <si>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Tenofovir Disoproxil Fumarate 300mg, Lamivudine 300mg &amp; Efavirenz 600mg tablets</t>
  </si>
  <si>
    <t>Standard Conc (mg/mL):</t>
  </si>
  <si>
    <t>Each tablet contains Tenofovir Disoproxil Fumarate 300mg, Lamivudine 300mg &amp; Efavirenz 600mg tablets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</si>
  <si>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</si>
  <si>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</si>
  <si>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</si>
  <si>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</si>
  <si>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</si>
  <si>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</si>
  <si>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</si>
  <si>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</si>
  <si>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</si>
  <si>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</si>
  <si>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</si>
  <si>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</si>
  <si>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</si>
  <si>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</si>
  <si>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</si>
  <si>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</si>
  <si>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</si>
  <si>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</si>
  <si>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</si>
  <si>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</si>
  <si>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</si>
  <si>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</si>
  <si>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</si>
  <si>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</si>
  <si>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</si>
  <si>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</si>
  <si>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</si>
  <si>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</si>
  <si>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</si>
  <si>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</si>
  <si>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</si>
  <si>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</si>
  <si>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</si>
  <si>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</si>
  <si>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</si>
  <si>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</si>
  <si>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</si>
  <si>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</si>
  <si>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</si>
  <si>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</si>
  <si>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</si>
  <si>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</si>
  <si>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</si>
  <si>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</si>
  <si>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</si>
  <si>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</si>
  <si>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</si>
  <si>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</si>
  <si>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</si>
  <si>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</si>
  <si>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</si>
  <si>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</si>
  <si>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</si>
  <si>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</si>
  <si>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</si>
  <si>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</si>
  <si>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</si>
  <si>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</si>
  <si>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</si>
  <si>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</si>
  <si>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</si>
  <si>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</si>
  <si>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</si>
  <si>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</si>
  <si>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</si>
  <si>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</si>
  <si>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</si>
  <si>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</si>
  <si>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</si>
  <si>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</si>
  <si>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</si>
  <si>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</si>
  <si>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</si>
  <si>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</si>
  <si>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</si>
  <si>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</si>
  <si>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</si>
  <si>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</si>
  <si>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</si>
  <si>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</si>
  <si>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</si>
  <si>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</si>
  <si>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</si>
  <si>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</si>
  <si>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</si>
  <si>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</si>
  <si>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</si>
  <si>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</si>
  <si>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</si>
  <si>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</si>
  <si>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</si>
  <si>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</si>
  <si>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</si>
  <si>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</si>
  <si>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</si>
  <si>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</si>
  <si>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</si>
  <si>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</si>
  <si>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</si>
  <si>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</si>
  <si>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</si>
  <si>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</si>
  <si>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</si>
  <si>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</si>
  <si>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</si>
  <si>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</si>
  <si>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</si>
  <si>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</si>
  <si>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</si>
  <si>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</si>
  <si>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</si>
  <si>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</si>
  <si>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TENOFOVIR DISOPROXIL FUMARATE/LAMIVUDINE/EFAVIRENZ TABLETS 300 mg/300 mg/ 600 mg</t>
  </si>
  <si>
    <t xml:space="preserve">Tenofovir Disoproxil Fumarate 300mg, Lamivudine 300mg 
Efavirenz 600mg  </t>
  </si>
  <si>
    <t>2016-03-31 14:22:15</t>
  </si>
  <si>
    <t>EFAVIRENZ 600MG, LAMIVUDINE 300MG AND TENOFOVIR DISOPROXIL FUMARATE 300MG TABLETS</t>
  </si>
  <si>
    <t>Efavirenz 600mg, Lamivudine 300mg and Tenofovir Disoproxil Fumarate 300mg Tablets</t>
  </si>
  <si>
    <t>Each film-coated tablet contains Efavirenz 600mg, Lamivudine USP 300mg, Tenofovir Disoproxil Fumarate 300mg euivalent to tenofovir disoproxil 245mg</t>
  </si>
  <si>
    <t>Lamivudine</t>
  </si>
  <si>
    <t>L3-9</t>
  </si>
  <si>
    <t>T11-6</t>
  </si>
  <si>
    <t>Efavirenz</t>
  </si>
  <si>
    <t>E15-3</t>
  </si>
  <si>
    <t>TENOFOVIR DISOPROXIL FUMARATE/  LAMIVUDINE/ EFAVIRENZ  TABLETS 300 mg/300 mg /600 mg</t>
  </si>
  <si>
    <t>NDQB201603817</t>
  </si>
  <si>
    <t>2016-03-31 14:32:20</t>
  </si>
  <si>
    <t>LAMIVUDINE</t>
  </si>
  <si>
    <t>TENOFOVIR DISOPROXIL FUMARATE</t>
  </si>
  <si>
    <t xml:space="preserve">EFAVIRENZ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</si>
</sst>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6">
    <xf numFmtId="0" fontId="0" fillId="0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</cellStyleXfs>
  <cellXfs count="710">
    <xf numFmtId="0" fontId="0" fillId="2" borderId="0" xfId="0" applyFill="1"/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4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1" fillId="2" borderId="0" xfId="1" applyFont="1" applyFill="1"/>
    <xf numFmtId="0" fontId="12" fillId="2" borderId="0" xfId="1" applyFont="1" applyFill="1"/>
    <xf numFmtId="0" fontId="13" fillId="2" borderId="0" xfId="1" applyFont="1" applyFill="1" applyAlignment="1" applyProtection="1">
      <alignment horizontal="right"/>
      <protection locked="0"/>
    </xf>
    <xf numFmtId="0" fontId="13" fillId="2" borderId="0" xfId="1" applyFont="1" applyFill="1" applyAlignment="1" applyProtection="1">
      <alignment horizontal="left"/>
      <protection locked="0"/>
    </xf>
    <xf numFmtId="0" fontId="14" fillId="2" borderId="0" xfId="1" applyFont="1" applyFill="1"/>
    <xf numFmtId="0" fontId="14" fillId="3" borderId="0" xfId="1" applyFont="1" applyFill="1" applyAlignment="1" applyProtection="1">
      <alignment horizontal="left"/>
      <protection locked="0"/>
    </xf>
    <xf numFmtId="0" fontId="11" fillId="3" borderId="0" xfId="1" applyFont="1" applyFill="1" applyProtection="1">
      <protection locked="0"/>
    </xf>
    <xf numFmtId="168" fontId="14" fillId="3" borderId="0" xfId="1" applyNumberFormat="1" applyFont="1" applyFill="1" applyAlignment="1" applyProtection="1">
      <alignment horizontal="center"/>
      <protection locked="0"/>
    </xf>
    <xf numFmtId="169" fontId="11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12" fillId="2" borderId="0" xfId="1" applyFont="1" applyFill="1" applyAlignment="1">
      <alignment horizontal="right"/>
    </xf>
    <xf numFmtId="0" fontId="11" fillId="2" borderId="0" xfId="1" applyFont="1" applyFill="1" applyAlignment="1">
      <alignment horizontal="right"/>
    </xf>
    <xf numFmtId="0" fontId="13" fillId="3" borderId="0" xfId="1" applyFont="1" applyFill="1" applyAlignment="1" applyProtection="1">
      <alignment horizontal="center"/>
      <protection locked="0"/>
    </xf>
    <xf numFmtId="0" fontId="14" fillId="3" borderId="0" xfId="1" applyFont="1" applyFill="1" applyAlignment="1" applyProtection="1">
      <alignment horizontal="center"/>
      <protection locked="0"/>
    </xf>
    <xf numFmtId="0" fontId="15" fillId="2" borderId="0" xfId="1" applyFont="1" applyFill="1" applyAlignment="1">
      <alignment vertical="center" wrapText="1"/>
    </xf>
    <xf numFmtId="0" fontId="12" fillId="2" borderId="0" xfId="1" applyFont="1" applyFill="1" applyAlignment="1">
      <alignment horizontal="center"/>
    </xf>
    <xf numFmtId="0" fontId="16" fillId="2" borderId="0" xfId="1" applyFont="1" applyFill="1"/>
    <xf numFmtId="0" fontId="17" fillId="2" borderId="0" xfId="1" applyFont="1" applyFill="1"/>
    <xf numFmtId="2" fontId="13" fillId="3" borderId="0" xfId="1" applyNumberFormat="1" applyFont="1" applyFill="1" applyAlignment="1" applyProtection="1">
      <alignment horizontal="center"/>
      <protection locked="0"/>
    </xf>
    <xf numFmtId="0" fontId="12" fillId="2" borderId="0" xfId="1" applyFont="1" applyFill="1" applyAlignment="1">
      <alignment vertical="center" wrapText="1"/>
    </xf>
    <xf numFmtId="0" fontId="18" fillId="2" borderId="0" xfId="1" applyFont="1" applyFill="1"/>
    <xf numFmtId="2" fontId="12" fillId="2" borderId="0" xfId="1" applyNumberFormat="1" applyFont="1" applyFill="1" applyAlignment="1">
      <alignment horizontal="center"/>
    </xf>
    <xf numFmtId="0" fontId="19" fillId="2" borderId="0" xfId="1" applyFont="1" applyFill="1" applyAlignment="1">
      <alignment horizontal="left" vertical="center" wrapText="1"/>
    </xf>
    <xf numFmtId="170" fontId="12" fillId="2" borderId="0" xfId="1" applyNumberFormat="1" applyFont="1" applyFill="1" applyAlignment="1">
      <alignment horizontal="center"/>
    </xf>
    <xf numFmtId="0" fontId="11" fillId="2" borderId="21" xfId="1" applyFont="1" applyFill="1" applyBorder="1" applyAlignment="1">
      <alignment horizontal="right"/>
    </xf>
    <xf numFmtId="0" fontId="13" fillId="3" borderId="22" xfId="1" applyFont="1" applyFill="1" applyBorder="1" applyAlignment="1" applyProtection="1">
      <alignment horizontal="center"/>
      <protection locked="0"/>
    </xf>
    <xf numFmtId="0" fontId="11" fillId="2" borderId="23" xfId="1" applyFont="1" applyFill="1" applyBorder="1" applyAlignment="1">
      <alignment horizontal="right"/>
    </xf>
    <xf numFmtId="0" fontId="13" fillId="3" borderId="24" xfId="1" applyFont="1" applyFill="1" applyBorder="1" applyAlignment="1" applyProtection="1">
      <alignment horizontal="center"/>
      <protection locked="0"/>
    </xf>
    <xf numFmtId="0" fontId="12" fillId="2" borderId="22" xfId="1" applyFont="1" applyFill="1" applyBorder="1" applyAlignment="1">
      <alignment horizontal="center"/>
    </xf>
    <xf numFmtId="0" fontId="12" fillId="2" borderId="25" xfId="1" applyFont="1" applyFill="1" applyBorder="1" applyAlignment="1">
      <alignment horizontal="center"/>
    </xf>
    <xf numFmtId="0" fontId="12" fillId="2" borderId="26" xfId="1" applyFont="1" applyFill="1" applyBorder="1" applyAlignment="1">
      <alignment horizontal="center"/>
    </xf>
    <xf numFmtId="0" fontId="12" fillId="2" borderId="27" xfId="1" applyFont="1" applyFill="1" applyBorder="1" applyAlignment="1">
      <alignment horizontal="center"/>
    </xf>
    <xf numFmtId="0" fontId="12" fillId="2" borderId="12" xfId="1" applyFont="1" applyFill="1" applyBorder="1" applyAlignment="1">
      <alignment horizontal="center"/>
    </xf>
    <xf numFmtId="0" fontId="11" fillId="2" borderId="28" xfId="1" applyFont="1" applyFill="1" applyBorder="1" applyAlignment="1">
      <alignment horizontal="center"/>
    </xf>
    <xf numFmtId="0" fontId="13" fillId="3" borderId="29" xfId="1" applyFont="1" applyFill="1" applyBorder="1" applyAlignment="1" applyProtection="1">
      <alignment horizontal="center"/>
      <protection locked="0"/>
    </xf>
    <xf numFmtId="171" fontId="11" fillId="2" borderId="26" xfId="1" applyNumberFormat="1" applyFont="1" applyFill="1" applyBorder="1" applyAlignment="1">
      <alignment horizontal="center"/>
    </xf>
    <xf numFmtId="171" fontId="11" fillId="2" borderId="30" xfId="1" applyNumberFormat="1" applyFont="1" applyFill="1" applyBorder="1" applyAlignment="1">
      <alignment horizontal="center"/>
    </xf>
    <xf numFmtId="0" fontId="18" fillId="2" borderId="13" xfId="1" applyFont="1" applyFill="1" applyBorder="1"/>
    <xf numFmtId="0" fontId="11" fillId="2" borderId="24" xfId="1" applyFont="1" applyFill="1" applyBorder="1" applyAlignment="1">
      <alignment horizontal="center"/>
    </xf>
    <xf numFmtId="0" fontId="13" fillId="3" borderId="23" xfId="1" applyFont="1" applyFill="1" applyBorder="1" applyAlignment="1" applyProtection="1">
      <alignment horizontal="center"/>
      <protection locked="0"/>
    </xf>
    <xf numFmtId="171" fontId="11" fillId="2" borderId="31" xfId="1" applyNumberFormat="1" applyFont="1" applyFill="1" applyBorder="1" applyAlignment="1">
      <alignment horizontal="center"/>
    </xf>
    <xf numFmtId="171" fontId="11" fillId="2" borderId="32" xfId="1" applyNumberFormat="1" applyFont="1" applyFill="1" applyBorder="1" applyAlignment="1">
      <alignment horizontal="center"/>
    </xf>
    <xf numFmtId="0" fontId="11" fillId="2" borderId="33" xfId="1" applyFont="1" applyFill="1" applyBorder="1" applyAlignment="1">
      <alignment horizontal="center"/>
    </xf>
    <xf numFmtId="0" fontId="13" fillId="3" borderId="34" xfId="1" applyFont="1" applyFill="1" applyBorder="1" applyAlignment="1" applyProtection="1">
      <alignment horizontal="center"/>
      <protection locked="0"/>
    </xf>
    <xf numFmtId="171" fontId="11" fillId="2" borderId="35" xfId="1" applyNumberFormat="1" applyFont="1" applyFill="1" applyBorder="1" applyAlignment="1">
      <alignment horizontal="center"/>
    </xf>
    <xf numFmtId="171" fontId="11" fillId="2" borderId="36" xfId="1" applyNumberFormat="1" applyFont="1" applyFill="1" applyBorder="1" applyAlignment="1">
      <alignment horizontal="center"/>
    </xf>
    <xf numFmtId="0" fontId="11" fillId="2" borderId="15" xfId="1" applyFont="1" applyFill="1" applyBorder="1"/>
    <xf numFmtId="0" fontId="11" fillId="2" borderId="24" xfId="1" applyFont="1" applyFill="1" applyBorder="1" applyAlignment="1">
      <alignment horizontal="right"/>
    </xf>
    <xf numFmtId="1" fontId="12" fillId="6" borderId="37" xfId="1" applyNumberFormat="1" applyFont="1" applyFill="1" applyBorder="1" applyAlignment="1">
      <alignment horizontal="center"/>
    </xf>
    <xf numFmtId="171" fontId="12" fillId="6" borderId="38" xfId="1" applyNumberFormat="1" applyFont="1" applyFill="1" applyBorder="1" applyAlignment="1">
      <alignment horizontal="center"/>
    </xf>
    <xf numFmtId="171" fontId="12" fillId="6" borderId="39" xfId="1" applyNumberFormat="1" applyFont="1" applyFill="1" applyBorder="1" applyAlignment="1">
      <alignment horizontal="center"/>
    </xf>
    <xf numFmtId="0" fontId="11" fillId="2" borderId="40" xfId="1" applyFont="1" applyFill="1" applyBorder="1" applyAlignment="1">
      <alignment horizontal="right"/>
    </xf>
    <xf numFmtId="0" fontId="13" fillId="3" borderId="16" xfId="1" applyFont="1" applyFill="1" applyBorder="1" applyAlignment="1" applyProtection="1">
      <alignment horizontal="center"/>
      <protection locked="0"/>
    </xf>
    <xf numFmtId="0" fontId="11" fillId="2" borderId="11" xfId="1" applyFont="1" applyFill="1" applyBorder="1" applyAlignment="1">
      <alignment horizontal="right"/>
    </xf>
    <xf numFmtId="2" fontId="11" fillId="6" borderId="41" xfId="1" applyNumberFormat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2" fontId="11" fillId="7" borderId="41" xfId="1" applyNumberFormat="1" applyFont="1" applyFill="1" applyBorder="1" applyAlignment="1">
      <alignment horizontal="center"/>
    </xf>
    <xf numFmtId="2" fontId="11" fillId="2" borderId="0" xfId="1" applyNumberFormat="1" applyFont="1" applyFill="1" applyAlignment="1">
      <alignment horizontal="center"/>
    </xf>
    <xf numFmtId="166" fontId="11" fillId="6" borderId="41" xfId="1" applyNumberFormat="1" applyFont="1" applyFill="1" applyBorder="1" applyAlignment="1">
      <alignment horizontal="center"/>
    </xf>
    <xf numFmtId="166" fontId="11" fillId="2" borderId="0" xfId="1" applyNumberFormat="1" applyFont="1" applyFill="1" applyAlignment="1">
      <alignment horizontal="center"/>
    </xf>
    <xf numFmtId="166" fontId="11" fillId="6" borderId="17" xfId="1" applyNumberFormat="1" applyFont="1" applyFill="1" applyBorder="1" applyAlignment="1">
      <alignment horizontal="center"/>
    </xf>
    <xf numFmtId="0" fontId="11" fillId="2" borderId="42" xfId="1" applyFont="1" applyFill="1" applyBorder="1" applyAlignment="1">
      <alignment horizontal="right"/>
    </xf>
    <xf numFmtId="166" fontId="13" fillId="3" borderId="41" xfId="1" applyNumberFormat="1" applyFont="1" applyFill="1" applyBorder="1" applyAlignment="1" applyProtection="1">
      <alignment horizontal="center"/>
      <protection locked="0"/>
    </xf>
    <xf numFmtId="166" fontId="11" fillId="2" borderId="0" xfId="1" applyNumberFormat="1" applyFont="1" applyFill="1"/>
    <xf numFmtId="0" fontId="11" fillId="2" borderId="29" xfId="1" applyFont="1" applyFill="1" applyBorder="1" applyAlignment="1">
      <alignment horizontal="right"/>
    </xf>
    <xf numFmtId="1" fontId="11" fillId="2" borderId="0" xfId="1" applyNumberFormat="1" applyFont="1" applyFill="1" applyAlignment="1">
      <alignment horizontal="center"/>
    </xf>
    <xf numFmtId="0" fontId="11" fillId="2" borderId="15" xfId="1" applyFont="1" applyFill="1" applyBorder="1" applyAlignment="1">
      <alignment horizontal="right"/>
    </xf>
    <xf numFmtId="2" fontId="11" fillId="6" borderId="15" xfId="1" applyNumberFormat="1" applyFont="1" applyFill="1" applyBorder="1" applyAlignment="1">
      <alignment horizontal="center"/>
    </xf>
    <xf numFmtId="171" fontId="12" fillId="7" borderId="13" xfId="1" applyNumberFormat="1" applyFont="1" applyFill="1" applyBorder="1" applyAlignment="1">
      <alignment horizontal="center"/>
    </xf>
    <xf numFmtId="171" fontId="11" fillId="2" borderId="0" xfId="1" applyNumberFormat="1" applyFont="1" applyFill="1" applyAlignment="1">
      <alignment horizontal="center"/>
    </xf>
    <xf numFmtId="10" fontId="11" fillId="6" borderId="41" xfId="1" applyNumberFormat="1" applyFont="1" applyFill="1" applyBorder="1" applyAlignment="1">
      <alignment horizontal="center"/>
    </xf>
    <xf numFmtId="0" fontId="11" fillId="2" borderId="43" xfId="1" applyFont="1" applyFill="1" applyBorder="1" applyAlignment="1">
      <alignment horizontal="right"/>
    </xf>
    <xf numFmtId="0" fontId="11" fillId="7" borderId="15" xfId="1" applyFont="1" applyFill="1" applyBorder="1" applyAlignment="1">
      <alignment horizontal="center"/>
    </xf>
    <xf numFmtId="0" fontId="3" fillId="2" borderId="0" xfId="1" applyFont="1" applyFill="1"/>
    <xf numFmtId="0" fontId="12" fillId="2" borderId="0" xfId="1" applyFont="1" applyFill="1" applyAlignment="1">
      <alignment horizontal="left"/>
    </xf>
    <xf numFmtId="0" fontId="11" fillId="2" borderId="0" xfId="1" applyFont="1" applyFill="1" applyAlignment="1">
      <alignment horizontal="left"/>
    </xf>
    <xf numFmtId="172" fontId="13" fillId="3" borderId="0" xfId="1" applyNumberFormat="1" applyFont="1" applyFill="1" applyAlignment="1" applyProtection="1">
      <alignment horizontal="center"/>
      <protection locked="0"/>
    </xf>
    <xf numFmtId="166" fontId="12" fillId="2" borderId="0" xfId="1" applyNumberFormat="1" applyFont="1" applyFill="1" applyAlignment="1" applyProtection="1">
      <alignment horizontal="center"/>
      <protection locked="0"/>
    </xf>
    <xf numFmtId="2" fontId="12" fillId="2" borderId="13" xfId="1" applyNumberFormat="1" applyFont="1" applyFill="1" applyBorder="1" applyAlignment="1">
      <alignment horizontal="center"/>
    </xf>
    <xf numFmtId="0" fontId="12" fillId="2" borderId="13" xfId="1" applyFont="1" applyFill="1" applyBorder="1" applyAlignment="1">
      <alignment horizontal="center"/>
    </xf>
    <xf numFmtId="0" fontId="11" fillId="2" borderId="13" xfId="1" applyFont="1" applyFill="1" applyBorder="1" applyAlignment="1">
      <alignment horizontal="center"/>
    </xf>
    <xf numFmtId="0" fontId="13" fillId="3" borderId="21" xfId="1" applyFont="1" applyFill="1" applyBorder="1" applyAlignment="1" applyProtection="1">
      <alignment horizontal="center"/>
      <protection locked="0"/>
    </xf>
    <xf numFmtId="166" fontId="11" fillId="2" borderId="21" xfId="1" applyNumberFormat="1" applyFont="1" applyFill="1" applyBorder="1" applyAlignment="1">
      <alignment horizontal="center"/>
    </xf>
    <xf numFmtId="10" fontId="11" fillId="2" borderId="13" xfId="1" applyNumberFormat="1" applyFont="1" applyFill="1" applyBorder="1" applyAlignment="1">
      <alignment horizontal="center" vertical="center"/>
    </xf>
    <xf numFmtId="0" fontId="11" fillId="2" borderId="14" xfId="1" applyFont="1" applyFill="1" applyBorder="1" applyAlignment="1">
      <alignment horizontal="center"/>
    </xf>
    <xf numFmtId="166" fontId="11" fillId="2" borderId="23" xfId="1" applyNumberFormat="1" applyFont="1" applyFill="1" applyBorder="1" applyAlignment="1">
      <alignment horizontal="center"/>
    </xf>
    <xf numFmtId="10" fontId="11" fillId="2" borderId="14" xfId="1" applyNumberFormat="1" applyFont="1" applyFill="1" applyBorder="1" applyAlignment="1">
      <alignment horizontal="center" vertical="center"/>
    </xf>
    <xf numFmtId="1" fontId="13" fillId="3" borderId="23" xfId="1" applyNumberFormat="1" applyFont="1" applyFill="1" applyBorder="1" applyAlignment="1" applyProtection="1">
      <alignment horizontal="center"/>
      <protection locked="0"/>
    </xf>
    <xf numFmtId="0" fontId="11" fillId="2" borderId="15" xfId="1" applyFont="1" applyFill="1" applyBorder="1" applyAlignment="1">
      <alignment horizontal="center"/>
    </xf>
    <xf numFmtId="0" fontId="13" fillId="3" borderId="43" xfId="1" applyFont="1" applyFill="1" applyBorder="1" applyAlignment="1" applyProtection="1">
      <alignment horizontal="center"/>
      <protection locked="0"/>
    </xf>
    <xf numFmtId="166" fontId="11" fillId="2" borderId="13" xfId="1" applyNumberFormat="1" applyFont="1" applyFill="1" applyBorder="1" applyAlignment="1">
      <alignment horizontal="center"/>
    </xf>
    <xf numFmtId="10" fontId="11" fillId="2" borderId="22" xfId="1" applyNumberFormat="1" applyFont="1" applyFill="1" applyBorder="1" applyAlignment="1">
      <alignment horizontal="center" vertical="center"/>
    </xf>
    <xf numFmtId="166" fontId="11" fillId="2" borderId="14" xfId="1" applyNumberFormat="1" applyFont="1" applyFill="1" applyBorder="1" applyAlignment="1">
      <alignment horizontal="center"/>
    </xf>
    <xf numFmtId="10" fontId="11" fillId="2" borderId="24" xfId="1" applyNumberFormat="1" applyFont="1" applyFill="1" applyBorder="1" applyAlignment="1">
      <alignment horizontal="center" vertical="center"/>
    </xf>
    <xf numFmtId="166" fontId="11" fillId="2" borderId="15" xfId="1" applyNumberFormat="1" applyFont="1" applyFill="1" applyBorder="1" applyAlignment="1">
      <alignment horizontal="center"/>
    </xf>
    <xf numFmtId="10" fontId="11" fillId="2" borderId="44" xfId="1" applyNumberFormat="1" applyFont="1" applyFill="1" applyBorder="1" applyAlignment="1">
      <alignment horizontal="center" vertical="center"/>
    </xf>
    <xf numFmtId="0" fontId="14" fillId="2" borderId="24" xfId="1" applyFont="1" applyFill="1" applyBorder="1" applyAlignment="1">
      <alignment horizontal="center"/>
    </xf>
    <xf numFmtId="2" fontId="14" fillId="2" borderId="44" xfId="1" applyNumberFormat="1" applyFont="1" applyFill="1" applyBorder="1" applyAlignment="1">
      <alignment horizontal="center"/>
    </xf>
    <xf numFmtId="10" fontId="11" fillId="2" borderId="15" xfId="1" applyNumberFormat="1" applyFont="1" applyFill="1" applyBorder="1" applyAlignment="1">
      <alignment horizontal="center" vertical="center"/>
    </xf>
    <xf numFmtId="0" fontId="11" fillId="2" borderId="45" xfId="1" applyFont="1" applyFill="1" applyBorder="1" applyAlignment="1">
      <alignment horizontal="right"/>
    </xf>
    <xf numFmtId="2" fontId="13" fillId="7" borderId="33" xfId="1" applyNumberFormat="1" applyFont="1" applyFill="1" applyBorder="1" applyAlignment="1">
      <alignment horizontal="center"/>
    </xf>
    <xf numFmtId="10" fontId="13" fillId="7" borderId="33" xfId="1" applyNumberFormat="1" applyFont="1" applyFill="1" applyBorder="1" applyAlignment="1">
      <alignment horizontal="center"/>
    </xf>
    <xf numFmtId="0" fontId="11" fillId="2" borderId="41" xfId="1" applyFont="1" applyFill="1" applyBorder="1" applyAlignment="1">
      <alignment horizontal="right"/>
    </xf>
    <xf numFmtId="10" fontId="13" fillId="6" borderId="57" xfId="1" applyNumberFormat="1" applyFont="1" applyFill="1" applyBorder="1" applyAlignment="1">
      <alignment horizontal="center"/>
    </xf>
    <xf numFmtId="0" fontId="11" fillId="2" borderId="17" xfId="1" applyFont="1" applyFill="1" applyBorder="1" applyAlignment="1">
      <alignment horizontal="right"/>
    </xf>
    <xf numFmtId="0" fontId="13" fillId="7" borderId="46" xfId="1" applyFont="1" applyFill="1" applyBorder="1" applyAlignment="1">
      <alignment horizontal="center"/>
    </xf>
    <xf numFmtId="165" fontId="13" fillId="2" borderId="0" xfId="1" applyNumberFormat="1" applyFont="1" applyFill="1" applyAlignment="1">
      <alignment horizontal="center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2" fillId="2" borderId="30" xfId="1" applyFont="1" applyFill="1" applyBorder="1" applyAlignment="1">
      <alignment horizontal="center"/>
    </xf>
    <xf numFmtId="0" fontId="11" fillId="2" borderId="48" xfId="1" applyFont="1" applyFill="1" applyBorder="1" applyAlignment="1">
      <alignment horizontal="center"/>
    </xf>
    <xf numFmtId="0" fontId="11" fillId="2" borderId="7" xfId="1" applyFont="1" applyFill="1" applyBorder="1" applyAlignment="1">
      <alignment horizontal="center"/>
    </xf>
    <xf numFmtId="171" fontId="13" fillId="3" borderId="34" xfId="1" applyNumberFormat="1" applyFont="1" applyFill="1" applyBorder="1" applyAlignment="1" applyProtection="1">
      <alignment horizontal="center"/>
      <protection locked="0"/>
    </xf>
    <xf numFmtId="1" fontId="12" fillId="6" borderId="49" xfId="1" applyNumberFormat="1" applyFont="1" applyFill="1" applyBorder="1" applyAlignment="1">
      <alignment horizontal="center"/>
    </xf>
    <xf numFmtId="1" fontId="12" fillId="6" borderId="50" xfId="1" applyNumberFormat="1" applyFont="1" applyFill="1" applyBorder="1" applyAlignment="1">
      <alignment horizontal="center"/>
    </xf>
    <xf numFmtId="171" fontId="12" fillId="6" borderId="15" xfId="1" applyNumberFormat="1" applyFont="1" applyFill="1" applyBorder="1" applyAlignment="1">
      <alignment horizontal="center"/>
    </xf>
    <xf numFmtId="0" fontId="11" fillId="2" borderId="51" xfId="1" applyFont="1" applyFill="1" applyBorder="1" applyAlignment="1">
      <alignment horizontal="right"/>
    </xf>
    <xf numFmtId="0" fontId="13" fillId="3" borderId="52" xfId="1" applyFont="1" applyFill="1" applyBorder="1" applyAlignment="1" applyProtection="1">
      <alignment horizontal="center"/>
      <protection locked="0"/>
    </xf>
    <xf numFmtId="0" fontId="11" fillId="2" borderId="25" xfId="1" applyFont="1" applyFill="1" applyBorder="1" applyAlignment="1">
      <alignment horizontal="right"/>
    </xf>
    <xf numFmtId="2" fontId="11" fillId="6" borderId="27" xfId="1" applyNumberFormat="1" applyFont="1" applyFill="1" applyBorder="1" applyAlignment="1">
      <alignment horizontal="center"/>
    </xf>
    <xf numFmtId="2" fontId="11" fillId="7" borderId="27" xfId="1" applyNumberFormat="1" applyFont="1" applyFill="1" applyBorder="1" applyAlignment="1">
      <alignment horizontal="center"/>
    </xf>
    <xf numFmtId="166" fontId="11" fillId="6" borderId="27" xfId="1" applyNumberFormat="1" applyFont="1" applyFill="1" applyBorder="1" applyAlignment="1">
      <alignment horizontal="center"/>
    </xf>
    <xf numFmtId="166" fontId="11" fillId="7" borderId="27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11" fillId="2" borderId="53" xfId="1" applyFont="1" applyFill="1" applyBorder="1" applyAlignment="1">
      <alignment horizontal="right"/>
    </xf>
    <xf numFmtId="2" fontId="11" fillId="7" borderId="30" xfId="1" applyNumberFormat="1" applyFont="1" applyFill="1" applyBorder="1" applyAlignment="1">
      <alignment horizontal="center"/>
    </xf>
    <xf numFmtId="0" fontId="12" fillId="2" borderId="0" xfId="1" applyFont="1" applyFill="1" applyAlignment="1">
      <alignment horizontal="center" wrapText="1"/>
    </xf>
    <xf numFmtId="0" fontId="11" fillId="2" borderId="16" xfId="1" applyFont="1" applyFill="1" applyBorder="1" applyAlignment="1">
      <alignment horizontal="right"/>
    </xf>
    <xf numFmtId="171" fontId="12" fillId="7" borderId="16" xfId="1" applyNumberFormat="1" applyFont="1" applyFill="1" applyBorder="1" applyAlignment="1">
      <alignment horizontal="center"/>
    </xf>
    <xf numFmtId="10" fontId="11" fillId="2" borderId="0" xfId="1" applyNumberFormat="1" applyFont="1" applyFill="1" applyAlignment="1">
      <alignment horizontal="center"/>
    </xf>
    <xf numFmtId="10" fontId="12" fillId="6" borderId="41" xfId="1" applyNumberFormat="1" applyFont="1" applyFill="1" applyBorder="1" applyAlignment="1">
      <alignment horizontal="center"/>
    </xf>
    <xf numFmtId="0" fontId="12" fillId="7" borderId="17" xfId="1" applyFont="1" applyFill="1" applyBorder="1" applyAlignment="1">
      <alignment horizontal="center"/>
    </xf>
    <xf numFmtId="0" fontId="12" fillId="2" borderId="54" xfId="1" applyFont="1" applyFill="1" applyBorder="1" applyAlignment="1">
      <alignment horizontal="center"/>
    </xf>
    <xf numFmtId="0" fontId="12" fillId="2" borderId="55" xfId="1" applyFont="1" applyFill="1" applyBorder="1" applyAlignment="1">
      <alignment horizontal="center"/>
    </xf>
    <xf numFmtId="0" fontId="12" fillId="2" borderId="22" xfId="1" applyFont="1" applyFill="1" applyBorder="1" applyAlignment="1">
      <alignment horizontal="center" wrapText="1"/>
    </xf>
    <xf numFmtId="0" fontId="11" fillId="2" borderId="23" xfId="1" applyFont="1" applyFill="1" applyBorder="1" applyAlignment="1">
      <alignment horizontal="center"/>
    </xf>
    <xf numFmtId="1" fontId="13" fillId="3" borderId="31" xfId="1" applyNumberFormat="1" applyFont="1" applyFill="1" applyBorder="1" applyAlignment="1" applyProtection="1">
      <alignment horizontal="center"/>
      <protection locked="0"/>
    </xf>
    <xf numFmtId="166" fontId="11" fillId="2" borderId="26" xfId="1" applyNumberFormat="1" applyFont="1" applyFill="1" applyBorder="1" applyAlignment="1">
      <alignment horizontal="center"/>
    </xf>
    <xf numFmtId="10" fontId="11" fillId="2" borderId="30" xfId="1" applyNumberFormat="1" applyFont="1" applyFill="1" applyBorder="1" applyAlignment="1">
      <alignment horizontal="center"/>
    </xf>
    <xf numFmtId="166" fontId="11" fillId="2" borderId="31" xfId="1" applyNumberFormat="1" applyFont="1" applyFill="1" applyBorder="1" applyAlignment="1">
      <alignment horizontal="center"/>
    </xf>
    <xf numFmtId="10" fontId="11" fillId="2" borderId="32" xfId="1" applyNumberFormat="1" applyFont="1" applyFill="1" applyBorder="1" applyAlignment="1">
      <alignment horizontal="center"/>
    </xf>
    <xf numFmtId="0" fontId="11" fillId="2" borderId="34" xfId="1" applyFont="1" applyFill="1" applyBorder="1" applyAlignment="1">
      <alignment horizontal="center"/>
    </xf>
    <xf numFmtId="1" fontId="13" fillId="3" borderId="35" xfId="1" applyNumberFormat="1" applyFont="1" applyFill="1" applyBorder="1" applyAlignment="1" applyProtection="1">
      <alignment horizontal="center"/>
      <protection locked="0"/>
    </xf>
    <xf numFmtId="166" fontId="11" fillId="2" borderId="35" xfId="1" applyNumberFormat="1" applyFont="1" applyFill="1" applyBorder="1" applyAlignment="1">
      <alignment horizontal="center"/>
    </xf>
    <xf numFmtId="10" fontId="11" fillId="2" borderId="36" xfId="1" applyNumberFormat="1" applyFont="1" applyFill="1" applyBorder="1" applyAlignment="1">
      <alignment horizontal="center"/>
    </xf>
    <xf numFmtId="2" fontId="11" fillId="2" borderId="24" xfId="1" applyNumberFormat="1" applyFont="1" applyFill="1" applyBorder="1" applyAlignment="1">
      <alignment horizontal="center"/>
    </xf>
    <xf numFmtId="171" fontId="11" fillId="2" borderId="2" xfId="1" applyNumberFormat="1" applyFont="1" applyFill="1" applyBorder="1" applyAlignment="1">
      <alignment horizontal="right"/>
    </xf>
    <xf numFmtId="2" fontId="13" fillId="7" borderId="27" xfId="1" applyNumberFormat="1" applyFont="1" applyFill="1" applyBorder="1" applyAlignment="1">
      <alignment horizontal="center"/>
    </xf>
    <xf numFmtId="10" fontId="13" fillId="7" borderId="27" xfId="1" applyNumberFormat="1" applyFont="1" applyFill="1" applyBorder="1" applyAlignment="1">
      <alignment horizontal="center"/>
    </xf>
    <xf numFmtId="0" fontId="11" fillId="2" borderId="23" xfId="1" applyFont="1" applyFill="1" applyBorder="1"/>
    <xf numFmtId="10" fontId="13" fillId="6" borderId="27" xfId="1" applyNumberFormat="1" applyFont="1" applyFill="1" applyBorder="1" applyAlignment="1">
      <alignment horizontal="center"/>
    </xf>
    <xf numFmtId="0" fontId="11" fillId="2" borderId="43" xfId="1" applyFont="1" applyFill="1" applyBorder="1"/>
    <xf numFmtId="0" fontId="11" fillId="2" borderId="56" xfId="1" applyFont="1" applyFill="1" applyBorder="1" applyAlignment="1">
      <alignment horizontal="right"/>
    </xf>
    <xf numFmtId="0" fontId="13" fillId="7" borderId="17" xfId="1" applyFont="1" applyFill="1" applyBorder="1" applyAlignment="1">
      <alignment horizontal="center"/>
    </xf>
    <xf numFmtId="0" fontId="19" fillId="2" borderId="0" xfId="1" applyFont="1" applyFill="1" applyAlignment="1">
      <alignment horizontal="right" vertical="center" wrapText="1"/>
    </xf>
    <xf numFmtId="0" fontId="19" fillId="2" borderId="9" xfId="1" applyFont="1" applyFill="1" applyBorder="1" applyAlignment="1">
      <alignment horizontal="left" vertical="center" wrapText="1"/>
    </xf>
    <xf numFmtId="0" fontId="11" fillId="2" borderId="9" xfId="1" applyFont="1" applyFill="1" applyBorder="1"/>
    <xf numFmtId="0" fontId="11" fillId="2" borderId="10" xfId="1" applyFont="1" applyFill="1" applyBorder="1" applyAlignment="1">
      <alignment horizontal="center"/>
    </xf>
    <xf numFmtId="0" fontId="11" fillId="2" borderId="7" xfId="1" applyFont="1" applyFill="1" applyBorder="1"/>
    <xf numFmtId="0" fontId="12" fillId="2" borderId="11" xfId="1" applyFont="1" applyFill="1" applyBorder="1"/>
    <xf numFmtId="0" fontId="11" fillId="2" borderId="11" xfId="1" applyFont="1" applyFill="1" applyBorder="1"/>
    <xf numFmtId="0" fontId="2" fillId="2" borderId="0" xfId="2" applyFont="1" applyFill="1"/>
    <xf numFmtId="0" fontId="11" fillId="2" borderId="0" xfId="2" applyFont="1" applyFill="1"/>
    <xf numFmtId="0" fontId="24" fillId="2" borderId="0" xfId="2" applyFill="1"/>
    <xf numFmtId="0" fontId="12" fillId="2" borderId="0" xfId="2" applyFont="1" applyFill="1"/>
    <xf numFmtId="0" fontId="13" fillId="2" borderId="0" xfId="2" applyFont="1" applyFill="1" applyAlignment="1" applyProtection="1">
      <alignment horizontal="right"/>
      <protection locked="0"/>
    </xf>
    <xf numFmtId="0" fontId="13" fillId="2" borderId="0" xfId="2" applyFont="1" applyFill="1" applyAlignment="1" applyProtection="1">
      <alignment horizontal="left"/>
      <protection locked="0"/>
    </xf>
    <xf numFmtId="0" fontId="14" fillId="2" borderId="0" xfId="2" applyFont="1" applyFill="1"/>
    <xf numFmtId="0" fontId="14" fillId="3" borderId="0" xfId="2" applyFont="1" applyFill="1" applyAlignment="1" applyProtection="1">
      <alignment horizontal="left"/>
      <protection locked="0"/>
    </xf>
    <xf numFmtId="0" fontId="11" fillId="3" borderId="0" xfId="2" applyFont="1" applyFill="1" applyProtection="1">
      <protection locked="0"/>
    </xf>
    <xf numFmtId="168" fontId="14" fillId="3" borderId="0" xfId="2" applyNumberFormat="1" applyFont="1" applyFill="1" applyAlignment="1" applyProtection="1">
      <alignment horizontal="center"/>
      <protection locked="0"/>
    </xf>
    <xf numFmtId="169" fontId="11" fillId="2" borderId="0" xfId="2" applyNumberFormat="1" applyFont="1" applyFill="1" applyAlignment="1">
      <alignment horizontal="left"/>
    </xf>
    <xf numFmtId="0" fontId="3" fillId="2" borderId="0" xfId="2" applyFont="1" applyFill="1" applyAlignment="1">
      <alignment horizontal="left"/>
    </xf>
    <xf numFmtId="0" fontId="12" fillId="2" borderId="0" xfId="2" applyFont="1" applyFill="1" applyAlignment="1">
      <alignment horizontal="right"/>
    </xf>
    <xf numFmtId="0" fontId="11" fillId="2" borderId="0" xfId="2" applyFont="1" applyFill="1" applyAlignment="1">
      <alignment horizontal="right"/>
    </xf>
    <xf numFmtId="0" fontId="13" fillId="3" borderId="0" xfId="2" applyFont="1" applyFill="1" applyAlignment="1" applyProtection="1">
      <alignment horizontal="center"/>
      <protection locked="0"/>
    </xf>
    <xf numFmtId="0" fontId="14" fillId="3" borderId="0" xfId="2" applyFont="1" applyFill="1" applyAlignment="1" applyProtection="1">
      <alignment horizontal="center"/>
      <protection locked="0"/>
    </xf>
    <xf numFmtId="0" fontId="5" fillId="2" borderId="1" xfId="2" applyFont="1" applyFill="1" applyBorder="1" applyAlignment="1">
      <alignment horizontal="center"/>
    </xf>
    <xf numFmtId="0" fontId="15" fillId="2" borderId="0" xfId="2" applyFont="1" applyFill="1" applyAlignment="1">
      <alignment vertical="center" wrapText="1"/>
    </xf>
    <xf numFmtId="0" fontId="12" fillId="2" borderId="0" xfId="2" applyFont="1" applyFill="1" applyAlignment="1">
      <alignment horizontal="center"/>
    </xf>
    <xf numFmtId="0" fontId="16" fillId="2" borderId="0" xfId="2" applyFont="1" applyFill="1"/>
    <xf numFmtId="0" fontId="17" fillId="2" borderId="0" xfId="2" applyFont="1" applyFill="1"/>
    <xf numFmtId="2" fontId="13" fillId="3" borderId="0" xfId="2" applyNumberFormat="1" applyFont="1" applyFill="1" applyAlignment="1" applyProtection="1">
      <alignment horizontal="center"/>
      <protection locked="0"/>
    </xf>
    <xf numFmtId="0" fontId="12" fillId="2" borderId="0" xfId="2" applyFont="1" applyFill="1" applyAlignment="1">
      <alignment vertical="center" wrapText="1"/>
    </xf>
    <xf numFmtId="0" fontId="18" fillId="2" borderId="0" xfId="2" applyFont="1" applyFill="1"/>
    <xf numFmtId="2" fontId="12" fillId="2" borderId="0" xfId="2" applyNumberFormat="1" applyFont="1" applyFill="1" applyAlignment="1">
      <alignment horizontal="center"/>
    </xf>
    <xf numFmtId="0" fontId="19" fillId="2" borderId="0" xfId="2" applyFont="1" applyFill="1" applyAlignment="1">
      <alignment horizontal="left" vertical="center" wrapText="1"/>
    </xf>
    <xf numFmtId="170" fontId="12" fillId="2" borderId="0" xfId="2" applyNumberFormat="1" applyFont="1" applyFill="1" applyAlignment="1">
      <alignment horizontal="center"/>
    </xf>
    <xf numFmtId="0" fontId="11" fillId="2" borderId="21" xfId="2" applyFont="1" applyFill="1" applyBorder="1" applyAlignment="1">
      <alignment horizontal="right"/>
    </xf>
    <xf numFmtId="0" fontId="13" fillId="3" borderId="22" xfId="2" applyFont="1" applyFill="1" applyBorder="1" applyAlignment="1" applyProtection="1">
      <alignment horizontal="center"/>
      <protection locked="0"/>
    </xf>
    <xf numFmtId="0" fontId="11" fillId="2" borderId="23" xfId="2" applyFont="1" applyFill="1" applyBorder="1" applyAlignment="1">
      <alignment horizontal="right"/>
    </xf>
    <xf numFmtId="0" fontId="13" fillId="3" borderId="24" xfId="2" applyFont="1" applyFill="1" applyBorder="1" applyAlignment="1" applyProtection="1">
      <alignment horizontal="center"/>
      <protection locked="0"/>
    </xf>
    <xf numFmtId="0" fontId="12" fillId="2" borderId="22" xfId="2" applyFont="1" applyFill="1" applyBorder="1" applyAlignment="1">
      <alignment horizontal="center"/>
    </xf>
    <xf numFmtId="0" fontId="12" fillId="2" borderId="25" xfId="2" applyFont="1" applyFill="1" applyBorder="1" applyAlignment="1">
      <alignment horizontal="center"/>
    </xf>
    <xf numFmtId="0" fontId="12" fillId="2" borderId="26" xfId="2" applyFont="1" applyFill="1" applyBorder="1" applyAlignment="1">
      <alignment horizontal="center"/>
    </xf>
    <xf numFmtId="0" fontId="12" fillId="2" borderId="27" xfId="2" applyFont="1" applyFill="1" applyBorder="1" applyAlignment="1">
      <alignment horizontal="center"/>
    </xf>
    <xf numFmtId="0" fontId="12" fillId="2" borderId="12" xfId="2" applyFont="1" applyFill="1" applyBorder="1" applyAlignment="1">
      <alignment horizontal="center"/>
    </xf>
    <xf numFmtId="0" fontId="11" fillId="2" borderId="28" xfId="2" applyFont="1" applyFill="1" applyBorder="1" applyAlignment="1">
      <alignment horizontal="center"/>
    </xf>
    <xf numFmtId="0" fontId="13" fillId="3" borderId="29" xfId="2" applyFont="1" applyFill="1" applyBorder="1" applyAlignment="1" applyProtection="1">
      <alignment horizontal="center"/>
      <protection locked="0"/>
    </xf>
    <xf numFmtId="171" fontId="11" fillId="2" borderId="26" xfId="2" applyNumberFormat="1" applyFont="1" applyFill="1" applyBorder="1" applyAlignment="1">
      <alignment horizontal="center"/>
    </xf>
    <xf numFmtId="171" fontId="11" fillId="2" borderId="30" xfId="2" applyNumberFormat="1" applyFont="1" applyFill="1" applyBorder="1" applyAlignment="1">
      <alignment horizontal="center"/>
    </xf>
    <xf numFmtId="0" fontId="18" fillId="2" borderId="13" xfId="2" applyFont="1" applyFill="1" applyBorder="1"/>
    <xf numFmtId="0" fontId="11" fillId="2" borderId="24" xfId="2" applyFont="1" applyFill="1" applyBorder="1" applyAlignment="1">
      <alignment horizontal="center"/>
    </xf>
    <xf numFmtId="0" fontId="13" fillId="3" borderId="23" xfId="2" applyFont="1" applyFill="1" applyBorder="1" applyAlignment="1" applyProtection="1">
      <alignment horizontal="center"/>
      <protection locked="0"/>
    </xf>
    <xf numFmtId="171" fontId="11" fillId="2" borderId="31" xfId="2" applyNumberFormat="1" applyFont="1" applyFill="1" applyBorder="1" applyAlignment="1">
      <alignment horizontal="center"/>
    </xf>
    <xf numFmtId="171" fontId="11" fillId="2" borderId="32" xfId="2" applyNumberFormat="1" applyFont="1" applyFill="1" applyBorder="1" applyAlignment="1">
      <alignment horizontal="center"/>
    </xf>
    <xf numFmtId="0" fontId="11" fillId="2" borderId="33" xfId="2" applyFont="1" applyFill="1" applyBorder="1" applyAlignment="1">
      <alignment horizontal="center"/>
    </xf>
    <xf numFmtId="0" fontId="13" fillId="3" borderId="34" xfId="2" applyFont="1" applyFill="1" applyBorder="1" applyAlignment="1" applyProtection="1">
      <alignment horizontal="center"/>
      <protection locked="0"/>
    </xf>
    <xf numFmtId="171" fontId="11" fillId="2" borderId="35" xfId="2" applyNumberFormat="1" applyFont="1" applyFill="1" applyBorder="1" applyAlignment="1">
      <alignment horizontal="center"/>
    </xf>
    <xf numFmtId="171" fontId="11" fillId="2" borderId="36" xfId="2" applyNumberFormat="1" applyFont="1" applyFill="1" applyBorder="1" applyAlignment="1">
      <alignment horizontal="center"/>
    </xf>
    <xf numFmtId="0" fontId="11" fillId="2" borderId="15" xfId="2" applyFont="1" applyFill="1" applyBorder="1"/>
    <xf numFmtId="0" fontId="11" fillId="2" borderId="24" xfId="2" applyFont="1" applyFill="1" applyBorder="1" applyAlignment="1">
      <alignment horizontal="right"/>
    </xf>
    <xf numFmtId="1" fontId="12" fillId="6" borderId="37" xfId="2" applyNumberFormat="1" applyFont="1" applyFill="1" applyBorder="1" applyAlignment="1">
      <alignment horizontal="center"/>
    </xf>
    <xf numFmtId="171" fontId="12" fillId="6" borderId="38" xfId="2" applyNumberFormat="1" applyFont="1" applyFill="1" applyBorder="1" applyAlignment="1">
      <alignment horizontal="center"/>
    </xf>
    <xf numFmtId="171" fontId="12" fillId="6" borderId="39" xfId="2" applyNumberFormat="1" applyFont="1" applyFill="1" applyBorder="1" applyAlignment="1">
      <alignment horizontal="center"/>
    </xf>
    <xf numFmtId="0" fontId="2" fillId="2" borderId="0" xfId="2" applyFont="1" applyFill="1" applyAlignment="1">
      <alignment horizontal="center"/>
    </xf>
    <xf numFmtId="0" fontId="11" fillId="2" borderId="40" xfId="2" applyFont="1" applyFill="1" applyBorder="1" applyAlignment="1">
      <alignment horizontal="right"/>
    </xf>
    <xf numFmtId="0" fontId="13" fillId="3" borderId="16" xfId="2" applyFont="1" applyFill="1" applyBorder="1" applyAlignment="1" applyProtection="1">
      <alignment horizontal="center"/>
      <protection locked="0"/>
    </xf>
    <xf numFmtId="0" fontId="11" fillId="2" borderId="11" xfId="2" applyFont="1" applyFill="1" applyBorder="1" applyAlignment="1">
      <alignment horizontal="right"/>
    </xf>
    <xf numFmtId="2" fontId="11" fillId="6" borderId="41" xfId="2" applyNumberFormat="1" applyFont="1" applyFill="1" applyBorder="1" applyAlignment="1">
      <alignment horizontal="center"/>
    </xf>
    <xf numFmtId="0" fontId="11" fillId="2" borderId="0" xfId="2" applyFont="1" applyFill="1" applyAlignment="1">
      <alignment horizontal="center"/>
    </xf>
    <xf numFmtId="2" fontId="11" fillId="7" borderId="41" xfId="2" applyNumberFormat="1" applyFont="1" applyFill="1" applyBorder="1" applyAlignment="1">
      <alignment horizontal="center"/>
    </xf>
    <xf numFmtId="2" fontId="11" fillId="2" borderId="0" xfId="2" applyNumberFormat="1" applyFont="1" applyFill="1" applyAlignment="1">
      <alignment horizontal="center"/>
    </xf>
    <xf numFmtId="166" fontId="11" fillId="6" borderId="41" xfId="2" applyNumberFormat="1" applyFont="1" applyFill="1" applyBorder="1" applyAlignment="1">
      <alignment horizontal="center"/>
    </xf>
    <xf numFmtId="166" fontId="11" fillId="2" borderId="0" xfId="2" applyNumberFormat="1" applyFont="1" applyFill="1" applyAlignment="1">
      <alignment horizontal="center"/>
    </xf>
    <xf numFmtId="166" fontId="11" fillId="6" borderId="17" xfId="2" applyNumberFormat="1" applyFont="1" applyFill="1" applyBorder="1" applyAlignment="1">
      <alignment horizontal="center"/>
    </xf>
    <xf numFmtId="0" fontId="11" fillId="2" borderId="42" xfId="2" applyFont="1" applyFill="1" applyBorder="1" applyAlignment="1">
      <alignment horizontal="right"/>
    </xf>
    <xf numFmtId="166" fontId="13" fillId="3" borderId="41" xfId="2" applyNumberFormat="1" applyFont="1" applyFill="1" applyBorder="1" applyAlignment="1" applyProtection="1">
      <alignment horizontal="center"/>
      <protection locked="0"/>
    </xf>
    <xf numFmtId="166" fontId="11" fillId="2" borderId="0" xfId="2" applyNumberFormat="1" applyFont="1" applyFill="1"/>
    <xf numFmtId="0" fontId="11" fillId="2" borderId="29" xfId="2" applyFont="1" applyFill="1" applyBorder="1" applyAlignment="1">
      <alignment horizontal="right"/>
    </xf>
    <xf numFmtId="1" fontId="11" fillId="2" borderId="0" xfId="2" applyNumberFormat="1" applyFont="1" applyFill="1" applyAlignment="1">
      <alignment horizontal="center"/>
    </xf>
    <xf numFmtId="0" fontId="11" fillId="2" borderId="15" xfId="2" applyFont="1" applyFill="1" applyBorder="1" applyAlignment="1">
      <alignment horizontal="right"/>
    </xf>
    <xf numFmtId="2" fontId="11" fillId="6" borderId="15" xfId="2" applyNumberFormat="1" applyFont="1" applyFill="1" applyBorder="1" applyAlignment="1">
      <alignment horizontal="center"/>
    </xf>
    <xf numFmtId="171" fontId="12" fillId="7" borderId="13" xfId="2" applyNumberFormat="1" applyFont="1" applyFill="1" applyBorder="1" applyAlignment="1">
      <alignment horizontal="center"/>
    </xf>
    <xf numFmtId="171" fontId="11" fillId="2" borderId="0" xfId="2" applyNumberFormat="1" applyFont="1" applyFill="1" applyAlignment="1">
      <alignment horizontal="center"/>
    </xf>
    <xf numFmtId="10" fontId="11" fillId="6" borderId="41" xfId="2" applyNumberFormat="1" applyFont="1" applyFill="1" applyBorder="1" applyAlignment="1">
      <alignment horizontal="center"/>
    </xf>
    <xf numFmtId="0" fontId="11" fillId="2" borderId="43" xfId="2" applyFont="1" applyFill="1" applyBorder="1" applyAlignment="1">
      <alignment horizontal="right"/>
    </xf>
    <xf numFmtId="0" fontId="11" fillId="7" borderId="15" xfId="2" applyFont="1" applyFill="1" applyBorder="1" applyAlignment="1">
      <alignment horizontal="center"/>
    </xf>
    <xf numFmtId="0" fontId="3" fillId="2" borderId="0" xfId="2" applyFont="1" applyFill="1"/>
    <xf numFmtId="0" fontId="12" fillId="2" borderId="0" xfId="2" applyFont="1" applyFill="1" applyAlignment="1">
      <alignment horizontal="left"/>
    </xf>
    <xf numFmtId="0" fontId="11" fillId="2" borderId="0" xfId="2" applyFont="1" applyFill="1" applyAlignment="1">
      <alignment horizontal="left"/>
    </xf>
    <xf numFmtId="172" fontId="13" fillId="3" borderId="0" xfId="2" applyNumberFormat="1" applyFont="1" applyFill="1" applyAlignment="1" applyProtection="1">
      <alignment horizontal="center"/>
      <protection locked="0"/>
    </xf>
    <xf numFmtId="166" fontId="12" fillId="2" borderId="0" xfId="2" applyNumberFormat="1" applyFont="1" applyFill="1" applyAlignment="1" applyProtection="1">
      <alignment horizontal="center"/>
      <protection locked="0"/>
    </xf>
    <xf numFmtId="2" fontId="12" fillId="2" borderId="13" xfId="2" applyNumberFormat="1" applyFont="1" applyFill="1" applyBorder="1" applyAlignment="1">
      <alignment horizontal="center"/>
    </xf>
    <xf numFmtId="0" fontId="12" fillId="2" borderId="13" xfId="2" applyFont="1" applyFill="1" applyBorder="1" applyAlignment="1">
      <alignment horizontal="center"/>
    </xf>
    <xf numFmtId="0" fontId="11" fillId="2" borderId="13" xfId="2" applyFont="1" applyFill="1" applyBorder="1" applyAlignment="1">
      <alignment horizontal="center"/>
    </xf>
    <xf numFmtId="0" fontId="13" fillId="3" borderId="21" xfId="2" applyFont="1" applyFill="1" applyBorder="1" applyAlignment="1" applyProtection="1">
      <alignment horizontal="center"/>
      <protection locked="0"/>
    </xf>
    <xf numFmtId="166" fontId="11" fillId="2" borderId="21" xfId="2" applyNumberFormat="1" applyFont="1" applyFill="1" applyBorder="1" applyAlignment="1">
      <alignment horizontal="center"/>
    </xf>
    <xf numFmtId="10" fontId="11" fillId="2" borderId="13" xfId="2" applyNumberFormat="1" applyFont="1" applyFill="1" applyBorder="1" applyAlignment="1">
      <alignment horizontal="center" vertical="center"/>
    </xf>
    <xf numFmtId="0" fontId="11" fillId="2" borderId="14" xfId="2" applyFont="1" applyFill="1" applyBorder="1" applyAlignment="1">
      <alignment horizontal="center"/>
    </xf>
    <xf numFmtId="166" fontId="11" fillId="2" borderId="23" xfId="2" applyNumberFormat="1" applyFont="1" applyFill="1" applyBorder="1" applyAlignment="1">
      <alignment horizontal="center"/>
    </xf>
    <xf numFmtId="10" fontId="11" fillId="2" borderId="14" xfId="2" applyNumberFormat="1" applyFont="1" applyFill="1" applyBorder="1" applyAlignment="1">
      <alignment horizontal="center" vertical="center"/>
    </xf>
    <xf numFmtId="1" fontId="13" fillId="3" borderId="23" xfId="2" applyNumberFormat="1" applyFont="1" applyFill="1" applyBorder="1" applyAlignment="1" applyProtection="1">
      <alignment horizontal="center"/>
      <protection locked="0"/>
    </xf>
    <xf numFmtId="0" fontId="11" fillId="2" borderId="15" xfId="2" applyFont="1" applyFill="1" applyBorder="1" applyAlignment="1">
      <alignment horizontal="center"/>
    </xf>
    <xf numFmtId="0" fontId="13" fillId="3" borderId="43" xfId="2" applyFont="1" applyFill="1" applyBorder="1" applyAlignment="1" applyProtection="1">
      <alignment horizontal="center"/>
      <protection locked="0"/>
    </xf>
    <xf numFmtId="166" fontId="11" fillId="2" borderId="13" xfId="2" applyNumberFormat="1" applyFont="1" applyFill="1" applyBorder="1" applyAlignment="1">
      <alignment horizontal="center"/>
    </xf>
    <xf numFmtId="10" fontId="11" fillId="2" borderId="22" xfId="2" applyNumberFormat="1" applyFont="1" applyFill="1" applyBorder="1" applyAlignment="1">
      <alignment horizontal="center" vertical="center"/>
    </xf>
    <xf numFmtId="166" fontId="11" fillId="2" borderId="14" xfId="2" applyNumberFormat="1" applyFont="1" applyFill="1" applyBorder="1" applyAlignment="1">
      <alignment horizontal="center"/>
    </xf>
    <xf numFmtId="10" fontId="11" fillId="2" borderId="24" xfId="2" applyNumberFormat="1" applyFont="1" applyFill="1" applyBorder="1" applyAlignment="1">
      <alignment horizontal="center" vertical="center"/>
    </xf>
    <xf numFmtId="166" fontId="11" fillId="2" borderId="15" xfId="2" applyNumberFormat="1" applyFont="1" applyFill="1" applyBorder="1" applyAlignment="1">
      <alignment horizontal="center"/>
    </xf>
    <xf numFmtId="10" fontId="11" fillId="2" borderId="44" xfId="2" applyNumberFormat="1" applyFont="1" applyFill="1" applyBorder="1" applyAlignment="1">
      <alignment horizontal="center" vertical="center"/>
    </xf>
    <xf numFmtId="0" fontId="14" fillId="2" borderId="24" xfId="2" applyFont="1" applyFill="1" applyBorder="1" applyAlignment="1">
      <alignment horizontal="center"/>
    </xf>
    <xf numFmtId="2" fontId="14" fillId="2" borderId="44" xfId="2" applyNumberFormat="1" applyFont="1" applyFill="1" applyBorder="1" applyAlignment="1">
      <alignment horizontal="center"/>
    </xf>
    <xf numFmtId="10" fontId="11" fillId="2" borderId="15" xfId="2" applyNumberFormat="1" applyFont="1" applyFill="1" applyBorder="1" applyAlignment="1">
      <alignment horizontal="center" vertical="center"/>
    </xf>
    <xf numFmtId="0" fontId="11" fillId="2" borderId="45" xfId="2" applyFont="1" applyFill="1" applyBorder="1" applyAlignment="1">
      <alignment horizontal="right"/>
    </xf>
    <xf numFmtId="2" fontId="13" fillId="7" borderId="33" xfId="2" applyNumberFormat="1" applyFont="1" applyFill="1" applyBorder="1" applyAlignment="1">
      <alignment horizontal="center"/>
    </xf>
    <xf numFmtId="10" fontId="13" fillId="7" borderId="33" xfId="2" applyNumberFormat="1" applyFont="1" applyFill="1" applyBorder="1" applyAlignment="1">
      <alignment horizontal="center"/>
    </xf>
    <xf numFmtId="0" fontId="11" fillId="2" borderId="41" xfId="2" applyFont="1" applyFill="1" applyBorder="1" applyAlignment="1">
      <alignment horizontal="right"/>
    </xf>
    <xf numFmtId="10" fontId="13" fillId="6" borderId="57" xfId="2" applyNumberFormat="1" applyFont="1" applyFill="1" applyBorder="1" applyAlignment="1">
      <alignment horizontal="center"/>
    </xf>
    <xf numFmtId="0" fontId="11" fillId="2" borderId="17" xfId="2" applyFont="1" applyFill="1" applyBorder="1" applyAlignment="1">
      <alignment horizontal="right"/>
    </xf>
    <xf numFmtId="0" fontId="13" fillId="7" borderId="46" xfId="2" applyFont="1" applyFill="1" applyBorder="1" applyAlignment="1">
      <alignment horizontal="center"/>
    </xf>
    <xf numFmtId="165" fontId="13" fillId="2" borderId="0" xfId="2" applyNumberFormat="1" applyFont="1" applyFill="1" applyAlignment="1">
      <alignment horizontal="center"/>
    </xf>
    <xf numFmtId="0" fontId="12" fillId="2" borderId="47" xfId="2" applyFont="1" applyFill="1" applyBorder="1" applyAlignment="1">
      <alignment horizontal="center"/>
    </xf>
    <xf numFmtId="0" fontId="12" fillId="2" borderId="40" xfId="2" applyFont="1" applyFill="1" applyBorder="1" applyAlignment="1">
      <alignment horizontal="center"/>
    </xf>
    <xf numFmtId="0" fontId="12" fillId="2" borderId="10" xfId="2" applyFont="1" applyFill="1" applyBorder="1" applyAlignment="1">
      <alignment horizontal="center"/>
    </xf>
    <xf numFmtId="0" fontId="12" fillId="2" borderId="30" xfId="2" applyFont="1" applyFill="1" applyBorder="1" applyAlignment="1">
      <alignment horizontal="center"/>
    </xf>
    <xf numFmtId="0" fontId="11" fillId="2" borderId="48" xfId="2" applyFont="1" applyFill="1" applyBorder="1" applyAlignment="1">
      <alignment horizontal="center"/>
    </xf>
    <xf numFmtId="0" fontId="11" fillId="2" borderId="7" xfId="2" applyFont="1" applyFill="1" applyBorder="1" applyAlignment="1">
      <alignment horizontal="center"/>
    </xf>
    <xf numFmtId="171" fontId="13" fillId="3" borderId="34" xfId="2" applyNumberFormat="1" applyFont="1" applyFill="1" applyBorder="1" applyAlignment="1" applyProtection="1">
      <alignment horizontal="center"/>
      <protection locked="0"/>
    </xf>
    <xf numFmtId="1" fontId="12" fillId="6" borderId="49" xfId="2" applyNumberFormat="1" applyFont="1" applyFill="1" applyBorder="1" applyAlignment="1">
      <alignment horizontal="center"/>
    </xf>
    <xf numFmtId="1" fontId="12" fillId="6" borderId="50" xfId="2" applyNumberFormat="1" applyFont="1" applyFill="1" applyBorder="1" applyAlignment="1">
      <alignment horizontal="center"/>
    </xf>
    <xf numFmtId="171" fontId="12" fillId="6" borderId="15" xfId="2" applyNumberFormat="1" applyFont="1" applyFill="1" applyBorder="1" applyAlignment="1">
      <alignment horizontal="center"/>
    </xf>
    <xf numFmtId="0" fontId="11" fillId="2" borderId="51" xfId="2" applyFont="1" applyFill="1" applyBorder="1" applyAlignment="1">
      <alignment horizontal="right"/>
    </xf>
    <xf numFmtId="0" fontId="13" fillId="3" borderId="52" xfId="2" applyFont="1" applyFill="1" applyBorder="1" applyAlignment="1" applyProtection="1">
      <alignment horizontal="center"/>
      <protection locked="0"/>
    </xf>
    <xf numFmtId="0" fontId="11" fillId="2" borderId="25" xfId="2" applyFont="1" applyFill="1" applyBorder="1" applyAlignment="1">
      <alignment horizontal="right"/>
    </xf>
    <xf numFmtId="2" fontId="11" fillId="6" borderId="27" xfId="2" applyNumberFormat="1" applyFont="1" applyFill="1" applyBorder="1" applyAlignment="1">
      <alignment horizontal="center"/>
    </xf>
    <xf numFmtId="2" fontId="11" fillId="7" borderId="27" xfId="2" applyNumberFormat="1" applyFont="1" applyFill="1" applyBorder="1" applyAlignment="1">
      <alignment horizontal="center"/>
    </xf>
    <xf numFmtId="166" fontId="11" fillId="6" borderId="27" xfId="2" applyNumberFormat="1" applyFont="1" applyFill="1" applyBorder="1" applyAlignment="1">
      <alignment horizontal="center"/>
    </xf>
    <xf numFmtId="166" fontId="11" fillId="7" borderId="27" xfId="2" applyNumberFormat="1" applyFont="1" applyFill="1" applyBorder="1" applyAlignment="1">
      <alignment horizontal="center"/>
    </xf>
    <xf numFmtId="2" fontId="2" fillId="2" borderId="0" xfId="2" applyNumberFormat="1" applyFont="1" applyFill="1" applyAlignment="1">
      <alignment horizontal="center"/>
    </xf>
    <xf numFmtId="0" fontId="11" fillId="2" borderId="53" xfId="2" applyFont="1" applyFill="1" applyBorder="1" applyAlignment="1">
      <alignment horizontal="right"/>
    </xf>
    <xf numFmtId="2" fontId="11" fillId="7" borderId="30" xfId="2" applyNumberFormat="1" applyFont="1" applyFill="1" applyBorder="1" applyAlignment="1">
      <alignment horizontal="center"/>
    </xf>
    <xf numFmtId="0" fontId="12" fillId="2" borderId="0" xfId="2" applyFont="1" applyFill="1" applyAlignment="1">
      <alignment horizontal="center" wrapText="1"/>
    </xf>
    <xf numFmtId="0" fontId="11" fillId="2" borderId="16" xfId="2" applyFont="1" applyFill="1" applyBorder="1" applyAlignment="1">
      <alignment horizontal="right"/>
    </xf>
    <xf numFmtId="171" fontId="12" fillId="7" borderId="16" xfId="2" applyNumberFormat="1" applyFont="1" applyFill="1" applyBorder="1" applyAlignment="1">
      <alignment horizontal="center"/>
    </xf>
    <xf numFmtId="10" fontId="11" fillId="2" borderId="0" xfId="2" applyNumberFormat="1" applyFont="1" applyFill="1" applyAlignment="1">
      <alignment horizontal="center"/>
    </xf>
    <xf numFmtId="10" fontId="12" fillId="6" borderId="41" xfId="2" applyNumberFormat="1" applyFont="1" applyFill="1" applyBorder="1" applyAlignment="1">
      <alignment horizontal="center"/>
    </xf>
    <xf numFmtId="0" fontId="12" fillId="7" borderId="17" xfId="2" applyFont="1" applyFill="1" applyBorder="1" applyAlignment="1">
      <alignment horizontal="center"/>
    </xf>
    <xf numFmtId="0" fontId="12" fillId="2" borderId="54" xfId="2" applyFont="1" applyFill="1" applyBorder="1" applyAlignment="1">
      <alignment horizontal="center"/>
    </xf>
    <xf numFmtId="0" fontId="12" fillId="2" borderId="55" xfId="2" applyFont="1" applyFill="1" applyBorder="1" applyAlignment="1">
      <alignment horizontal="center"/>
    </xf>
    <xf numFmtId="0" fontId="12" fillId="2" borderId="22" xfId="2" applyFont="1" applyFill="1" applyBorder="1" applyAlignment="1">
      <alignment horizontal="center" wrapText="1"/>
    </xf>
    <xf numFmtId="0" fontId="11" fillId="2" borderId="23" xfId="2" applyFont="1" applyFill="1" applyBorder="1" applyAlignment="1">
      <alignment horizontal="center"/>
    </xf>
    <xf numFmtId="1" fontId="13" fillId="3" borderId="31" xfId="2" applyNumberFormat="1" applyFont="1" applyFill="1" applyBorder="1" applyAlignment="1" applyProtection="1">
      <alignment horizontal="center"/>
      <protection locked="0"/>
    </xf>
    <xf numFmtId="166" fontId="11" fillId="2" borderId="26" xfId="2" applyNumberFormat="1" applyFont="1" applyFill="1" applyBorder="1" applyAlignment="1">
      <alignment horizontal="center"/>
    </xf>
    <xf numFmtId="10" fontId="11" fillId="2" borderId="30" xfId="2" applyNumberFormat="1" applyFont="1" applyFill="1" applyBorder="1" applyAlignment="1">
      <alignment horizontal="center"/>
    </xf>
    <xf numFmtId="166" fontId="11" fillId="2" borderId="31" xfId="2" applyNumberFormat="1" applyFont="1" applyFill="1" applyBorder="1" applyAlignment="1">
      <alignment horizontal="center"/>
    </xf>
    <xf numFmtId="10" fontId="11" fillId="2" borderId="32" xfId="2" applyNumberFormat="1" applyFont="1" applyFill="1" applyBorder="1" applyAlignment="1">
      <alignment horizontal="center"/>
    </xf>
    <xf numFmtId="0" fontId="11" fillId="2" borderId="34" xfId="2" applyFont="1" applyFill="1" applyBorder="1" applyAlignment="1">
      <alignment horizontal="center"/>
    </xf>
    <xf numFmtId="1" fontId="13" fillId="3" borderId="35" xfId="2" applyNumberFormat="1" applyFont="1" applyFill="1" applyBorder="1" applyAlignment="1" applyProtection="1">
      <alignment horizontal="center"/>
      <protection locked="0"/>
    </xf>
    <xf numFmtId="166" fontId="11" fillId="2" borderId="35" xfId="2" applyNumberFormat="1" applyFont="1" applyFill="1" applyBorder="1" applyAlignment="1">
      <alignment horizontal="center"/>
    </xf>
    <xf numFmtId="10" fontId="11" fillId="2" borderId="36" xfId="2" applyNumberFormat="1" applyFont="1" applyFill="1" applyBorder="1" applyAlignment="1">
      <alignment horizontal="center"/>
    </xf>
    <xf numFmtId="2" fontId="11" fillId="2" borderId="24" xfId="2" applyNumberFormat="1" applyFont="1" applyFill="1" applyBorder="1" applyAlignment="1">
      <alignment horizontal="center"/>
    </xf>
    <xf numFmtId="171" fontId="11" fillId="2" borderId="2" xfId="2" applyNumberFormat="1" applyFont="1" applyFill="1" applyBorder="1" applyAlignment="1">
      <alignment horizontal="right"/>
    </xf>
    <xf numFmtId="2" fontId="13" fillId="7" borderId="27" xfId="2" applyNumberFormat="1" applyFont="1" applyFill="1" applyBorder="1" applyAlignment="1">
      <alignment horizontal="center"/>
    </xf>
    <xf numFmtId="10" fontId="13" fillId="7" borderId="27" xfId="2" applyNumberFormat="1" applyFont="1" applyFill="1" applyBorder="1" applyAlignment="1">
      <alignment horizontal="center"/>
    </xf>
    <xf numFmtId="0" fontId="11" fillId="2" borderId="23" xfId="2" applyFont="1" applyFill="1" applyBorder="1"/>
    <xf numFmtId="10" fontId="13" fillId="6" borderId="27" xfId="2" applyNumberFormat="1" applyFont="1" applyFill="1" applyBorder="1" applyAlignment="1">
      <alignment horizontal="center"/>
    </xf>
    <xf numFmtId="0" fontId="11" fillId="2" borderId="43" xfId="2" applyFont="1" applyFill="1" applyBorder="1"/>
    <xf numFmtId="0" fontId="11" fillId="2" borderId="56" xfId="2" applyFont="1" applyFill="1" applyBorder="1" applyAlignment="1">
      <alignment horizontal="right"/>
    </xf>
    <xf numFmtId="0" fontId="13" fillId="7" borderId="17" xfId="2" applyFont="1" applyFill="1" applyBorder="1" applyAlignment="1">
      <alignment horizontal="center"/>
    </xf>
    <xf numFmtId="0" fontId="19" fillId="2" borderId="0" xfId="2" applyFont="1" applyFill="1" applyAlignment="1">
      <alignment horizontal="right" vertical="center" wrapText="1"/>
    </xf>
    <xf numFmtId="0" fontId="19" fillId="2" borderId="9" xfId="2" applyFont="1" applyFill="1" applyBorder="1" applyAlignment="1">
      <alignment horizontal="left" vertical="center" wrapText="1"/>
    </xf>
    <xf numFmtId="0" fontId="11" fillId="2" borderId="9" xfId="2" applyFont="1" applyFill="1" applyBorder="1"/>
    <xf numFmtId="0" fontId="11" fillId="2" borderId="10" xfId="2" applyFont="1" applyFill="1" applyBorder="1" applyAlignment="1">
      <alignment horizontal="center"/>
    </xf>
    <xf numFmtId="0" fontId="11" fillId="2" borderId="7" xfId="2" applyFont="1" applyFill="1" applyBorder="1"/>
    <xf numFmtId="0" fontId="12" fillId="2" borderId="11" xfId="2" applyFont="1" applyFill="1" applyBorder="1"/>
    <xf numFmtId="0" fontId="11" fillId="2" borderId="11" xfId="2" applyFont="1" applyFill="1" applyBorder="1"/>
    <xf numFmtId="0" fontId="2" fillId="2" borderId="0" xfId="4" applyFont="1" applyFill="1"/>
    <xf numFmtId="0" fontId="11" fillId="2" borderId="0" xfId="4" applyFont="1" applyFill="1"/>
    <xf numFmtId="0" fontId="24" fillId="2" borderId="0" xfId="4" applyFill="1"/>
    <xf numFmtId="0" fontId="12" fillId="2" borderId="0" xfId="4" applyFont="1" applyFill="1"/>
    <xf numFmtId="0" fontId="13" fillId="2" borderId="0" xfId="4" applyFont="1" applyFill="1" applyAlignment="1" applyProtection="1">
      <alignment horizontal="right"/>
      <protection locked="0"/>
    </xf>
    <xf numFmtId="0" fontId="13" fillId="2" borderId="0" xfId="4" applyFont="1" applyFill="1" applyAlignment="1" applyProtection="1">
      <alignment horizontal="left"/>
      <protection locked="0"/>
    </xf>
    <xf numFmtId="0" fontId="14" fillId="2" borderId="0" xfId="4" applyFont="1" applyFill="1"/>
    <xf numFmtId="0" fontId="14" fillId="3" borderId="0" xfId="4" applyFont="1" applyFill="1" applyAlignment="1" applyProtection="1">
      <alignment horizontal="left"/>
      <protection locked="0"/>
    </xf>
    <xf numFmtId="0" fontId="11" fillId="3" borderId="0" xfId="4" applyFont="1" applyFill="1" applyProtection="1">
      <protection locked="0"/>
    </xf>
    <xf numFmtId="168" fontId="14" fillId="3" borderId="0" xfId="4" applyNumberFormat="1" applyFont="1" applyFill="1" applyAlignment="1" applyProtection="1">
      <alignment horizontal="center"/>
      <protection locked="0"/>
    </xf>
    <xf numFmtId="169" fontId="11" fillId="2" borderId="0" xfId="4" applyNumberFormat="1" applyFont="1" applyFill="1" applyAlignment="1">
      <alignment horizontal="left"/>
    </xf>
    <xf numFmtId="0" fontId="3" fillId="2" borderId="0" xfId="4" applyFont="1" applyFill="1" applyAlignment="1">
      <alignment horizontal="left"/>
    </xf>
    <xf numFmtId="0" fontId="12" fillId="2" borderId="0" xfId="4" applyFont="1" applyFill="1" applyAlignment="1">
      <alignment horizontal="right"/>
    </xf>
    <xf numFmtId="0" fontId="11" fillId="2" borderId="0" xfId="4" applyFont="1" applyFill="1" applyAlignment="1">
      <alignment horizontal="right"/>
    </xf>
    <xf numFmtId="0" fontId="13" fillId="3" borderId="0" xfId="4" applyFont="1" applyFill="1" applyAlignment="1" applyProtection="1">
      <alignment horizontal="center"/>
      <protection locked="0"/>
    </xf>
    <xf numFmtId="0" fontId="14" fillId="3" borderId="0" xfId="4" applyFont="1" applyFill="1" applyAlignment="1" applyProtection="1">
      <alignment horizontal="center"/>
      <protection locked="0"/>
    </xf>
    <xf numFmtId="0" fontId="5" fillId="2" borderId="1" xfId="4" applyFont="1" applyFill="1" applyBorder="1" applyAlignment="1">
      <alignment horizontal="center"/>
    </xf>
    <xf numFmtId="0" fontId="15" fillId="2" borderId="0" xfId="4" applyFont="1" applyFill="1" applyAlignment="1">
      <alignment vertical="center" wrapText="1"/>
    </xf>
    <xf numFmtId="0" fontId="12" fillId="2" borderId="0" xfId="4" applyFont="1" applyFill="1" applyAlignment="1">
      <alignment horizontal="center"/>
    </xf>
    <xf numFmtId="0" fontId="16" fillId="2" borderId="0" xfId="4" applyFont="1" applyFill="1"/>
    <xf numFmtId="0" fontId="17" fillId="2" borderId="0" xfId="4" applyFont="1" applyFill="1"/>
    <xf numFmtId="2" fontId="13" fillId="3" borderId="0" xfId="4" applyNumberFormat="1" applyFont="1" applyFill="1" applyAlignment="1" applyProtection="1">
      <alignment horizontal="center"/>
      <protection locked="0"/>
    </xf>
    <xf numFmtId="0" fontId="12" fillId="2" borderId="0" xfId="4" applyFont="1" applyFill="1" applyAlignment="1">
      <alignment vertical="center" wrapText="1"/>
    </xf>
    <xf numFmtId="0" fontId="18" fillId="2" borderId="0" xfId="4" applyFont="1" applyFill="1"/>
    <xf numFmtId="2" fontId="12" fillId="2" borderId="0" xfId="4" applyNumberFormat="1" applyFont="1" applyFill="1" applyAlignment="1">
      <alignment horizontal="center"/>
    </xf>
    <xf numFmtId="0" fontId="19" fillId="2" borderId="0" xfId="4" applyFont="1" applyFill="1" applyAlignment="1">
      <alignment horizontal="left" vertical="center" wrapText="1"/>
    </xf>
    <xf numFmtId="170" fontId="12" fillId="2" borderId="0" xfId="4" applyNumberFormat="1" applyFont="1" applyFill="1" applyAlignment="1">
      <alignment horizontal="center"/>
    </xf>
    <xf numFmtId="0" fontId="11" fillId="2" borderId="21" xfId="4" applyFont="1" applyFill="1" applyBorder="1" applyAlignment="1">
      <alignment horizontal="right"/>
    </xf>
    <xf numFmtId="0" fontId="13" fillId="3" borderId="22" xfId="4" applyFont="1" applyFill="1" applyBorder="1" applyAlignment="1" applyProtection="1">
      <alignment horizontal="center"/>
      <protection locked="0"/>
    </xf>
    <xf numFmtId="0" fontId="11" fillId="2" borderId="23" xfId="4" applyFont="1" applyFill="1" applyBorder="1" applyAlignment="1">
      <alignment horizontal="right"/>
    </xf>
    <xf numFmtId="0" fontId="13" fillId="3" borderId="24" xfId="4" applyFont="1" applyFill="1" applyBorder="1" applyAlignment="1" applyProtection="1">
      <alignment horizontal="center"/>
      <protection locked="0"/>
    </xf>
    <xf numFmtId="0" fontId="12" fillId="2" borderId="22" xfId="4" applyFont="1" applyFill="1" applyBorder="1" applyAlignment="1">
      <alignment horizontal="center"/>
    </xf>
    <xf numFmtId="0" fontId="12" fillId="2" borderId="25" xfId="4" applyFont="1" applyFill="1" applyBorder="1" applyAlignment="1">
      <alignment horizontal="center"/>
    </xf>
    <xf numFmtId="0" fontId="12" fillId="2" borderId="26" xfId="4" applyFont="1" applyFill="1" applyBorder="1" applyAlignment="1">
      <alignment horizontal="center"/>
    </xf>
    <xf numFmtId="0" fontId="12" fillId="2" borderId="27" xfId="4" applyFont="1" applyFill="1" applyBorder="1" applyAlignment="1">
      <alignment horizontal="center"/>
    </xf>
    <xf numFmtId="0" fontId="12" fillId="2" borderId="12" xfId="4" applyFont="1" applyFill="1" applyBorder="1" applyAlignment="1">
      <alignment horizontal="center"/>
    </xf>
    <xf numFmtId="0" fontId="11" fillId="2" borderId="28" xfId="4" applyFont="1" applyFill="1" applyBorder="1" applyAlignment="1">
      <alignment horizontal="center"/>
    </xf>
    <xf numFmtId="0" fontId="13" fillId="3" borderId="29" xfId="4" applyFont="1" applyFill="1" applyBorder="1" applyAlignment="1" applyProtection="1">
      <alignment horizontal="center"/>
      <protection locked="0"/>
    </xf>
    <xf numFmtId="171" fontId="11" fillId="2" borderId="26" xfId="4" applyNumberFormat="1" applyFont="1" applyFill="1" applyBorder="1" applyAlignment="1">
      <alignment horizontal="center"/>
    </xf>
    <xf numFmtId="171" fontId="11" fillId="2" borderId="30" xfId="4" applyNumberFormat="1" applyFont="1" applyFill="1" applyBorder="1" applyAlignment="1">
      <alignment horizontal="center"/>
    </xf>
    <xf numFmtId="0" fontId="18" fillId="2" borderId="13" xfId="4" applyFont="1" applyFill="1" applyBorder="1"/>
    <xf numFmtId="0" fontId="11" fillId="2" borderId="24" xfId="4" applyFont="1" applyFill="1" applyBorder="1" applyAlignment="1">
      <alignment horizontal="center"/>
    </xf>
    <xf numFmtId="0" fontId="13" fillId="3" borderId="23" xfId="4" applyFont="1" applyFill="1" applyBorder="1" applyAlignment="1" applyProtection="1">
      <alignment horizontal="center"/>
      <protection locked="0"/>
    </xf>
    <xf numFmtId="171" fontId="11" fillId="2" borderId="31" xfId="4" applyNumberFormat="1" applyFont="1" applyFill="1" applyBorder="1" applyAlignment="1">
      <alignment horizontal="center"/>
    </xf>
    <xf numFmtId="171" fontId="11" fillId="2" borderId="32" xfId="4" applyNumberFormat="1" applyFont="1" applyFill="1" applyBorder="1" applyAlignment="1">
      <alignment horizontal="center"/>
    </xf>
    <xf numFmtId="0" fontId="11" fillId="2" borderId="33" xfId="4" applyFont="1" applyFill="1" applyBorder="1" applyAlignment="1">
      <alignment horizontal="center"/>
    </xf>
    <xf numFmtId="0" fontId="13" fillId="3" borderId="34" xfId="4" applyFont="1" applyFill="1" applyBorder="1" applyAlignment="1" applyProtection="1">
      <alignment horizontal="center"/>
      <protection locked="0"/>
    </xf>
    <xf numFmtId="171" fontId="11" fillId="2" borderId="35" xfId="4" applyNumberFormat="1" applyFont="1" applyFill="1" applyBorder="1" applyAlignment="1">
      <alignment horizontal="center"/>
    </xf>
    <xf numFmtId="171" fontId="11" fillId="2" borderId="36" xfId="4" applyNumberFormat="1" applyFont="1" applyFill="1" applyBorder="1" applyAlignment="1">
      <alignment horizontal="center"/>
    </xf>
    <xf numFmtId="0" fontId="11" fillId="2" borderId="15" xfId="4" applyFont="1" applyFill="1" applyBorder="1"/>
    <xf numFmtId="0" fontId="11" fillId="2" borderId="24" xfId="4" applyFont="1" applyFill="1" applyBorder="1" applyAlignment="1">
      <alignment horizontal="right"/>
    </xf>
    <xf numFmtId="1" fontId="12" fillId="6" borderId="37" xfId="4" applyNumberFormat="1" applyFont="1" applyFill="1" applyBorder="1" applyAlignment="1">
      <alignment horizontal="center"/>
    </xf>
    <xf numFmtId="171" fontId="12" fillId="6" borderId="38" xfId="4" applyNumberFormat="1" applyFont="1" applyFill="1" applyBorder="1" applyAlignment="1">
      <alignment horizontal="center"/>
    </xf>
    <xf numFmtId="171" fontId="12" fillId="6" borderId="39" xfId="4" applyNumberFormat="1" applyFont="1" applyFill="1" applyBorder="1" applyAlignment="1">
      <alignment horizontal="center"/>
    </xf>
    <xf numFmtId="0" fontId="2" fillId="2" borderId="0" xfId="4" applyFont="1" applyFill="1" applyAlignment="1">
      <alignment horizontal="center"/>
    </xf>
    <xf numFmtId="0" fontId="11" fillId="2" borderId="40" xfId="4" applyFont="1" applyFill="1" applyBorder="1" applyAlignment="1">
      <alignment horizontal="right"/>
    </xf>
    <xf numFmtId="0" fontId="13" fillId="3" borderId="16" xfId="4" applyFont="1" applyFill="1" applyBorder="1" applyAlignment="1" applyProtection="1">
      <alignment horizontal="center"/>
      <protection locked="0"/>
    </xf>
    <xf numFmtId="0" fontId="11" fillId="2" borderId="11" xfId="4" applyFont="1" applyFill="1" applyBorder="1" applyAlignment="1">
      <alignment horizontal="right"/>
    </xf>
    <xf numFmtId="2" fontId="11" fillId="6" borderId="41" xfId="4" applyNumberFormat="1" applyFont="1" applyFill="1" applyBorder="1" applyAlignment="1">
      <alignment horizontal="center"/>
    </xf>
    <xf numFmtId="0" fontId="11" fillId="2" borderId="0" xfId="4" applyFont="1" applyFill="1" applyAlignment="1">
      <alignment horizontal="center"/>
    </xf>
    <xf numFmtId="2" fontId="11" fillId="7" borderId="41" xfId="4" applyNumberFormat="1" applyFont="1" applyFill="1" applyBorder="1" applyAlignment="1">
      <alignment horizontal="center"/>
    </xf>
    <xf numFmtId="2" fontId="11" fillId="2" borderId="0" xfId="4" applyNumberFormat="1" applyFont="1" applyFill="1" applyAlignment="1">
      <alignment horizontal="center"/>
    </xf>
    <xf numFmtId="166" fontId="11" fillId="6" borderId="41" xfId="4" applyNumberFormat="1" applyFont="1" applyFill="1" applyBorder="1" applyAlignment="1">
      <alignment horizontal="center"/>
    </xf>
    <xf numFmtId="166" fontId="11" fillId="2" borderId="0" xfId="4" applyNumberFormat="1" applyFont="1" applyFill="1" applyAlignment="1">
      <alignment horizontal="center"/>
    </xf>
    <xf numFmtId="166" fontId="11" fillId="6" borderId="17" xfId="4" applyNumberFormat="1" applyFont="1" applyFill="1" applyBorder="1" applyAlignment="1">
      <alignment horizontal="center"/>
    </xf>
    <xf numFmtId="0" fontId="11" fillId="2" borderId="42" xfId="4" applyFont="1" applyFill="1" applyBorder="1" applyAlignment="1">
      <alignment horizontal="right"/>
    </xf>
    <xf numFmtId="166" fontId="13" fillId="3" borderId="41" xfId="4" applyNumberFormat="1" applyFont="1" applyFill="1" applyBorder="1" applyAlignment="1" applyProtection="1">
      <alignment horizontal="center"/>
      <protection locked="0"/>
    </xf>
    <xf numFmtId="166" fontId="11" fillId="2" borderId="0" xfId="4" applyNumberFormat="1" applyFont="1" applyFill="1"/>
    <xf numFmtId="0" fontId="11" fillId="2" borderId="29" xfId="4" applyFont="1" applyFill="1" applyBorder="1" applyAlignment="1">
      <alignment horizontal="right"/>
    </xf>
    <xf numFmtId="1" fontId="11" fillId="2" borderId="0" xfId="4" applyNumberFormat="1" applyFont="1" applyFill="1" applyAlignment="1">
      <alignment horizontal="center"/>
    </xf>
    <xf numFmtId="0" fontId="11" fillId="2" borderId="15" xfId="4" applyFont="1" applyFill="1" applyBorder="1" applyAlignment="1">
      <alignment horizontal="right"/>
    </xf>
    <xf numFmtId="2" fontId="11" fillId="6" borderId="15" xfId="4" applyNumberFormat="1" applyFont="1" applyFill="1" applyBorder="1" applyAlignment="1">
      <alignment horizontal="center"/>
    </xf>
    <xf numFmtId="171" fontId="12" fillId="7" borderId="13" xfId="4" applyNumberFormat="1" applyFont="1" applyFill="1" applyBorder="1" applyAlignment="1">
      <alignment horizontal="center"/>
    </xf>
    <xf numFmtId="171" fontId="11" fillId="2" borderId="0" xfId="4" applyNumberFormat="1" applyFont="1" applyFill="1" applyAlignment="1">
      <alignment horizontal="center"/>
    </xf>
    <xf numFmtId="10" fontId="11" fillId="6" borderId="41" xfId="4" applyNumberFormat="1" applyFont="1" applyFill="1" applyBorder="1" applyAlignment="1">
      <alignment horizontal="center"/>
    </xf>
    <xf numFmtId="0" fontId="11" fillId="2" borderId="43" xfId="4" applyFont="1" applyFill="1" applyBorder="1" applyAlignment="1">
      <alignment horizontal="right"/>
    </xf>
    <xf numFmtId="0" fontId="11" fillId="7" borderId="15" xfId="4" applyFont="1" applyFill="1" applyBorder="1" applyAlignment="1">
      <alignment horizontal="center"/>
    </xf>
    <xf numFmtId="0" fontId="3" fillId="2" borderId="0" xfId="4" applyFont="1" applyFill="1"/>
    <xf numFmtId="0" fontId="12" fillId="2" borderId="0" xfId="4" applyFont="1" applyFill="1" applyAlignment="1">
      <alignment horizontal="left"/>
    </xf>
    <xf numFmtId="0" fontId="11" fillId="2" borderId="0" xfId="4" applyFont="1" applyFill="1" applyAlignment="1">
      <alignment horizontal="left"/>
    </xf>
    <xf numFmtId="172" fontId="13" fillId="3" borderId="0" xfId="4" applyNumberFormat="1" applyFont="1" applyFill="1" applyAlignment="1" applyProtection="1">
      <alignment horizontal="center"/>
      <protection locked="0"/>
    </xf>
    <xf numFmtId="166" fontId="12" fillId="2" borderId="0" xfId="4" applyNumberFormat="1" applyFont="1" applyFill="1" applyAlignment="1" applyProtection="1">
      <alignment horizontal="center"/>
      <protection locked="0"/>
    </xf>
    <xf numFmtId="2" fontId="12" fillId="2" borderId="13" xfId="4" applyNumberFormat="1" applyFont="1" applyFill="1" applyBorder="1" applyAlignment="1">
      <alignment horizontal="center"/>
    </xf>
    <xf numFmtId="0" fontId="12" fillId="2" borderId="13" xfId="4" applyFont="1" applyFill="1" applyBorder="1" applyAlignment="1">
      <alignment horizontal="center"/>
    </xf>
    <xf numFmtId="0" fontId="11" fillId="2" borderId="13" xfId="4" applyFont="1" applyFill="1" applyBorder="1" applyAlignment="1">
      <alignment horizontal="center"/>
    </xf>
    <xf numFmtId="0" fontId="13" fillId="3" borderId="21" xfId="4" applyFont="1" applyFill="1" applyBorder="1" applyAlignment="1" applyProtection="1">
      <alignment horizontal="center"/>
      <protection locked="0"/>
    </xf>
    <xf numFmtId="166" fontId="11" fillId="2" borderId="21" xfId="4" applyNumberFormat="1" applyFont="1" applyFill="1" applyBorder="1" applyAlignment="1">
      <alignment horizontal="center"/>
    </xf>
    <xf numFmtId="10" fontId="11" fillId="2" borderId="13" xfId="4" applyNumberFormat="1" applyFont="1" applyFill="1" applyBorder="1" applyAlignment="1">
      <alignment horizontal="center" vertical="center"/>
    </xf>
    <xf numFmtId="0" fontId="11" fillId="2" borderId="14" xfId="4" applyFont="1" applyFill="1" applyBorder="1" applyAlignment="1">
      <alignment horizontal="center"/>
    </xf>
    <xf numFmtId="166" fontId="11" fillId="2" borderId="23" xfId="4" applyNumberFormat="1" applyFont="1" applyFill="1" applyBorder="1" applyAlignment="1">
      <alignment horizontal="center"/>
    </xf>
    <xf numFmtId="10" fontId="11" fillId="2" borderId="14" xfId="4" applyNumberFormat="1" applyFont="1" applyFill="1" applyBorder="1" applyAlignment="1">
      <alignment horizontal="center" vertical="center"/>
    </xf>
    <xf numFmtId="1" fontId="13" fillId="3" borderId="23" xfId="4" applyNumberFormat="1" applyFont="1" applyFill="1" applyBorder="1" applyAlignment="1" applyProtection="1">
      <alignment horizontal="center"/>
      <protection locked="0"/>
    </xf>
    <xf numFmtId="0" fontId="11" fillId="2" borderId="15" xfId="4" applyFont="1" applyFill="1" applyBorder="1" applyAlignment="1">
      <alignment horizontal="center"/>
    </xf>
    <xf numFmtId="0" fontId="13" fillId="3" borderId="43" xfId="4" applyFont="1" applyFill="1" applyBorder="1" applyAlignment="1" applyProtection="1">
      <alignment horizontal="center"/>
      <protection locked="0"/>
    </xf>
    <xf numFmtId="166" fontId="11" fillId="2" borderId="13" xfId="4" applyNumberFormat="1" applyFont="1" applyFill="1" applyBorder="1" applyAlignment="1">
      <alignment horizontal="center"/>
    </xf>
    <xf numFmtId="10" fontId="11" fillId="2" borderId="22" xfId="4" applyNumberFormat="1" applyFont="1" applyFill="1" applyBorder="1" applyAlignment="1">
      <alignment horizontal="center" vertical="center"/>
    </xf>
    <xf numFmtId="166" fontId="11" fillId="2" borderId="14" xfId="4" applyNumberFormat="1" applyFont="1" applyFill="1" applyBorder="1" applyAlignment="1">
      <alignment horizontal="center"/>
    </xf>
    <xf numFmtId="10" fontId="11" fillId="2" borderId="24" xfId="4" applyNumberFormat="1" applyFont="1" applyFill="1" applyBorder="1" applyAlignment="1">
      <alignment horizontal="center" vertical="center"/>
    </xf>
    <xf numFmtId="166" fontId="11" fillId="2" borderId="15" xfId="4" applyNumberFormat="1" applyFont="1" applyFill="1" applyBorder="1" applyAlignment="1">
      <alignment horizontal="center"/>
    </xf>
    <xf numFmtId="10" fontId="11" fillId="2" borderId="44" xfId="4" applyNumberFormat="1" applyFont="1" applyFill="1" applyBorder="1" applyAlignment="1">
      <alignment horizontal="center" vertical="center"/>
    </xf>
    <xf numFmtId="0" fontId="14" fillId="2" borderId="24" xfId="4" applyFont="1" applyFill="1" applyBorder="1" applyAlignment="1">
      <alignment horizontal="center"/>
    </xf>
    <xf numFmtId="2" fontId="14" fillId="2" borderId="44" xfId="4" applyNumberFormat="1" applyFont="1" applyFill="1" applyBorder="1" applyAlignment="1">
      <alignment horizontal="center"/>
    </xf>
    <xf numFmtId="10" fontId="11" fillId="2" borderId="15" xfId="4" applyNumberFormat="1" applyFont="1" applyFill="1" applyBorder="1" applyAlignment="1">
      <alignment horizontal="center" vertical="center"/>
    </xf>
    <xf numFmtId="0" fontId="11" fillId="2" borderId="45" xfId="4" applyFont="1" applyFill="1" applyBorder="1" applyAlignment="1">
      <alignment horizontal="right"/>
    </xf>
    <xf numFmtId="2" fontId="13" fillId="7" borderId="33" xfId="4" applyNumberFormat="1" applyFont="1" applyFill="1" applyBorder="1" applyAlignment="1">
      <alignment horizontal="center"/>
    </xf>
    <xf numFmtId="10" fontId="13" fillId="7" borderId="33" xfId="4" applyNumberFormat="1" applyFont="1" applyFill="1" applyBorder="1" applyAlignment="1">
      <alignment horizontal="center"/>
    </xf>
    <xf numFmtId="0" fontId="11" fillId="2" borderId="41" xfId="4" applyFont="1" applyFill="1" applyBorder="1" applyAlignment="1">
      <alignment horizontal="right"/>
    </xf>
    <xf numFmtId="10" fontId="13" fillId="6" borderId="57" xfId="4" applyNumberFormat="1" applyFont="1" applyFill="1" applyBorder="1" applyAlignment="1">
      <alignment horizontal="center"/>
    </xf>
    <xf numFmtId="0" fontId="11" fillId="2" borderId="17" xfId="4" applyFont="1" applyFill="1" applyBorder="1" applyAlignment="1">
      <alignment horizontal="right"/>
    </xf>
    <xf numFmtId="0" fontId="13" fillId="7" borderId="46" xfId="4" applyFont="1" applyFill="1" applyBorder="1" applyAlignment="1">
      <alignment horizontal="center"/>
    </xf>
    <xf numFmtId="165" fontId="13" fillId="2" borderId="0" xfId="4" applyNumberFormat="1" applyFont="1" applyFill="1" applyAlignment="1">
      <alignment horizontal="center"/>
    </xf>
    <xf numFmtId="0" fontId="12" fillId="2" borderId="47" xfId="4" applyFont="1" applyFill="1" applyBorder="1" applyAlignment="1">
      <alignment horizontal="center"/>
    </xf>
    <xf numFmtId="0" fontId="12" fillId="2" borderId="40" xfId="4" applyFont="1" applyFill="1" applyBorder="1" applyAlignment="1">
      <alignment horizontal="center"/>
    </xf>
    <xf numFmtId="0" fontId="12" fillId="2" borderId="10" xfId="4" applyFont="1" applyFill="1" applyBorder="1" applyAlignment="1">
      <alignment horizontal="center"/>
    </xf>
    <xf numFmtId="0" fontId="12" fillId="2" borderId="30" xfId="4" applyFont="1" applyFill="1" applyBorder="1" applyAlignment="1">
      <alignment horizontal="center"/>
    </xf>
    <xf numFmtId="0" fontId="11" fillId="2" borderId="48" xfId="4" applyFont="1" applyFill="1" applyBorder="1" applyAlignment="1">
      <alignment horizontal="center"/>
    </xf>
    <xf numFmtId="0" fontId="11" fillId="2" borderId="7" xfId="4" applyFont="1" applyFill="1" applyBorder="1" applyAlignment="1">
      <alignment horizontal="center"/>
    </xf>
    <xf numFmtId="171" fontId="13" fillId="3" borderId="34" xfId="4" applyNumberFormat="1" applyFont="1" applyFill="1" applyBorder="1" applyAlignment="1" applyProtection="1">
      <alignment horizontal="center"/>
      <protection locked="0"/>
    </xf>
    <xf numFmtId="1" fontId="12" fillId="6" borderId="49" xfId="4" applyNumberFormat="1" applyFont="1" applyFill="1" applyBorder="1" applyAlignment="1">
      <alignment horizontal="center"/>
    </xf>
    <xf numFmtId="1" fontId="12" fillId="6" borderId="50" xfId="4" applyNumberFormat="1" applyFont="1" applyFill="1" applyBorder="1" applyAlignment="1">
      <alignment horizontal="center"/>
    </xf>
    <xf numFmtId="171" fontId="12" fillId="6" borderId="15" xfId="4" applyNumberFormat="1" applyFont="1" applyFill="1" applyBorder="1" applyAlignment="1">
      <alignment horizontal="center"/>
    </xf>
    <xf numFmtId="0" fontId="11" fillId="2" borderId="51" xfId="4" applyFont="1" applyFill="1" applyBorder="1" applyAlignment="1">
      <alignment horizontal="right"/>
    </xf>
    <xf numFmtId="0" fontId="13" fillId="3" borderId="52" xfId="4" applyFont="1" applyFill="1" applyBorder="1" applyAlignment="1" applyProtection="1">
      <alignment horizontal="center"/>
      <protection locked="0"/>
    </xf>
    <xf numFmtId="0" fontId="11" fillId="2" borderId="25" xfId="4" applyFont="1" applyFill="1" applyBorder="1" applyAlignment="1">
      <alignment horizontal="right"/>
    </xf>
    <xf numFmtId="2" fontId="11" fillId="6" borderId="27" xfId="4" applyNumberFormat="1" applyFont="1" applyFill="1" applyBorder="1" applyAlignment="1">
      <alignment horizontal="center"/>
    </xf>
    <xf numFmtId="2" fontId="11" fillId="7" borderId="27" xfId="4" applyNumberFormat="1" applyFont="1" applyFill="1" applyBorder="1" applyAlignment="1">
      <alignment horizontal="center"/>
    </xf>
    <xf numFmtId="166" fontId="11" fillId="6" borderId="27" xfId="4" applyNumberFormat="1" applyFont="1" applyFill="1" applyBorder="1" applyAlignment="1">
      <alignment horizontal="center"/>
    </xf>
    <xf numFmtId="166" fontId="11" fillId="7" borderId="27" xfId="4" applyNumberFormat="1" applyFont="1" applyFill="1" applyBorder="1" applyAlignment="1">
      <alignment horizontal="center"/>
    </xf>
    <xf numFmtId="2" fontId="2" fillId="2" borderId="0" xfId="4" applyNumberFormat="1" applyFont="1" applyFill="1" applyAlignment="1">
      <alignment horizontal="center"/>
    </xf>
    <xf numFmtId="0" fontId="11" fillId="2" borderId="53" xfId="4" applyFont="1" applyFill="1" applyBorder="1" applyAlignment="1">
      <alignment horizontal="right"/>
    </xf>
    <xf numFmtId="2" fontId="11" fillId="7" borderId="30" xfId="4" applyNumberFormat="1" applyFont="1" applyFill="1" applyBorder="1" applyAlignment="1">
      <alignment horizontal="center"/>
    </xf>
    <xf numFmtId="0" fontId="12" fillId="2" borderId="0" xfId="4" applyFont="1" applyFill="1" applyAlignment="1">
      <alignment horizontal="center" wrapText="1"/>
    </xf>
    <xf numFmtId="0" fontId="11" fillId="2" borderId="16" xfId="4" applyFont="1" applyFill="1" applyBorder="1" applyAlignment="1">
      <alignment horizontal="right"/>
    </xf>
    <xf numFmtId="171" fontId="12" fillId="7" borderId="16" xfId="4" applyNumberFormat="1" applyFont="1" applyFill="1" applyBorder="1" applyAlignment="1">
      <alignment horizontal="center"/>
    </xf>
    <xf numFmtId="10" fontId="11" fillId="2" borderId="0" xfId="4" applyNumberFormat="1" applyFont="1" applyFill="1" applyAlignment="1">
      <alignment horizontal="center"/>
    </xf>
    <xf numFmtId="10" fontId="12" fillId="6" borderId="41" xfId="4" applyNumberFormat="1" applyFont="1" applyFill="1" applyBorder="1" applyAlignment="1">
      <alignment horizontal="center"/>
    </xf>
    <xf numFmtId="0" fontId="12" fillId="7" borderId="17" xfId="4" applyFont="1" applyFill="1" applyBorder="1" applyAlignment="1">
      <alignment horizontal="center"/>
    </xf>
    <xf numFmtId="0" fontId="12" fillId="2" borderId="54" xfId="4" applyFont="1" applyFill="1" applyBorder="1" applyAlignment="1">
      <alignment horizontal="center"/>
    </xf>
    <xf numFmtId="0" fontId="12" fillId="2" borderId="55" xfId="4" applyFont="1" applyFill="1" applyBorder="1" applyAlignment="1">
      <alignment horizontal="center"/>
    </xf>
    <xf numFmtId="0" fontId="12" fillId="2" borderId="22" xfId="4" applyFont="1" applyFill="1" applyBorder="1" applyAlignment="1">
      <alignment horizontal="center" wrapText="1"/>
    </xf>
    <xf numFmtId="0" fontId="11" fillId="2" borderId="23" xfId="4" applyFont="1" applyFill="1" applyBorder="1" applyAlignment="1">
      <alignment horizontal="center"/>
    </xf>
    <xf numFmtId="1" fontId="13" fillId="3" borderId="31" xfId="4" applyNumberFormat="1" applyFont="1" applyFill="1" applyBorder="1" applyAlignment="1" applyProtection="1">
      <alignment horizontal="center"/>
      <protection locked="0"/>
    </xf>
    <xf numFmtId="166" fontId="11" fillId="2" borderId="26" xfId="4" applyNumberFormat="1" applyFont="1" applyFill="1" applyBorder="1" applyAlignment="1">
      <alignment horizontal="center"/>
    </xf>
    <xf numFmtId="10" fontId="11" fillId="2" borderId="30" xfId="4" applyNumberFormat="1" applyFont="1" applyFill="1" applyBorder="1" applyAlignment="1">
      <alignment horizontal="center"/>
    </xf>
    <xf numFmtId="166" fontId="11" fillId="2" borderId="31" xfId="4" applyNumberFormat="1" applyFont="1" applyFill="1" applyBorder="1" applyAlignment="1">
      <alignment horizontal="center"/>
    </xf>
    <xf numFmtId="10" fontId="11" fillId="2" borderId="32" xfId="4" applyNumberFormat="1" applyFont="1" applyFill="1" applyBorder="1" applyAlignment="1">
      <alignment horizontal="center"/>
    </xf>
    <xf numFmtId="0" fontId="11" fillId="2" borderId="34" xfId="4" applyFont="1" applyFill="1" applyBorder="1" applyAlignment="1">
      <alignment horizontal="center"/>
    </xf>
    <xf numFmtId="1" fontId="13" fillId="3" borderId="35" xfId="4" applyNumberFormat="1" applyFont="1" applyFill="1" applyBorder="1" applyAlignment="1" applyProtection="1">
      <alignment horizontal="center"/>
      <protection locked="0"/>
    </xf>
    <xf numFmtId="166" fontId="11" fillId="2" borderId="35" xfId="4" applyNumberFormat="1" applyFont="1" applyFill="1" applyBorder="1" applyAlignment="1">
      <alignment horizontal="center"/>
    </xf>
    <xf numFmtId="10" fontId="11" fillId="2" borderId="36" xfId="4" applyNumberFormat="1" applyFont="1" applyFill="1" applyBorder="1" applyAlignment="1">
      <alignment horizontal="center"/>
    </xf>
    <xf numFmtId="2" fontId="11" fillId="2" borderId="24" xfId="4" applyNumberFormat="1" applyFont="1" applyFill="1" applyBorder="1" applyAlignment="1">
      <alignment horizontal="center"/>
    </xf>
    <xf numFmtId="171" fontId="11" fillId="2" borderId="2" xfId="4" applyNumberFormat="1" applyFont="1" applyFill="1" applyBorder="1" applyAlignment="1">
      <alignment horizontal="right"/>
    </xf>
    <xf numFmtId="2" fontId="13" fillId="7" borderId="27" xfId="4" applyNumberFormat="1" applyFont="1" applyFill="1" applyBorder="1" applyAlignment="1">
      <alignment horizontal="center"/>
    </xf>
    <xf numFmtId="10" fontId="13" fillId="7" borderId="27" xfId="4" applyNumberFormat="1" applyFont="1" applyFill="1" applyBorder="1" applyAlignment="1">
      <alignment horizontal="center"/>
    </xf>
    <xf numFmtId="0" fontId="11" fillId="2" borderId="23" xfId="4" applyFont="1" applyFill="1" applyBorder="1"/>
    <xf numFmtId="10" fontId="13" fillId="6" borderId="27" xfId="4" applyNumberFormat="1" applyFont="1" applyFill="1" applyBorder="1" applyAlignment="1">
      <alignment horizontal="center"/>
    </xf>
    <xf numFmtId="0" fontId="11" fillId="2" borderId="43" xfId="4" applyFont="1" applyFill="1" applyBorder="1"/>
    <xf numFmtId="0" fontId="11" fillId="2" borderId="56" xfId="4" applyFont="1" applyFill="1" applyBorder="1" applyAlignment="1">
      <alignment horizontal="right"/>
    </xf>
    <xf numFmtId="0" fontId="13" fillId="7" borderId="17" xfId="4" applyFont="1" applyFill="1" applyBorder="1" applyAlignment="1">
      <alignment horizontal="center"/>
    </xf>
    <xf numFmtId="0" fontId="19" fillId="2" borderId="0" xfId="4" applyFont="1" applyFill="1" applyAlignment="1">
      <alignment horizontal="right" vertical="center" wrapText="1"/>
    </xf>
    <xf numFmtId="0" fontId="19" fillId="2" borderId="9" xfId="4" applyFont="1" applyFill="1" applyBorder="1" applyAlignment="1">
      <alignment horizontal="left" vertical="center" wrapText="1"/>
    </xf>
    <xf numFmtId="0" fontId="11" fillId="2" borderId="9" xfId="4" applyFont="1" applyFill="1" applyBorder="1"/>
    <xf numFmtId="0" fontId="11" fillId="2" borderId="10" xfId="4" applyFont="1" applyFill="1" applyBorder="1" applyAlignment="1">
      <alignment horizontal="center"/>
    </xf>
    <xf numFmtId="0" fontId="11" fillId="2" borderId="7" xfId="4" applyFont="1" applyFill="1" applyBorder="1"/>
    <xf numFmtId="0" fontId="12" fillId="2" borderId="11" xfId="4" applyFont="1" applyFill="1" applyBorder="1"/>
    <xf numFmtId="0" fontId="11" fillId="2" borderId="11" xfId="4" applyFont="1" applyFill="1" applyBorder="1"/>
    <xf numFmtId="0" fontId="1" fillId="2" borderId="0" xfId="5" applyFont="1" applyFill="1"/>
    <xf numFmtId="0" fontId="10" fillId="2" borderId="0" xfId="5" applyFont="1" applyFill="1" applyAlignment="1">
      <alignment wrapText="1"/>
    </xf>
    <xf numFmtId="0" fontId="4" fillId="2" borderId="0" xfId="5" applyFont="1" applyFill="1"/>
    <xf numFmtId="0" fontId="6" fillId="2" borderId="0" xfId="5" applyFont="1" applyFill="1"/>
    <xf numFmtId="167" fontId="6" fillId="2" borderId="0" xfId="5" applyNumberFormat="1" applyFont="1" applyFill="1" applyAlignment="1">
      <alignment horizontal="center"/>
    </xf>
    <xf numFmtId="0" fontId="5" fillId="2" borderId="0" xfId="5" applyFont="1" applyFill="1" applyAlignment="1">
      <alignment horizontal="right"/>
    </xf>
    <xf numFmtId="167" fontId="6" fillId="2" borderId="0" xfId="5" applyNumberFormat="1" applyFont="1" applyFill="1"/>
    <xf numFmtId="0" fontId="4" fillId="2" borderId="0" xfId="5" applyFont="1" applyFill="1" applyAlignment="1">
      <alignment horizontal="left"/>
    </xf>
    <xf numFmtId="0" fontId="9" fillId="2" borderId="0" xfId="5" applyFont="1" applyFill="1"/>
    <xf numFmtId="164" fontId="1" fillId="2" borderId="0" xfId="5" applyNumberFormat="1" applyFont="1" applyFill="1"/>
    <xf numFmtId="164" fontId="5" fillId="2" borderId="12" xfId="5" applyNumberFormat="1" applyFont="1" applyFill="1" applyBorder="1" applyAlignment="1">
      <alignment horizontal="center" wrapText="1"/>
    </xf>
    <xf numFmtId="0" fontId="5" fillId="2" borderId="12" xfId="5" applyFont="1" applyFill="1" applyBorder="1" applyAlignment="1">
      <alignment horizontal="center" wrapText="1"/>
    </xf>
    <xf numFmtId="0" fontId="2" fillId="2" borderId="0" xfId="5" applyFont="1" applyFill="1" applyAlignment="1">
      <alignment horizontal="center"/>
    </xf>
    <xf numFmtId="2" fontId="6" fillId="3" borderId="14" xfId="5" applyNumberFormat="1" applyFont="1" applyFill="1" applyBorder="1" applyProtection="1">
      <protection locked="0"/>
    </xf>
    <xf numFmtId="10" fontId="6" fillId="2" borderId="13" xfId="5" applyNumberFormat="1" applyFont="1" applyFill="1" applyBorder="1" applyAlignment="1">
      <alignment horizontal="center"/>
    </xf>
    <xf numFmtId="10" fontId="6" fillId="2" borderId="0" xfId="5" applyNumberFormat="1" applyFont="1" applyFill="1" applyAlignment="1">
      <alignment horizontal="center"/>
    </xf>
    <xf numFmtId="10" fontId="6" fillId="2" borderId="14" xfId="5" applyNumberFormat="1" applyFont="1" applyFill="1" applyBorder="1" applyAlignment="1">
      <alignment horizontal="center"/>
    </xf>
    <xf numFmtId="2" fontId="6" fillId="3" borderId="15" xfId="5" applyNumberFormat="1" applyFont="1" applyFill="1" applyBorder="1" applyProtection="1">
      <protection locked="0"/>
    </xf>
    <xf numFmtId="10" fontId="6" fillId="2" borderId="15" xfId="5" applyNumberFormat="1" applyFont="1" applyFill="1" applyBorder="1" applyAlignment="1">
      <alignment horizontal="center"/>
    </xf>
    <xf numFmtId="166" fontId="2" fillId="2" borderId="0" xfId="5" applyNumberFormat="1" applyFont="1" applyFill="1" applyAlignment="1">
      <alignment horizontal="center"/>
    </xf>
    <xf numFmtId="10" fontId="2" fillId="2" borderId="0" xfId="5" applyNumberFormat="1" applyFont="1" applyFill="1" applyAlignment="1">
      <alignment horizontal="center"/>
    </xf>
    <xf numFmtId="0" fontId="6" fillId="2" borderId="12" xfId="5" applyFont="1" applyFill="1" applyBorder="1" applyAlignment="1">
      <alignment horizontal="right" vertical="center"/>
    </xf>
    <xf numFmtId="166" fontId="6" fillId="2" borderId="12" xfId="5" applyNumberFormat="1" applyFont="1" applyFill="1" applyBorder="1" applyAlignment="1">
      <alignment horizontal="center" vertical="center"/>
    </xf>
    <xf numFmtId="166" fontId="6" fillId="2" borderId="0" xfId="5" applyNumberFormat="1" applyFont="1" applyFill="1" applyAlignment="1">
      <alignment horizontal="center"/>
    </xf>
    <xf numFmtId="164" fontId="5" fillId="2" borderId="12" xfId="5" applyNumberFormat="1" applyFont="1" applyFill="1" applyBorder="1" applyAlignment="1">
      <alignment horizontal="center" vertical="center"/>
    </xf>
    <xf numFmtId="2" fontId="8" fillId="2" borderId="0" xfId="5" applyNumberFormat="1" applyFont="1" applyFill="1" applyAlignment="1">
      <alignment horizontal="right"/>
    </xf>
    <xf numFmtId="2" fontId="5" fillId="2" borderId="0" xfId="5" applyNumberFormat="1" applyFont="1" applyFill="1"/>
    <xf numFmtId="2" fontId="8" fillId="2" borderId="0" xfId="5" applyNumberFormat="1" applyFont="1" applyFill="1"/>
    <xf numFmtId="0" fontId="5" fillId="2" borderId="12" xfId="5" applyFont="1" applyFill="1" applyBorder="1" applyAlignment="1">
      <alignment horizontal="center" vertical="center"/>
    </xf>
    <xf numFmtId="10" fontId="2" fillId="2" borderId="0" xfId="5" applyNumberFormat="1" applyFont="1" applyFill="1"/>
    <xf numFmtId="165" fontId="5" fillId="2" borderId="16" xfId="5" applyNumberFormat="1" applyFont="1" applyFill="1" applyBorder="1" applyAlignment="1">
      <alignment horizontal="center"/>
    </xf>
    <xf numFmtId="2" fontId="5" fillId="2" borderId="12" xfId="5" applyNumberFormat="1" applyFont="1" applyFill="1" applyBorder="1" applyAlignment="1">
      <alignment horizontal="center" vertical="center"/>
    </xf>
    <xf numFmtId="165" fontId="5" fillId="2" borderId="17" xfId="5" applyNumberFormat="1" applyFont="1" applyFill="1" applyBorder="1" applyAlignment="1">
      <alignment horizontal="center"/>
    </xf>
    <xf numFmtId="0" fontId="6" fillId="2" borderId="9" xfId="5" applyFont="1" applyFill="1" applyBorder="1"/>
    <xf numFmtId="0" fontId="6" fillId="2" borderId="0" xfId="5" applyFont="1" applyFill="1" applyAlignment="1">
      <alignment horizontal="center"/>
    </xf>
    <xf numFmtId="10" fontId="6" fillId="2" borderId="9" xfId="5" applyNumberFormat="1" applyFont="1" applyFill="1" applyBorder="1"/>
    <xf numFmtId="0" fontId="5" fillId="2" borderId="10" xfId="5" applyFont="1" applyFill="1" applyBorder="1"/>
    <xf numFmtId="0" fontId="5" fillId="2" borderId="10" xfId="5" applyFont="1" applyFill="1" applyBorder="1" applyAlignment="1">
      <alignment horizontal="center"/>
    </xf>
    <xf numFmtId="0" fontId="6" fillId="2" borderId="10" xfId="5" applyFont="1" applyFill="1" applyBorder="1" applyAlignment="1">
      <alignment horizontal="center"/>
    </xf>
    <xf numFmtId="0" fontId="6" fillId="2" borderId="7" xfId="5" applyFont="1" applyFill="1" applyBorder="1"/>
    <xf numFmtId="0" fontId="5" fillId="2" borderId="11" xfId="5" applyFont="1" applyFill="1" applyBorder="1"/>
    <xf numFmtId="0" fontId="5" fillId="2" borderId="0" xfId="5" applyFont="1" applyFill="1"/>
    <xf numFmtId="0" fontId="6" fillId="2" borderId="11" xfId="5" applyFont="1" applyFill="1" applyBorder="1"/>
    <xf numFmtId="0" fontId="24" fillId="2" borderId="0" xfId="5" applyFill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6" fontId="5" fillId="2" borderId="13" xfId="5" applyNumberFormat="1" applyFont="1" applyFill="1" applyBorder="1" applyAlignment="1">
      <alignment horizontal="center" vertical="center"/>
    </xf>
    <xf numFmtId="166" fontId="5" fillId="2" borderId="15" xfId="5" applyNumberFormat="1" applyFont="1" applyFill="1" applyBorder="1" applyAlignment="1">
      <alignment horizontal="center" vertical="center"/>
    </xf>
    <xf numFmtId="0" fontId="10" fillId="2" borderId="18" xfId="5" applyFont="1" applyFill="1" applyBorder="1" applyAlignment="1">
      <alignment horizontal="center" wrapText="1"/>
    </xf>
    <xf numFmtId="0" fontId="10" fillId="2" borderId="19" xfId="5" applyFont="1" applyFill="1" applyBorder="1" applyAlignment="1">
      <alignment horizontal="center" wrapText="1"/>
    </xf>
    <xf numFmtId="0" fontId="10" fillId="2" borderId="20" xfId="5" applyFont="1" applyFill="1" applyBorder="1" applyAlignment="1">
      <alignment horizontal="center" wrapText="1"/>
    </xf>
    <xf numFmtId="0" fontId="4" fillId="2" borderId="0" xfId="5" applyFont="1" applyFill="1" applyAlignment="1">
      <alignment horizontal="center"/>
    </xf>
    <xf numFmtId="0" fontId="5" fillId="2" borderId="0" xfId="5" applyFont="1" applyFill="1" applyAlignment="1">
      <alignment horizontal="right"/>
    </xf>
    <xf numFmtId="164" fontId="1" fillId="2" borderId="0" xfId="5" applyNumberFormat="1" applyFont="1" applyFill="1" applyAlignment="1">
      <alignment horizontal="center"/>
    </xf>
    <xf numFmtId="0" fontId="19" fillId="2" borderId="18" xfId="1" applyFont="1" applyFill="1" applyBorder="1" applyAlignment="1">
      <alignment horizontal="left" vertical="center" wrapText="1"/>
    </xf>
    <xf numFmtId="0" fontId="19" fillId="2" borderId="19" xfId="1" applyFont="1" applyFill="1" applyBorder="1" applyAlignment="1">
      <alignment horizontal="left" vertical="center" wrapText="1"/>
    </xf>
    <xf numFmtId="0" fontId="19" fillId="2" borderId="20" xfId="1" applyFont="1" applyFill="1" applyBorder="1" applyAlignment="1">
      <alignment horizontal="left" vertical="center" wrapText="1"/>
    </xf>
    <xf numFmtId="0" fontId="21" fillId="2" borderId="0" xfId="1" applyFont="1" applyFill="1" applyAlignment="1">
      <alignment horizontal="center" vertical="center"/>
    </xf>
    <xf numFmtId="0" fontId="22" fillId="2" borderId="0" xfId="1" applyFont="1" applyFill="1" applyAlignment="1">
      <alignment horizontal="center" vertical="center"/>
    </xf>
    <xf numFmtId="0" fontId="19" fillId="2" borderId="18" xfId="1" applyFont="1" applyFill="1" applyBorder="1" applyAlignment="1">
      <alignment horizontal="center"/>
    </xf>
    <xf numFmtId="0" fontId="19" fillId="2" borderId="19" xfId="1" applyFont="1" applyFill="1" applyBorder="1" applyAlignment="1">
      <alignment horizontal="center"/>
    </xf>
    <xf numFmtId="0" fontId="19" fillId="2" borderId="20" xfId="1" applyFont="1" applyFill="1" applyBorder="1" applyAlignment="1">
      <alignment horizontal="center"/>
    </xf>
    <xf numFmtId="0" fontId="20" fillId="2" borderId="10" xfId="1" applyFont="1" applyFill="1" applyBorder="1" applyAlignment="1">
      <alignment horizontal="center" vertical="center"/>
    </xf>
    <xf numFmtId="0" fontId="13" fillId="3" borderId="0" xfId="1" applyFont="1" applyFill="1" applyAlignment="1" applyProtection="1">
      <alignment horizontal="left" wrapText="1"/>
      <protection locked="0"/>
    </xf>
    <xf numFmtId="0" fontId="14" fillId="3" borderId="0" xfId="1" applyFont="1" applyFill="1" applyAlignment="1" applyProtection="1">
      <alignment horizontal="left" wrapText="1"/>
      <protection locked="0"/>
    </xf>
    <xf numFmtId="0" fontId="14" fillId="3" borderId="0" xfId="1" applyFont="1" applyFill="1" applyAlignment="1" applyProtection="1">
      <alignment horizontal="left"/>
      <protection locked="0"/>
    </xf>
    <xf numFmtId="0" fontId="19" fillId="2" borderId="18" xfId="1" applyFont="1" applyFill="1" applyBorder="1" applyAlignment="1">
      <alignment horizontal="justify" vertical="center" wrapText="1"/>
    </xf>
    <xf numFmtId="0" fontId="19" fillId="2" borderId="19" xfId="1" applyFont="1" applyFill="1" applyBorder="1" applyAlignment="1">
      <alignment horizontal="justify" vertical="center" wrapText="1"/>
    </xf>
    <xf numFmtId="0" fontId="19" fillId="2" borderId="20" xfId="1" applyFont="1" applyFill="1" applyBorder="1" applyAlignment="1">
      <alignment horizontal="justify" vertical="center" wrapText="1"/>
    </xf>
    <xf numFmtId="0" fontId="19" fillId="2" borderId="21" xfId="1" applyFont="1" applyFill="1" applyBorder="1" applyAlignment="1">
      <alignment horizontal="center" vertical="center" wrapText="1"/>
    </xf>
    <xf numFmtId="0" fontId="19" fillId="2" borderId="22" xfId="1" applyFont="1" applyFill="1" applyBorder="1" applyAlignment="1">
      <alignment horizontal="center" vertical="center" wrapText="1"/>
    </xf>
    <xf numFmtId="0" fontId="19" fillId="2" borderId="43" xfId="1" applyFont="1" applyFill="1" applyBorder="1" applyAlignment="1">
      <alignment horizontal="center" vertical="center" wrapText="1"/>
    </xf>
    <xf numFmtId="0" fontId="19" fillId="2" borderId="44" xfId="1" applyFont="1" applyFill="1" applyBorder="1" applyAlignment="1">
      <alignment horizontal="center" vertical="center" wrapText="1"/>
    </xf>
    <xf numFmtId="0" fontId="12" fillId="2" borderId="0" xfId="1" applyFont="1" applyFill="1" applyAlignment="1">
      <alignment horizontal="center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58" xfId="1" applyFont="1" applyFill="1" applyBorder="1" applyAlignment="1">
      <alignment horizontal="center"/>
    </xf>
    <xf numFmtId="10" fontId="15" fillId="2" borderId="14" xfId="1" applyNumberFormat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left" vertical="center" wrapText="1"/>
    </xf>
    <xf numFmtId="0" fontId="19" fillId="2" borderId="22" xfId="1" applyFont="1" applyFill="1" applyBorder="1" applyAlignment="1">
      <alignment horizontal="left" vertical="center" wrapText="1"/>
    </xf>
    <xf numFmtId="0" fontId="19" fillId="2" borderId="43" xfId="1" applyFont="1" applyFill="1" applyBorder="1" applyAlignment="1">
      <alignment horizontal="left" vertical="center" wrapText="1"/>
    </xf>
    <xf numFmtId="0" fontId="19" fillId="2" borderId="44" xfId="1" applyFont="1" applyFill="1" applyBorder="1" applyAlignment="1">
      <alignment horizontal="left" vertical="center" wrapText="1"/>
    </xf>
    <xf numFmtId="0" fontId="12" fillId="2" borderId="10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0" fontId="12" fillId="2" borderId="9" xfId="1" applyFont="1" applyFill="1" applyBorder="1" applyAlignment="1">
      <alignment horizontal="center" vertical="center"/>
    </xf>
    <xf numFmtId="2" fontId="13" fillId="3" borderId="13" xfId="1" applyNumberFormat="1" applyFont="1" applyFill="1" applyBorder="1" applyAlignment="1" applyProtection="1">
      <alignment horizontal="center" vertical="center"/>
      <protection locked="0"/>
    </xf>
    <xf numFmtId="2" fontId="13" fillId="3" borderId="14" xfId="1" applyNumberFormat="1" applyFont="1" applyFill="1" applyBorder="1" applyAlignment="1" applyProtection="1">
      <alignment horizontal="center" vertical="center"/>
      <protection locked="0"/>
    </xf>
    <xf numFmtId="2" fontId="13" fillId="3" borderId="15" xfId="1" applyNumberFormat="1" applyFont="1" applyFill="1" applyBorder="1" applyAlignment="1" applyProtection="1">
      <alignment horizontal="center" vertical="center"/>
      <protection locked="0"/>
    </xf>
    <xf numFmtId="0" fontId="12" fillId="2" borderId="43" xfId="1" applyFont="1" applyFill="1" applyBorder="1" applyAlignment="1">
      <alignment horizontal="center" vertical="center"/>
    </xf>
    <xf numFmtId="0" fontId="13" fillId="3" borderId="0" xfId="1" applyFont="1" applyFill="1" applyAlignment="1" applyProtection="1">
      <alignment horizontal="left"/>
      <protection locked="0"/>
    </xf>
    <xf numFmtId="0" fontId="19" fillId="2" borderId="10" xfId="1" applyFont="1" applyFill="1" applyBorder="1" applyAlignment="1">
      <alignment horizontal="left" vertical="center" wrapText="1"/>
    </xf>
    <xf numFmtId="0" fontId="19" fillId="2" borderId="9" xfId="1" applyFont="1" applyFill="1" applyBorder="1" applyAlignment="1">
      <alignment horizontal="left" vertical="center" wrapText="1"/>
    </xf>
    <xf numFmtId="0" fontId="12" fillId="2" borderId="10" xfId="1" applyFont="1" applyFill="1" applyBorder="1" applyAlignment="1">
      <alignment horizontal="center"/>
    </xf>
    <xf numFmtId="0" fontId="19" fillId="2" borderId="18" xfId="4" applyFont="1" applyFill="1" applyBorder="1" applyAlignment="1">
      <alignment horizontal="left" vertical="center" wrapText="1"/>
    </xf>
    <xf numFmtId="0" fontId="19" fillId="2" borderId="19" xfId="4" applyFont="1" applyFill="1" applyBorder="1" applyAlignment="1">
      <alignment horizontal="left" vertical="center" wrapText="1"/>
    </xf>
    <xf numFmtId="0" fontId="19" fillId="2" borderId="20" xfId="4" applyFont="1" applyFill="1" applyBorder="1" applyAlignment="1">
      <alignment horizontal="left" vertical="center" wrapText="1"/>
    </xf>
    <xf numFmtId="0" fontId="21" fillId="2" borderId="0" xfId="4" applyFont="1" applyFill="1" applyAlignment="1">
      <alignment horizontal="center" vertical="center"/>
    </xf>
    <xf numFmtId="0" fontId="22" fillId="2" borderId="0" xfId="4" applyFont="1" applyFill="1" applyAlignment="1">
      <alignment horizontal="center" vertical="center"/>
    </xf>
    <xf numFmtId="0" fontId="19" fillId="2" borderId="18" xfId="4" applyFont="1" applyFill="1" applyBorder="1" applyAlignment="1">
      <alignment horizontal="center"/>
    </xf>
    <xf numFmtId="0" fontId="19" fillId="2" borderId="19" xfId="4" applyFont="1" applyFill="1" applyBorder="1" applyAlignment="1">
      <alignment horizontal="center"/>
    </xf>
    <xf numFmtId="0" fontId="19" fillId="2" borderId="20" xfId="4" applyFont="1" applyFill="1" applyBorder="1" applyAlignment="1">
      <alignment horizontal="center"/>
    </xf>
    <xf numFmtId="0" fontId="20" fillId="2" borderId="10" xfId="4" applyFont="1" applyFill="1" applyBorder="1" applyAlignment="1">
      <alignment horizontal="center" vertical="center"/>
    </xf>
    <xf numFmtId="0" fontId="13" fillId="3" borderId="0" xfId="4" applyFont="1" applyFill="1" applyAlignment="1" applyProtection="1">
      <alignment horizontal="left" wrapText="1"/>
      <protection locked="0"/>
    </xf>
    <xf numFmtId="0" fontId="14" fillId="3" borderId="0" xfId="4" applyFont="1" applyFill="1" applyAlignment="1" applyProtection="1">
      <alignment horizontal="left" wrapText="1"/>
      <protection locked="0"/>
    </xf>
    <xf numFmtId="0" fontId="14" fillId="3" borderId="0" xfId="4" applyFont="1" applyFill="1" applyAlignment="1" applyProtection="1">
      <alignment horizontal="left"/>
      <protection locked="0"/>
    </xf>
    <xf numFmtId="0" fontId="19" fillId="2" borderId="18" xfId="4" applyFont="1" applyFill="1" applyBorder="1" applyAlignment="1">
      <alignment horizontal="justify" vertical="center" wrapText="1"/>
    </xf>
    <xf numFmtId="0" fontId="19" fillId="2" borderId="19" xfId="4" applyFont="1" applyFill="1" applyBorder="1" applyAlignment="1">
      <alignment horizontal="justify" vertical="center" wrapText="1"/>
    </xf>
    <xf numFmtId="0" fontId="19" fillId="2" borderId="20" xfId="4" applyFont="1" applyFill="1" applyBorder="1" applyAlignment="1">
      <alignment horizontal="justify" vertical="center" wrapText="1"/>
    </xf>
    <xf numFmtId="0" fontId="19" fillId="2" borderId="21" xfId="4" applyFont="1" applyFill="1" applyBorder="1" applyAlignment="1">
      <alignment horizontal="center" vertical="center" wrapText="1"/>
    </xf>
    <xf numFmtId="0" fontId="19" fillId="2" borderId="22" xfId="4" applyFont="1" applyFill="1" applyBorder="1" applyAlignment="1">
      <alignment horizontal="center" vertical="center" wrapText="1"/>
    </xf>
    <xf numFmtId="0" fontId="19" fillId="2" borderId="43" xfId="4" applyFont="1" applyFill="1" applyBorder="1" applyAlignment="1">
      <alignment horizontal="center" vertical="center" wrapText="1"/>
    </xf>
    <xf numFmtId="0" fontId="19" fillId="2" borderId="44" xfId="4" applyFont="1" applyFill="1" applyBorder="1" applyAlignment="1">
      <alignment horizontal="center" vertical="center" wrapText="1"/>
    </xf>
    <xf numFmtId="0" fontId="12" fillId="2" borderId="0" xfId="4" applyFont="1" applyFill="1" applyAlignment="1">
      <alignment horizontal="center"/>
    </xf>
    <xf numFmtId="0" fontId="12" fillId="2" borderId="47" xfId="4" applyFont="1" applyFill="1" applyBorder="1" applyAlignment="1">
      <alignment horizontal="center"/>
    </xf>
    <xf numFmtId="0" fontId="12" fillId="2" borderId="40" xfId="4" applyFont="1" applyFill="1" applyBorder="1" applyAlignment="1">
      <alignment horizontal="center"/>
    </xf>
    <xf numFmtId="0" fontId="12" fillId="2" borderId="58" xfId="4" applyFont="1" applyFill="1" applyBorder="1" applyAlignment="1">
      <alignment horizontal="center"/>
    </xf>
    <xf numFmtId="10" fontId="15" fillId="2" borderId="14" xfId="4" applyNumberFormat="1" applyFont="1" applyFill="1" applyBorder="1" applyAlignment="1">
      <alignment horizontal="center" vertical="center"/>
    </xf>
    <xf numFmtId="0" fontId="19" fillId="2" borderId="21" xfId="4" applyFont="1" applyFill="1" applyBorder="1" applyAlignment="1">
      <alignment horizontal="left" vertical="center" wrapText="1"/>
    </xf>
    <xf numFmtId="0" fontId="19" fillId="2" borderId="22" xfId="4" applyFont="1" applyFill="1" applyBorder="1" applyAlignment="1">
      <alignment horizontal="left" vertical="center" wrapText="1"/>
    </xf>
    <xf numFmtId="0" fontId="19" fillId="2" borderId="43" xfId="4" applyFont="1" applyFill="1" applyBorder="1" applyAlignment="1">
      <alignment horizontal="left" vertical="center" wrapText="1"/>
    </xf>
    <xf numFmtId="0" fontId="19" fillId="2" borderId="44" xfId="4" applyFont="1" applyFill="1" applyBorder="1" applyAlignment="1">
      <alignment horizontal="left" vertical="center" wrapText="1"/>
    </xf>
    <xf numFmtId="0" fontId="12" fillId="2" borderId="10" xfId="4" applyFont="1" applyFill="1" applyBorder="1" applyAlignment="1">
      <alignment horizontal="center" vertical="center"/>
    </xf>
    <xf numFmtId="0" fontId="12" fillId="2" borderId="0" xfId="4" applyFont="1" applyFill="1" applyAlignment="1">
      <alignment horizontal="center" vertical="center"/>
    </xf>
    <xf numFmtId="0" fontId="12" fillId="2" borderId="9" xfId="4" applyFont="1" applyFill="1" applyBorder="1" applyAlignment="1">
      <alignment horizontal="center" vertical="center"/>
    </xf>
    <xf numFmtId="2" fontId="13" fillId="3" borderId="13" xfId="4" applyNumberFormat="1" applyFont="1" applyFill="1" applyBorder="1" applyAlignment="1" applyProtection="1">
      <alignment horizontal="center" vertical="center"/>
      <protection locked="0"/>
    </xf>
    <xf numFmtId="2" fontId="13" fillId="3" borderId="14" xfId="4" applyNumberFormat="1" applyFont="1" applyFill="1" applyBorder="1" applyAlignment="1" applyProtection="1">
      <alignment horizontal="center" vertical="center"/>
      <protection locked="0"/>
    </xf>
    <xf numFmtId="2" fontId="13" fillId="3" borderId="15" xfId="4" applyNumberFormat="1" applyFont="1" applyFill="1" applyBorder="1" applyAlignment="1" applyProtection="1">
      <alignment horizontal="center" vertical="center"/>
      <protection locked="0"/>
    </xf>
    <xf numFmtId="0" fontId="12" fillId="2" borderId="43" xfId="4" applyFont="1" applyFill="1" applyBorder="1" applyAlignment="1">
      <alignment horizontal="center" vertical="center"/>
    </xf>
    <xf numFmtId="0" fontId="13" fillId="3" borderId="0" xfId="4" applyFont="1" applyFill="1" applyAlignment="1" applyProtection="1">
      <alignment horizontal="left"/>
      <protection locked="0"/>
    </xf>
    <xf numFmtId="0" fontId="19" fillId="2" borderId="10" xfId="4" applyFont="1" applyFill="1" applyBorder="1" applyAlignment="1">
      <alignment horizontal="left" vertical="center" wrapText="1"/>
    </xf>
    <xf numFmtId="0" fontId="19" fillId="2" borderId="9" xfId="4" applyFont="1" applyFill="1" applyBorder="1" applyAlignment="1">
      <alignment horizontal="left" vertical="center" wrapText="1"/>
    </xf>
    <xf numFmtId="0" fontId="12" fillId="2" borderId="10" xfId="4" applyFont="1" applyFill="1" applyBorder="1" applyAlignment="1">
      <alignment horizontal="center"/>
    </xf>
    <xf numFmtId="0" fontId="19" fillId="2" borderId="18" xfId="2" applyFont="1" applyFill="1" applyBorder="1" applyAlignment="1">
      <alignment horizontal="left" vertical="center" wrapText="1"/>
    </xf>
    <xf numFmtId="0" fontId="19" fillId="2" borderId="19" xfId="2" applyFont="1" applyFill="1" applyBorder="1" applyAlignment="1">
      <alignment horizontal="left" vertical="center" wrapText="1"/>
    </xf>
    <xf numFmtId="0" fontId="19" fillId="2" borderId="20" xfId="2" applyFont="1" applyFill="1" applyBorder="1" applyAlignment="1">
      <alignment horizontal="left" vertical="center" wrapText="1"/>
    </xf>
    <xf numFmtId="0" fontId="21" fillId="2" borderId="0" xfId="2" applyFont="1" applyFill="1" applyAlignment="1">
      <alignment horizontal="center" vertical="center"/>
    </xf>
    <xf numFmtId="0" fontId="22" fillId="2" borderId="0" xfId="2" applyFont="1" applyFill="1" applyAlignment="1">
      <alignment horizontal="center" vertical="center"/>
    </xf>
    <xf numFmtId="0" fontId="19" fillId="2" borderId="18" xfId="2" applyFont="1" applyFill="1" applyBorder="1" applyAlignment="1">
      <alignment horizontal="center"/>
    </xf>
    <xf numFmtId="0" fontId="19" fillId="2" borderId="19" xfId="2" applyFont="1" applyFill="1" applyBorder="1" applyAlignment="1">
      <alignment horizontal="center"/>
    </xf>
    <xf numFmtId="0" fontId="19" fillId="2" borderId="20" xfId="2" applyFont="1" applyFill="1" applyBorder="1" applyAlignment="1">
      <alignment horizontal="center"/>
    </xf>
    <xf numFmtId="0" fontId="20" fillId="2" borderId="10" xfId="2" applyFont="1" applyFill="1" applyBorder="1" applyAlignment="1">
      <alignment horizontal="center" vertical="center"/>
    </xf>
    <xf numFmtId="0" fontId="13" fillId="3" borderId="0" xfId="2" applyFont="1" applyFill="1" applyAlignment="1" applyProtection="1">
      <alignment horizontal="left" wrapText="1"/>
      <protection locked="0"/>
    </xf>
    <xf numFmtId="0" fontId="14" fillId="3" borderId="0" xfId="2" applyFont="1" applyFill="1" applyAlignment="1" applyProtection="1">
      <alignment horizontal="left" wrapText="1"/>
      <protection locked="0"/>
    </xf>
    <xf numFmtId="0" fontId="14" fillId="3" borderId="0" xfId="2" applyFont="1" applyFill="1" applyAlignment="1" applyProtection="1">
      <alignment horizontal="left"/>
      <protection locked="0"/>
    </xf>
    <xf numFmtId="0" fontId="19" fillId="2" borderId="18" xfId="2" applyFont="1" applyFill="1" applyBorder="1" applyAlignment="1">
      <alignment horizontal="justify" vertical="center" wrapText="1"/>
    </xf>
    <xf numFmtId="0" fontId="19" fillId="2" borderId="19" xfId="2" applyFont="1" applyFill="1" applyBorder="1" applyAlignment="1">
      <alignment horizontal="justify" vertical="center" wrapText="1"/>
    </xf>
    <xf numFmtId="0" fontId="19" fillId="2" borderId="20" xfId="2" applyFont="1" applyFill="1" applyBorder="1" applyAlignment="1">
      <alignment horizontal="justify" vertical="center" wrapText="1"/>
    </xf>
    <xf numFmtId="0" fontId="19" fillId="2" borderId="21" xfId="2" applyFont="1" applyFill="1" applyBorder="1" applyAlignment="1">
      <alignment horizontal="center" vertical="center" wrapText="1"/>
    </xf>
    <xf numFmtId="0" fontId="19" fillId="2" borderId="22" xfId="2" applyFont="1" applyFill="1" applyBorder="1" applyAlignment="1">
      <alignment horizontal="center" vertical="center" wrapText="1"/>
    </xf>
    <xf numFmtId="0" fontId="19" fillId="2" borderId="43" xfId="2" applyFont="1" applyFill="1" applyBorder="1" applyAlignment="1">
      <alignment horizontal="center" vertical="center" wrapText="1"/>
    </xf>
    <xf numFmtId="0" fontId="19" fillId="2" borderId="44" xfId="2" applyFont="1" applyFill="1" applyBorder="1" applyAlignment="1">
      <alignment horizontal="center" vertical="center" wrapText="1"/>
    </xf>
    <xf numFmtId="0" fontId="12" fillId="2" borderId="0" xfId="2" applyFont="1" applyFill="1" applyAlignment="1">
      <alignment horizontal="center"/>
    </xf>
    <xf numFmtId="0" fontId="12" fillId="2" borderId="47" xfId="2" applyFont="1" applyFill="1" applyBorder="1" applyAlignment="1">
      <alignment horizontal="center"/>
    </xf>
    <xf numFmtId="0" fontId="12" fillId="2" borderId="40" xfId="2" applyFont="1" applyFill="1" applyBorder="1" applyAlignment="1">
      <alignment horizontal="center"/>
    </xf>
    <xf numFmtId="0" fontId="12" fillId="2" borderId="58" xfId="2" applyFont="1" applyFill="1" applyBorder="1" applyAlignment="1">
      <alignment horizontal="center"/>
    </xf>
    <xf numFmtId="10" fontId="15" fillId="2" borderId="14" xfId="2" applyNumberFormat="1" applyFont="1" applyFill="1" applyBorder="1" applyAlignment="1">
      <alignment horizontal="center" vertical="center"/>
    </xf>
    <xf numFmtId="0" fontId="19" fillId="2" borderId="21" xfId="2" applyFont="1" applyFill="1" applyBorder="1" applyAlignment="1">
      <alignment horizontal="left" vertical="center" wrapText="1"/>
    </xf>
    <xf numFmtId="0" fontId="19" fillId="2" borderId="22" xfId="2" applyFont="1" applyFill="1" applyBorder="1" applyAlignment="1">
      <alignment horizontal="left" vertical="center" wrapText="1"/>
    </xf>
    <xf numFmtId="0" fontId="19" fillId="2" borderId="43" xfId="2" applyFont="1" applyFill="1" applyBorder="1" applyAlignment="1">
      <alignment horizontal="left" vertical="center" wrapText="1"/>
    </xf>
    <xf numFmtId="0" fontId="19" fillId="2" borderId="44" xfId="2" applyFont="1" applyFill="1" applyBorder="1" applyAlignment="1">
      <alignment horizontal="left" vertical="center" wrapText="1"/>
    </xf>
    <xf numFmtId="0" fontId="12" fillId="2" borderId="10" xfId="2" applyFont="1" applyFill="1" applyBorder="1" applyAlignment="1">
      <alignment horizontal="center" vertical="center"/>
    </xf>
    <xf numFmtId="0" fontId="12" fillId="2" borderId="0" xfId="2" applyFont="1" applyFill="1" applyAlignment="1">
      <alignment horizontal="center" vertical="center"/>
    </xf>
    <xf numFmtId="0" fontId="12" fillId="2" borderId="9" xfId="2" applyFont="1" applyFill="1" applyBorder="1" applyAlignment="1">
      <alignment horizontal="center" vertical="center"/>
    </xf>
    <xf numFmtId="2" fontId="13" fillId="3" borderId="13" xfId="2" applyNumberFormat="1" applyFont="1" applyFill="1" applyBorder="1" applyAlignment="1" applyProtection="1">
      <alignment horizontal="center" vertical="center"/>
      <protection locked="0"/>
    </xf>
    <xf numFmtId="2" fontId="13" fillId="3" borderId="14" xfId="2" applyNumberFormat="1" applyFont="1" applyFill="1" applyBorder="1" applyAlignment="1" applyProtection="1">
      <alignment horizontal="center" vertical="center"/>
      <protection locked="0"/>
    </xf>
    <xf numFmtId="2" fontId="13" fillId="3" borderId="15" xfId="2" applyNumberFormat="1" applyFont="1" applyFill="1" applyBorder="1" applyAlignment="1" applyProtection="1">
      <alignment horizontal="center" vertical="center"/>
      <protection locked="0"/>
    </xf>
    <xf numFmtId="0" fontId="12" fillId="2" borderId="43" xfId="2" applyFont="1" applyFill="1" applyBorder="1" applyAlignment="1">
      <alignment horizontal="center" vertical="center"/>
    </xf>
    <xf numFmtId="0" fontId="13" fillId="3" borderId="0" xfId="2" applyFont="1" applyFill="1" applyAlignment="1" applyProtection="1">
      <alignment horizontal="left"/>
      <protection locked="0"/>
    </xf>
    <xf numFmtId="0" fontId="19" fillId="2" borderId="10" xfId="2" applyFont="1" applyFill="1" applyBorder="1" applyAlignment="1">
      <alignment horizontal="left" vertical="center" wrapText="1"/>
    </xf>
    <xf numFmtId="0" fontId="19" fillId="2" borderId="9" xfId="2" applyFont="1" applyFill="1" applyBorder="1" applyAlignment="1">
      <alignment horizontal="left" vertical="center" wrapText="1"/>
    </xf>
    <xf numFmtId="0" fontId="12" fillId="2" borderId="10" xfId="2" applyFont="1" applyFill="1" applyBorder="1" applyAlignment="1">
      <alignment horizontal="center"/>
    </xf>
  </cellXfs>
  <cellStyles count="6">
    <cellStyle name="Normal" xfId="0" builtinId="0"/>
    <cellStyle name="Normal 2" xfId="1"/>
    <cellStyle name="Normal 3" xfId="2"/>
    <cellStyle name="Normal 4" xfId="3"/>
    <cellStyle name="Normal 5" xfId="4"/>
    <cellStyle name="Normal 6" xfId="5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A15" sqref="A15:G61"/>
    </sheetView>
  </sheetViews>
  <sheetFormatPr defaultRowHeight="13.5" x14ac:dyDescent="0.25"/>
  <cols>
    <col min="1" max="1" width="27.5703125" style="2" customWidth="1"/>
    <col min="2" max="2" width="20.42578125" style="2" customWidth="1"/>
    <col min="3" max="3" width="31.85546875" style="2" customWidth="1"/>
    <col min="4" max="4" width="25.85546875" style="2" customWidth="1"/>
    <col min="5" max="5" width="25.7109375" style="2" customWidth="1"/>
    <col min="6" max="6" width="23.140625" style="2" customWidth="1"/>
    <col min="7" max="7" width="28.42578125" style="2" customWidth="1"/>
    <col min="8" max="8" width="21.5703125" style="2" customWidth="1"/>
    <col min="9" max="9" width="9.140625" style="2" customWidth="1"/>
    <col min="10" max="16384" width="9.140625" style="38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583" t="s">
        <v>0</v>
      </c>
      <c r="B15" s="583"/>
      <c r="C15" s="583"/>
      <c r="D15" s="583"/>
      <c r="E15" s="583"/>
    </row>
    <row r="16" spans="1:6" ht="16.5" customHeight="1" x14ac:dyDescent="0.3">
      <c r="A16" s="4" t="s">
        <v>1</v>
      </c>
      <c r="B16" s="5" t="s">
        <v>2</v>
      </c>
    </row>
    <row r="17" spans="1:5" ht="16.5" customHeight="1" x14ac:dyDescent="0.3">
      <c r="A17" s="6" t="s">
        <v>3</v>
      </c>
      <c r="B17" s="10" t="s">
        <v>134</v>
      </c>
      <c r="D17" s="7"/>
      <c r="E17" s="8"/>
    </row>
    <row r="18" spans="1:5" ht="16.5" customHeight="1" x14ac:dyDescent="0.3">
      <c r="A18" s="9" t="s">
        <v>4</v>
      </c>
      <c r="B18" s="6" t="s">
        <v>136</v>
      </c>
      <c r="C18" s="8"/>
      <c r="D18" s="8"/>
      <c r="E18" s="8"/>
    </row>
    <row r="19" spans="1:5" ht="16.5" customHeight="1" x14ac:dyDescent="0.3">
      <c r="A19" s="9" t="s">
        <v>5</v>
      </c>
      <c r="B19" s="10">
        <v>101.74</v>
      </c>
      <c r="C19" s="8"/>
      <c r="D19" s="8"/>
      <c r="E19" s="8"/>
    </row>
    <row r="20" spans="1:5" ht="16.5" customHeight="1" x14ac:dyDescent="0.3">
      <c r="A20" s="6" t="s">
        <v>6</v>
      </c>
      <c r="B20" s="10">
        <v>14.41</v>
      </c>
      <c r="C20" s="8"/>
      <c r="D20" s="8"/>
      <c r="E20" s="8"/>
    </row>
    <row r="21" spans="1:5" ht="16.5" customHeight="1" x14ac:dyDescent="0.3">
      <c r="A21" s="6" t="s">
        <v>8</v>
      </c>
      <c r="B21" s="11">
        <v>0.06</v>
      </c>
      <c r="C21" s="8"/>
      <c r="D21" s="8"/>
      <c r="E21" s="8"/>
    </row>
    <row r="22" spans="1:5" ht="15.75" customHeight="1" x14ac:dyDescent="0.25">
      <c r="A22" s="8"/>
      <c r="B22" s="8" t="s">
        <v>124</v>
      </c>
      <c r="C22" s="8"/>
      <c r="D22" s="8"/>
      <c r="E22" s="8"/>
    </row>
    <row r="23" spans="1:5" ht="16.5" customHeight="1" x14ac:dyDescent="0.3">
      <c r="A23" s="12" t="s">
        <v>10</v>
      </c>
      <c r="B23" s="13" t="s">
        <v>11</v>
      </c>
      <c r="C23" s="12" t="s">
        <v>12</v>
      </c>
      <c r="D23" s="12" t="s">
        <v>13</v>
      </c>
      <c r="E23" s="12" t="s">
        <v>14</v>
      </c>
    </row>
    <row r="24" spans="1:5" ht="16.5" customHeight="1" x14ac:dyDescent="0.3">
      <c r="A24" s="14">
        <v>1</v>
      </c>
      <c r="B24" s="15">
        <v>16398460</v>
      </c>
      <c r="C24" s="15">
        <v>10050.700000000001</v>
      </c>
      <c r="D24" s="16">
        <v>1.1000000000000001</v>
      </c>
      <c r="E24" s="17">
        <v>5.5</v>
      </c>
    </row>
    <row r="25" spans="1:5" ht="16.5" customHeight="1" x14ac:dyDescent="0.3">
      <c r="A25" s="14">
        <v>2</v>
      </c>
      <c r="B25" s="15">
        <v>16285159</v>
      </c>
      <c r="C25" s="15">
        <v>10104.700000000001</v>
      </c>
      <c r="D25" s="16">
        <v>1.1000000000000001</v>
      </c>
      <c r="E25" s="16">
        <v>5.5</v>
      </c>
    </row>
    <row r="26" spans="1:5" ht="16.5" customHeight="1" x14ac:dyDescent="0.3">
      <c r="A26" s="14">
        <v>3</v>
      </c>
      <c r="B26" s="15">
        <v>16341001</v>
      </c>
      <c r="C26" s="15">
        <v>10116.9</v>
      </c>
      <c r="D26" s="16">
        <v>1</v>
      </c>
      <c r="E26" s="16">
        <v>5.5</v>
      </c>
    </row>
    <row r="27" spans="1:5" ht="16.5" customHeight="1" x14ac:dyDescent="0.3">
      <c r="A27" s="14">
        <v>4</v>
      </c>
      <c r="B27" s="15">
        <v>16301087</v>
      </c>
      <c r="C27" s="15">
        <v>10119.200000000001</v>
      </c>
      <c r="D27" s="16">
        <v>1</v>
      </c>
      <c r="E27" s="16">
        <v>5.5</v>
      </c>
    </row>
    <row r="28" spans="1:5" ht="16.5" customHeight="1" x14ac:dyDescent="0.3">
      <c r="A28" s="14">
        <v>5</v>
      </c>
      <c r="B28" s="15">
        <v>16302381</v>
      </c>
      <c r="C28" s="15">
        <v>10075.200000000001</v>
      </c>
      <c r="D28" s="16">
        <v>1</v>
      </c>
      <c r="E28" s="16">
        <v>5.5</v>
      </c>
    </row>
    <row r="29" spans="1:5" ht="16.5" customHeight="1" x14ac:dyDescent="0.3">
      <c r="A29" s="14">
        <v>6</v>
      </c>
      <c r="B29" s="18">
        <v>16261740</v>
      </c>
      <c r="C29" s="18">
        <v>10096.200000000001</v>
      </c>
      <c r="D29" s="19">
        <v>1</v>
      </c>
      <c r="E29" s="19">
        <v>5.5</v>
      </c>
    </row>
    <row r="30" spans="1:5" ht="16.5" customHeight="1" x14ac:dyDescent="0.3">
      <c r="A30" s="20" t="s">
        <v>15</v>
      </c>
      <c r="B30" s="21">
        <f>AVERAGE(B24:B29)</f>
        <v>16314971.333333334</v>
      </c>
      <c r="C30" s="22">
        <f>AVERAGE(C24:C29)</f>
        <v>10093.816666666666</v>
      </c>
      <c r="D30" s="23">
        <f>AVERAGE(D24:D29)</f>
        <v>1.0333333333333334</v>
      </c>
      <c r="E30" s="23">
        <f>AVERAGE(E24:E29)</f>
        <v>5.5</v>
      </c>
    </row>
    <row r="31" spans="1:5" ht="16.5" customHeight="1" x14ac:dyDescent="0.3">
      <c r="A31" s="24" t="s">
        <v>16</v>
      </c>
      <c r="B31" s="25">
        <f>(STDEV(B24:B29)/B30)</f>
        <v>2.967707279794981E-3</v>
      </c>
      <c r="C31" s="26"/>
      <c r="D31" s="26"/>
      <c r="E31" s="27"/>
    </row>
    <row r="32" spans="1:5" s="2" customFormat="1" ht="16.5" customHeight="1" x14ac:dyDescent="0.3">
      <c r="A32" s="28" t="s">
        <v>17</v>
      </c>
      <c r="B32" s="29">
        <f>COUNT(B24:B29)</f>
        <v>6</v>
      </c>
      <c r="C32" s="30"/>
      <c r="D32" s="31"/>
      <c r="E32" s="32"/>
    </row>
    <row r="33" spans="1:5" s="2" customFormat="1" ht="15.75" customHeight="1" x14ac:dyDescent="0.25">
      <c r="A33" s="8"/>
      <c r="B33" s="8"/>
      <c r="C33" s="8"/>
      <c r="D33" s="8"/>
      <c r="E33" s="8"/>
    </row>
    <row r="34" spans="1:5" s="2" customFormat="1" ht="16.5" customHeight="1" x14ac:dyDescent="0.3">
      <c r="A34" s="9" t="s">
        <v>18</v>
      </c>
      <c r="B34" s="33" t="s">
        <v>19</v>
      </c>
      <c r="C34" s="34"/>
      <c r="D34" s="34"/>
      <c r="E34" s="34"/>
    </row>
    <row r="35" spans="1:5" ht="16.5" customHeight="1" x14ac:dyDescent="0.3">
      <c r="A35" s="9"/>
      <c r="B35" s="33" t="s">
        <v>20</v>
      </c>
      <c r="C35" s="34"/>
      <c r="D35" s="34"/>
      <c r="E35" s="34"/>
    </row>
    <row r="36" spans="1:5" ht="16.5" customHeight="1" x14ac:dyDescent="0.3">
      <c r="A36" s="9"/>
      <c r="B36" s="33" t="s">
        <v>21</v>
      </c>
      <c r="C36" s="34"/>
      <c r="D36" s="34"/>
      <c r="E36" s="34"/>
    </row>
    <row r="37" spans="1:5" ht="15.75" customHeight="1" x14ac:dyDescent="0.25">
      <c r="A37" s="8"/>
      <c r="B37" s="8"/>
      <c r="C37" s="8"/>
      <c r="D37" s="8"/>
      <c r="E37" s="8"/>
    </row>
    <row r="38" spans="1:5" ht="16.5" customHeight="1" x14ac:dyDescent="0.3">
      <c r="A38" s="4" t="s">
        <v>1</v>
      </c>
      <c r="B38" s="5" t="s">
        <v>22</v>
      </c>
    </row>
    <row r="39" spans="1:5" ht="16.5" customHeight="1" x14ac:dyDescent="0.3">
      <c r="A39" s="9" t="s">
        <v>4</v>
      </c>
      <c r="B39" s="6" t="s">
        <v>136</v>
      </c>
      <c r="C39" s="8"/>
      <c r="D39" s="8"/>
      <c r="E39" s="8"/>
    </row>
    <row r="40" spans="1:5" ht="16.5" customHeight="1" x14ac:dyDescent="0.3">
      <c r="A40" s="9" t="s">
        <v>5</v>
      </c>
      <c r="B40" s="10">
        <v>101.74</v>
      </c>
      <c r="C40" s="8"/>
      <c r="D40" s="8"/>
      <c r="E40" s="8"/>
    </row>
    <row r="41" spans="1:5" ht="16.5" customHeight="1" x14ac:dyDescent="0.3">
      <c r="A41" s="6" t="s">
        <v>6</v>
      </c>
      <c r="B41" s="10">
        <v>14.41</v>
      </c>
      <c r="C41" s="8"/>
      <c r="D41" s="8"/>
      <c r="E41" s="8"/>
    </row>
    <row r="42" spans="1:5" ht="16.5" customHeight="1" x14ac:dyDescent="0.3">
      <c r="A42" s="6" t="s">
        <v>8</v>
      </c>
      <c r="B42" s="11">
        <v>0.3</v>
      </c>
      <c r="C42" s="8"/>
      <c r="D42" s="8"/>
      <c r="E42" s="8"/>
    </row>
    <row r="43" spans="1:5" ht="15.75" customHeight="1" x14ac:dyDescent="0.25">
      <c r="A43" s="8"/>
      <c r="B43" s="8"/>
      <c r="C43" s="8"/>
      <c r="D43" s="8"/>
      <c r="E43" s="8"/>
    </row>
    <row r="44" spans="1:5" ht="16.5" customHeight="1" x14ac:dyDescent="0.3">
      <c r="A44" s="12" t="s">
        <v>10</v>
      </c>
      <c r="B44" s="13" t="s">
        <v>11</v>
      </c>
      <c r="C44" s="12" t="s">
        <v>12</v>
      </c>
      <c r="D44" s="12" t="s">
        <v>13</v>
      </c>
      <c r="E44" s="12" t="s">
        <v>14</v>
      </c>
    </row>
    <row r="45" spans="1:5" ht="16.5" customHeight="1" x14ac:dyDescent="0.3">
      <c r="A45" s="14">
        <v>1</v>
      </c>
      <c r="B45" s="15">
        <v>79913579</v>
      </c>
      <c r="C45" s="15">
        <v>14025.3</v>
      </c>
      <c r="D45" s="16">
        <v>1.1000000000000001</v>
      </c>
      <c r="E45" s="17">
        <v>5.9</v>
      </c>
    </row>
    <row r="46" spans="1:5" ht="16.5" customHeight="1" x14ac:dyDescent="0.3">
      <c r="A46" s="14">
        <v>2</v>
      </c>
      <c r="B46" s="15">
        <v>79706144</v>
      </c>
      <c r="C46" s="15">
        <v>13984.3</v>
      </c>
      <c r="D46" s="16">
        <v>1.1000000000000001</v>
      </c>
      <c r="E46" s="16">
        <v>5.9</v>
      </c>
    </row>
    <row r="47" spans="1:5" ht="16.5" customHeight="1" x14ac:dyDescent="0.3">
      <c r="A47" s="14">
        <v>3</v>
      </c>
      <c r="B47" s="15">
        <v>79752313</v>
      </c>
      <c r="C47" s="15">
        <v>14119.6</v>
      </c>
      <c r="D47" s="16">
        <v>1.1000000000000001</v>
      </c>
      <c r="E47" s="16">
        <v>5.9</v>
      </c>
    </row>
    <row r="48" spans="1:5" ht="16.5" customHeight="1" x14ac:dyDescent="0.3">
      <c r="A48" s="14">
        <v>4</v>
      </c>
      <c r="B48" s="15">
        <v>80544326</v>
      </c>
      <c r="C48" s="15">
        <v>14185</v>
      </c>
      <c r="D48" s="16">
        <v>1.1000000000000001</v>
      </c>
      <c r="E48" s="16">
        <v>5.9</v>
      </c>
    </row>
    <row r="49" spans="1:7" ht="16.5" customHeight="1" x14ac:dyDescent="0.3">
      <c r="A49" s="14">
        <v>5</v>
      </c>
      <c r="B49" s="15">
        <v>79872559</v>
      </c>
      <c r="C49" s="15">
        <v>14023.3</v>
      </c>
      <c r="D49" s="16">
        <v>1.1000000000000001</v>
      </c>
      <c r="E49" s="16">
        <v>5.9</v>
      </c>
    </row>
    <row r="50" spans="1:7" ht="16.5" customHeight="1" x14ac:dyDescent="0.3">
      <c r="A50" s="14">
        <v>6</v>
      </c>
      <c r="B50" s="18">
        <v>80938458</v>
      </c>
      <c r="C50" s="18">
        <v>14054.4</v>
      </c>
      <c r="D50" s="19">
        <v>1.1000000000000001</v>
      </c>
      <c r="E50" s="19">
        <v>5.9</v>
      </c>
    </row>
    <row r="51" spans="1:7" ht="16.5" customHeight="1" x14ac:dyDescent="0.3">
      <c r="A51" s="20" t="s">
        <v>15</v>
      </c>
      <c r="B51" s="21">
        <f>AVERAGE(B45:B50)</f>
        <v>80121229.833333328</v>
      </c>
      <c r="C51" s="22">
        <f>AVERAGE(C45:C50)</f>
        <v>14065.316666666666</v>
      </c>
      <c r="D51" s="23">
        <v>1.1000000000000001</v>
      </c>
      <c r="E51" s="23">
        <f>AVERAGE(E45:E50)</f>
        <v>5.8999999999999995</v>
      </c>
    </row>
    <row r="52" spans="1:7" ht="16.5" customHeight="1" x14ac:dyDescent="0.3">
      <c r="A52" s="24" t="s">
        <v>16</v>
      </c>
      <c r="B52" s="25">
        <f>(STDEV(B45:B50)/B51)</f>
        <v>6.2660130331766506E-3</v>
      </c>
      <c r="C52" s="26"/>
      <c r="D52" s="26"/>
      <c r="E52" s="27"/>
    </row>
    <row r="53" spans="1:7" s="2" customFormat="1" ht="16.5" customHeight="1" x14ac:dyDescent="0.3">
      <c r="A53" s="28" t="s">
        <v>17</v>
      </c>
      <c r="B53" s="29">
        <f>COUNT(B45:B50)</f>
        <v>6</v>
      </c>
      <c r="C53" s="30"/>
      <c r="D53" s="31"/>
      <c r="E53" s="32"/>
    </row>
    <row r="54" spans="1:7" s="2" customFormat="1" ht="15.75" customHeight="1" x14ac:dyDescent="0.25">
      <c r="A54" s="8"/>
      <c r="B54" s="8"/>
      <c r="C54" s="8"/>
      <c r="D54" s="8"/>
      <c r="E54" s="8"/>
    </row>
    <row r="55" spans="1:7" s="2" customFormat="1" ht="16.5" customHeight="1" x14ac:dyDescent="0.3">
      <c r="A55" s="9" t="s">
        <v>18</v>
      </c>
      <c r="B55" s="33" t="s">
        <v>19</v>
      </c>
      <c r="C55" s="34"/>
      <c r="D55" s="34"/>
      <c r="E55" s="34"/>
    </row>
    <row r="56" spans="1:7" ht="16.5" customHeight="1" x14ac:dyDescent="0.3">
      <c r="A56" s="9"/>
      <c r="B56" s="33" t="s">
        <v>20</v>
      </c>
      <c r="C56" s="34"/>
      <c r="D56" s="34"/>
      <c r="E56" s="34"/>
    </row>
    <row r="57" spans="1:7" ht="16.5" customHeight="1" x14ac:dyDescent="0.3">
      <c r="A57" s="9"/>
      <c r="B57" s="33" t="s">
        <v>21</v>
      </c>
      <c r="C57" s="34"/>
      <c r="D57" s="34"/>
      <c r="E57" s="34"/>
    </row>
    <row r="58" spans="1:7" ht="14.25" customHeight="1" thickBot="1" x14ac:dyDescent="0.3">
      <c r="A58" s="35"/>
      <c r="B58" s="36"/>
      <c r="D58" s="37"/>
      <c r="F58" s="38"/>
      <c r="G58" s="38"/>
    </row>
    <row r="59" spans="1:7" ht="15" customHeight="1" x14ac:dyDescent="0.3">
      <c r="B59" s="584" t="s">
        <v>23</v>
      </c>
      <c r="C59" s="584"/>
      <c r="E59" s="39" t="s">
        <v>24</v>
      </c>
      <c r="F59" s="40"/>
      <c r="G59" s="39" t="s">
        <v>25</v>
      </c>
    </row>
    <row r="60" spans="1:7" ht="15" customHeight="1" x14ac:dyDescent="0.3">
      <c r="A60" s="41" t="s">
        <v>26</v>
      </c>
      <c r="B60" s="42"/>
      <c r="C60" s="42"/>
      <c r="E60" s="42"/>
      <c r="G60" s="42"/>
    </row>
    <row r="61" spans="1:7" ht="15" customHeight="1" x14ac:dyDescent="0.3">
      <c r="A61" s="41" t="s">
        <v>27</v>
      </c>
      <c r="B61" s="43"/>
      <c r="C61" s="43"/>
      <c r="E61" s="43"/>
      <c r="G61" s="44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A15" sqref="A15:G61"/>
    </sheetView>
  </sheetViews>
  <sheetFormatPr defaultRowHeight="13.5" x14ac:dyDescent="0.25"/>
  <cols>
    <col min="1" max="1" width="27.5703125" style="2" customWidth="1"/>
    <col min="2" max="2" width="20.42578125" style="2" customWidth="1"/>
    <col min="3" max="3" width="31.85546875" style="2" customWidth="1"/>
    <col min="4" max="4" width="25.85546875" style="2" customWidth="1"/>
    <col min="5" max="5" width="25.7109375" style="2" customWidth="1"/>
    <col min="6" max="6" width="23.140625" style="2" customWidth="1"/>
    <col min="7" max="7" width="28.42578125" style="2" customWidth="1"/>
    <col min="8" max="8" width="21.5703125" style="2" customWidth="1"/>
    <col min="9" max="9" width="9.140625" style="2" customWidth="1"/>
    <col min="10" max="16384" width="9.140625" style="38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583" t="s">
        <v>0</v>
      </c>
      <c r="B15" s="583"/>
      <c r="C15" s="583"/>
      <c r="D15" s="583"/>
      <c r="E15" s="583"/>
    </row>
    <row r="16" spans="1:6" ht="16.5" customHeight="1" x14ac:dyDescent="0.3">
      <c r="A16" s="4" t="s">
        <v>1</v>
      </c>
      <c r="B16" s="5" t="s">
        <v>2</v>
      </c>
    </row>
    <row r="17" spans="1:5" ht="16.5" customHeight="1" x14ac:dyDescent="0.3">
      <c r="A17" s="6" t="s">
        <v>3</v>
      </c>
      <c r="B17" s="10" t="s">
        <v>134</v>
      </c>
      <c r="D17" s="7"/>
      <c r="E17" s="8"/>
    </row>
    <row r="18" spans="1:5" ht="16.5" customHeight="1" x14ac:dyDescent="0.3">
      <c r="A18" s="9" t="s">
        <v>4</v>
      </c>
      <c r="B18" s="6" t="s">
        <v>137</v>
      </c>
      <c r="C18" s="8"/>
      <c r="D18" s="8"/>
      <c r="E18" s="8"/>
    </row>
    <row r="19" spans="1:5" ht="16.5" customHeight="1" x14ac:dyDescent="0.3">
      <c r="A19" s="9" t="s">
        <v>5</v>
      </c>
      <c r="B19" s="10">
        <v>98.8</v>
      </c>
      <c r="C19" s="8"/>
      <c r="D19" s="8"/>
      <c r="E19" s="8"/>
    </row>
    <row r="20" spans="1:5" ht="16.5" customHeight="1" x14ac:dyDescent="0.3">
      <c r="A20" s="6" t="s">
        <v>6</v>
      </c>
      <c r="B20" s="10">
        <v>14.87</v>
      </c>
      <c r="C20" s="8"/>
      <c r="D20" s="8"/>
      <c r="E20" s="8"/>
    </row>
    <row r="21" spans="1:5" ht="16.5" customHeight="1" x14ac:dyDescent="0.3">
      <c r="A21" s="6" t="s">
        <v>8</v>
      </c>
      <c r="B21" s="11">
        <v>0.06</v>
      </c>
      <c r="C21" s="8"/>
      <c r="D21" s="8"/>
      <c r="E21" s="8"/>
    </row>
    <row r="22" spans="1:5" ht="15.75" customHeight="1" x14ac:dyDescent="0.25">
      <c r="A22" s="8"/>
      <c r="B22" s="8" t="s">
        <v>124</v>
      </c>
      <c r="C22" s="8"/>
      <c r="D22" s="8"/>
      <c r="E22" s="8"/>
    </row>
    <row r="23" spans="1:5" ht="16.5" customHeight="1" x14ac:dyDescent="0.3">
      <c r="A23" s="12" t="s">
        <v>10</v>
      </c>
      <c r="B23" s="13" t="s">
        <v>11</v>
      </c>
      <c r="C23" s="12" t="s">
        <v>12</v>
      </c>
      <c r="D23" s="12" t="s">
        <v>13</v>
      </c>
      <c r="E23" s="12" t="s">
        <v>14</v>
      </c>
    </row>
    <row r="24" spans="1:5" ht="16.5" customHeight="1" x14ac:dyDescent="0.3">
      <c r="A24" s="14">
        <v>1</v>
      </c>
      <c r="B24" s="15">
        <v>12310642</v>
      </c>
      <c r="C24" s="15">
        <v>169718.9</v>
      </c>
      <c r="D24" s="16">
        <v>1.1000000000000001</v>
      </c>
      <c r="E24" s="17">
        <v>15.1</v>
      </c>
    </row>
    <row r="25" spans="1:5" ht="16.5" customHeight="1" x14ac:dyDescent="0.3">
      <c r="A25" s="14">
        <v>2</v>
      </c>
      <c r="B25" s="15">
        <v>12340448</v>
      </c>
      <c r="C25" s="15">
        <v>168574.2</v>
      </c>
      <c r="D25" s="16">
        <v>1.1000000000000001</v>
      </c>
      <c r="E25" s="16">
        <v>15.1</v>
      </c>
    </row>
    <row r="26" spans="1:5" ht="16.5" customHeight="1" x14ac:dyDescent="0.3">
      <c r="A26" s="14">
        <v>3</v>
      </c>
      <c r="B26" s="15">
        <v>12352120</v>
      </c>
      <c r="C26" s="15">
        <v>169045</v>
      </c>
      <c r="D26" s="16">
        <v>1.1000000000000001</v>
      </c>
      <c r="E26" s="16">
        <v>15.1</v>
      </c>
    </row>
    <row r="27" spans="1:5" ht="16.5" customHeight="1" x14ac:dyDescent="0.3">
      <c r="A27" s="14">
        <v>4</v>
      </c>
      <c r="B27" s="15">
        <v>12300862</v>
      </c>
      <c r="C27" s="15">
        <v>168841.5</v>
      </c>
      <c r="D27" s="16">
        <v>1.1000000000000001</v>
      </c>
      <c r="E27" s="16">
        <v>15.1</v>
      </c>
    </row>
    <row r="28" spans="1:5" ht="16.5" customHeight="1" x14ac:dyDescent="0.3">
      <c r="A28" s="14">
        <v>5</v>
      </c>
      <c r="B28" s="15">
        <v>12306762</v>
      </c>
      <c r="C28" s="15">
        <v>168963</v>
      </c>
      <c r="D28" s="16">
        <v>1.1000000000000001</v>
      </c>
      <c r="E28" s="16">
        <v>15.1</v>
      </c>
    </row>
    <row r="29" spans="1:5" ht="16.5" customHeight="1" x14ac:dyDescent="0.3">
      <c r="A29" s="14">
        <v>6</v>
      </c>
      <c r="B29" s="18">
        <v>12275012</v>
      </c>
      <c r="C29" s="18">
        <v>168370.3</v>
      </c>
      <c r="D29" s="19">
        <v>1</v>
      </c>
      <c r="E29" s="19">
        <v>15.1</v>
      </c>
    </row>
    <row r="30" spans="1:5" ht="16.5" customHeight="1" x14ac:dyDescent="0.3">
      <c r="A30" s="20" t="s">
        <v>15</v>
      </c>
      <c r="B30" s="21">
        <f>AVERAGE(B24:B29)</f>
        <v>12314307.666666666</v>
      </c>
      <c r="C30" s="22">
        <f>AVERAGE(C24:C29)</f>
        <v>168918.81666666665</v>
      </c>
      <c r="D30" s="23">
        <f>AVERAGE(D24:D29)</f>
        <v>1.0833333333333333</v>
      </c>
      <c r="E30" s="23">
        <f>AVERAGE(E24:E29)</f>
        <v>15.1</v>
      </c>
    </row>
    <row r="31" spans="1:5" ht="16.5" customHeight="1" x14ac:dyDescent="0.3">
      <c r="A31" s="24" t="s">
        <v>16</v>
      </c>
      <c r="B31" s="25">
        <f>(STDEV(B24:B29)/B30)</f>
        <v>2.2704108457821106E-3</v>
      </c>
      <c r="C31" s="26"/>
      <c r="D31" s="26"/>
      <c r="E31" s="27"/>
    </row>
    <row r="32" spans="1:5" s="2" customFormat="1" ht="16.5" customHeight="1" x14ac:dyDescent="0.3">
      <c r="A32" s="28" t="s">
        <v>17</v>
      </c>
      <c r="B32" s="29">
        <f>COUNT(B24:B29)</f>
        <v>6</v>
      </c>
      <c r="C32" s="30"/>
      <c r="D32" s="31"/>
      <c r="E32" s="32"/>
    </row>
    <row r="33" spans="1:5" s="2" customFormat="1" ht="15.75" customHeight="1" x14ac:dyDescent="0.25">
      <c r="A33" s="8"/>
      <c r="B33" s="8"/>
      <c r="C33" s="8"/>
      <c r="D33" s="8"/>
      <c r="E33" s="8"/>
    </row>
    <row r="34" spans="1:5" s="2" customFormat="1" ht="16.5" customHeight="1" x14ac:dyDescent="0.3">
      <c r="A34" s="9" t="s">
        <v>18</v>
      </c>
      <c r="B34" s="33" t="s">
        <v>19</v>
      </c>
      <c r="C34" s="34"/>
      <c r="D34" s="34"/>
      <c r="E34" s="34"/>
    </row>
    <row r="35" spans="1:5" ht="16.5" customHeight="1" x14ac:dyDescent="0.3">
      <c r="A35" s="9"/>
      <c r="B35" s="33" t="s">
        <v>20</v>
      </c>
      <c r="C35" s="34"/>
      <c r="D35" s="34"/>
      <c r="E35" s="34"/>
    </row>
    <row r="36" spans="1:5" ht="16.5" customHeight="1" x14ac:dyDescent="0.3">
      <c r="A36" s="9"/>
      <c r="B36" s="33" t="s">
        <v>21</v>
      </c>
      <c r="C36" s="34"/>
      <c r="D36" s="34"/>
      <c r="E36" s="34"/>
    </row>
    <row r="37" spans="1:5" ht="15.75" customHeight="1" x14ac:dyDescent="0.25">
      <c r="A37" s="8"/>
      <c r="B37" s="8"/>
      <c r="C37" s="8"/>
      <c r="D37" s="8"/>
      <c r="E37" s="8"/>
    </row>
    <row r="38" spans="1:5" ht="16.5" customHeight="1" x14ac:dyDescent="0.3">
      <c r="A38" s="4" t="s">
        <v>1</v>
      </c>
      <c r="B38" s="5" t="s">
        <v>22</v>
      </c>
    </row>
    <row r="39" spans="1:5" ht="16.5" customHeight="1" x14ac:dyDescent="0.3">
      <c r="A39" s="9" t="s">
        <v>4</v>
      </c>
      <c r="B39" s="6" t="s">
        <v>137</v>
      </c>
      <c r="C39" s="8"/>
      <c r="D39" s="8"/>
      <c r="E39" s="8"/>
    </row>
    <row r="40" spans="1:5" ht="16.5" customHeight="1" x14ac:dyDescent="0.3">
      <c r="A40" s="9" t="s">
        <v>5</v>
      </c>
      <c r="B40" s="10">
        <v>98.8</v>
      </c>
      <c r="C40" s="8"/>
      <c r="D40" s="8"/>
      <c r="E40" s="8"/>
    </row>
    <row r="41" spans="1:5" ht="16.5" customHeight="1" x14ac:dyDescent="0.3">
      <c r="A41" s="6" t="s">
        <v>6</v>
      </c>
      <c r="B41" s="10">
        <v>14.87</v>
      </c>
      <c r="C41" s="8"/>
      <c r="D41" s="8"/>
      <c r="E41" s="8"/>
    </row>
    <row r="42" spans="1:5" ht="16.5" customHeight="1" x14ac:dyDescent="0.3">
      <c r="A42" s="6" t="s">
        <v>8</v>
      </c>
      <c r="B42" s="11">
        <v>0.3</v>
      </c>
      <c r="C42" s="8"/>
      <c r="D42" s="8"/>
      <c r="E42" s="8"/>
    </row>
    <row r="43" spans="1:5" ht="15.75" customHeight="1" x14ac:dyDescent="0.25">
      <c r="A43" s="8"/>
      <c r="B43" s="8"/>
      <c r="C43" s="8"/>
      <c r="D43" s="8"/>
      <c r="E43" s="8"/>
    </row>
    <row r="44" spans="1:5" ht="16.5" customHeight="1" x14ac:dyDescent="0.3">
      <c r="A44" s="12" t="s">
        <v>10</v>
      </c>
      <c r="B44" s="13" t="s">
        <v>11</v>
      </c>
      <c r="C44" s="12" t="s">
        <v>12</v>
      </c>
      <c r="D44" s="12" t="s">
        <v>13</v>
      </c>
      <c r="E44" s="12" t="s">
        <v>14</v>
      </c>
    </row>
    <row r="45" spans="1:5" ht="16.5" customHeight="1" x14ac:dyDescent="0.3">
      <c r="A45" s="14">
        <v>1</v>
      </c>
      <c r="B45" s="15">
        <v>60229549</v>
      </c>
      <c r="C45" s="15">
        <v>151627.20000000001</v>
      </c>
      <c r="D45" s="16">
        <v>1.1000000000000001</v>
      </c>
      <c r="E45" s="17">
        <v>15.4</v>
      </c>
    </row>
    <row r="46" spans="1:5" ht="16.5" customHeight="1" x14ac:dyDescent="0.3">
      <c r="A46" s="14">
        <v>2</v>
      </c>
      <c r="B46" s="15">
        <v>59735916</v>
      </c>
      <c r="C46" s="15">
        <v>152564.6</v>
      </c>
      <c r="D46" s="16">
        <v>1.1000000000000001</v>
      </c>
      <c r="E46" s="16">
        <v>15.4</v>
      </c>
    </row>
    <row r="47" spans="1:5" ht="16.5" customHeight="1" x14ac:dyDescent="0.3">
      <c r="A47" s="14">
        <v>3</v>
      </c>
      <c r="B47" s="15">
        <v>59683412</v>
      </c>
      <c r="C47" s="15">
        <v>151971.29999999999</v>
      </c>
      <c r="D47" s="16">
        <v>1.2</v>
      </c>
      <c r="E47" s="16">
        <v>15.4</v>
      </c>
    </row>
    <row r="48" spans="1:5" ht="16.5" customHeight="1" x14ac:dyDescent="0.3">
      <c r="A48" s="14">
        <v>4</v>
      </c>
      <c r="B48" s="15">
        <v>60364519</v>
      </c>
      <c r="C48" s="15">
        <v>152966.79999999999</v>
      </c>
      <c r="D48" s="16">
        <v>1.1000000000000001</v>
      </c>
      <c r="E48" s="16">
        <v>15.4</v>
      </c>
    </row>
    <row r="49" spans="1:7" ht="16.5" customHeight="1" x14ac:dyDescent="0.3">
      <c r="A49" s="14">
        <v>5</v>
      </c>
      <c r="B49" s="15">
        <v>59843734</v>
      </c>
      <c r="C49" s="15">
        <v>152882.29999999999</v>
      </c>
      <c r="D49" s="16">
        <v>1.1000000000000001</v>
      </c>
      <c r="E49" s="16">
        <v>15.4</v>
      </c>
    </row>
    <row r="50" spans="1:7" ht="16.5" customHeight="1" x14ac:dyDescent="0.3">
      <c r="A50" s="14">
        <v>6</v>
      </c>
      <c r="B50" s="18">
        <v>60643377</v>
      </c>
      <c r="C50" s="18">
        <v>152018.4</v>
      </c>
      <c r="D50" s="19">
        <v>1.2</v>
      </c>
      <c r="E50" s="19">
        <v>15.4</v>
      </c>
    </row>
    <row r="51" spans="1:7" ht="16.5" customHeight="1" x14ac:dyDescent="0.3">
      <c r="A51" s="20" t="s">
        <v>15</v>
      </c>
      <c r="B51" s="21">
        <f>AVERAGE(B45:B50)</f>
        <v>60083417.833333336</v>
      </c>
      <c r="C51" s="22">
        <f>AVERAGE(C45:C50)</f>
        <v>152338.43333333332</v>
      </c>
      <c r="D51" s="23">
        <f>AVERAGE(D45:D50)</f>
        <v>1.1333333333333333</v>
      </c>
      <c r="E51" s="23">
        <f>AVERAGE(E45:E50)</f>
        <v>15.4</v>
      </c>
    </row>
    <row r="52" spans="1:7" ht="16.5" customHeight="1" x14ac:dyDescent="0.3">
      <c r="A52" s="24" t="s">
        <v>16</v>
      </c>
      <c r="B52" s="25">
        <f>(STDEV(B45:B50)/B51)</f>
        <v>6.4551871839107367E-3</v>
      </c>
      <c r="C52" s="26"/>
      <c r="D52" s="26"/>
      <c r="E52" s="27"/>
    </row>
    <row r="53" spans="1:7" s="2" customFormat="1" ht="16.5" customHeight="1" x14ac:dyDescent="0.3">
      <c r="A53" s="28" t="s">
        <v>17</v>
      </c>
      <c r="B53" s="29">
        <f>COUNT(B45:B50)</f>
        <v>6</v>
      </c>
      <c r="C53" s="30"/>
      <c r="D53" s="31"/>
      <c r="E53" s="32"/>
    </row>
    <row r="54" spans="1:7" s="2" customFormat="1" ht="15.75" customHeight="1" x14ac:dyDescent="0.25">
      <c r="A54" s="8"/>
      <c r="B54" s="8"/>
      <c r="C54" s="8"/>
      <c r="D54" s="8"/>
      <c r="E54" s="8"/>
    </row>
    <row r="55" spans="1:7" s="2" customFormat="1" ht="16.5" customHeight="1" x14ac:dyDescent="0.3">
      <c r="A55" s="9" t="s">
        <v>18</v>
      </c>
      <c r="B55" s="33" t="s">
        <v>19</v>
      </c>
      <c r="C55" s="34"/>
      <c r="D55" s="34"/>
      <c r="E55" s="34"/>
    </row>
    <row r="56" spans="1:7" ht="16.5" customHeight="1" x14ac:dyDescent="0.3">
      <c r="A56" s="9"/>
      <c r="B56" s="33" t="s">
        <v>20</v>
      </c>
      <c r="C56" s="34"/>
      <c r="D56" s="34"/>
      <c r="E56" s="34"/>
    </row>
    <row r="57" spans="1:7" ht="16.5" customHeight="1" x14ac:dyDescent="0.3">
      <c r="A57" s="9"/>
      <c r="B57" s="33" t="s">
        <v>21</v>
      </c>
      <c r="C57" s="34"/>
      <c r="D57" s="34"/>
      <c r="E57" s="34"/>
    </row>
    <row r="58" spans="1:7" ht="14.25" customHeight="1" thickBot="1" x14ac:dyDescent="0.3">
      <c r="A58" s="35"/>
      <c r="B58" s="36"/>
      <c r="D58" s="37"/>
      <c r="F58" s="38"/>
      <c r="G58" s="38"/>
    </row>
    <row r="59" spans="1:7" ht="15" customHeight="1" x14ac:dyDescent="0.3">
      <c r="B59" s="584" t="s">
        <v>23</v>
      </c>
      <c r="C59" s="584"/>
      <c r="E59" s="39" t="s">
        <v>24</v>
      </c>
      <c r="F59" s="40"/>
      <c r="G59" s="39" t="s">
        <v>25</v>
      </c>
    </row>
    <row r="60" spans="1:7" ht="15" customHeight="1" x14ac:dyDescent="0.3">
      <c r="A60" s="41" t="s">
        <v>26</v>
      </c>
      <c r="B60" s="42"/>
      <c r="C60" s="42"/>
      <c r="E60" s="42"/>
      <c r="G60" s="42"/>
    </row>
    <row r="61" spans="1:7" ht="15" customHeight="1" x14ac:dyDescent="0.3">
      <c r="A61" s="41" t="s">
        <v>27</v>
      </c>
      <c r="B61" s="43"/>
      <c r="C61" s="43"/>
      <c r="E61" s="43"/>
      <c r="G61" s="44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A15" sqref="A15:G61"/>
    </sheetView>
  </sheetViews>
  <sheetFormatPr defaultRowHeight="13.5" x14ac:dyDescent="0.25"/>
  <cols>
    <col min="1" max="1" width="27.5703125" style="2" customWidth="1"/>
    <col min="2" max="2" width="20.42578125" style="2" customWidth="1"/>
    <col min="3" max="3" width="31.85546875" style="2" customWidth="1"/>
    <col min="4" max="4" width="25.85546875" style="2" customWidth="1"/>
    <col min="5" max="5" width="25.7109375" style="2" customWidth="1"/>
    <col min="6" max="6" width="23.140625" style="2" customWidth="1"/>
    <col min="7" max="7" width="28.42578125" style="2" customWidth="1"/>
    <col min="8" max="8" width="21.5703125" style="2" customWidth="1"/>
    <col min="9" max="9" width="9.140625" style="2" customWidth="1"/>
    <col min="10" max="16384" width="9.140625" style="38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583" t="s">
        <v>0</v>
      </c>
      <c r="B15" s="583"/>
      <c r="C15" s="583"/>
      <c r="D15" s="583"/>
      <c r="E15" s="583"/>
    </row>
    <row r="16" spans="1:6" ht="16.5" customHeight="1" x14ac:dyDescent="0.3">
      <c r="A16" s="4" t="s">
        <v>1</v>
      </c>
      <c r="B16" s="5" t="s">
        <v>2</v>
      </c>
    </row>
    <row r="17" spans="1:5" ht="16.5" customHeight="1" x14ac:dyDescent="0.3">
      <c r="A17" s="6" t="s">
        <v>3</v>
      </c>
      <c r="B17" s="10" t="s">
        <v>134</v>
      </c>
      <c r="D17" s="7"/>
      <c r="E17" s="8"/>
    </row>
    <row r="18" spans="1:5" ht="16.5" customHeight="1" x14ac:dyDescent="0.3">
      <c r="A18" s="9" t="s">
        <v>4</v>
      </c>
      <c r="B18" s="6" t="s">
        <v>138</v>
      </c>
      <c r="C18" s="8"/>
      <c r="D18" s="8"/>
      <c r="E18" s="8"/>
    </row>
    <row r="19" spans="1:5" ht="16.5" customHeight="1" x14ac:dyDescent="0.3">
      <c r="A19" s="9" t="s">
        <v>5</v>
      </c>
      <c r="B19" s="10">
        <v>99.3</v>
      </c>
      <c r="C19" s="8"/>
      <c r="D19" s="8"/>
      <c r="E19" s="8"/>
    </row>
    <row r="20" spans="1:5" ht="16.5" customHeight="1" x14ac:dyDescent="0.3">
      <c r="A20" s="6" t="s">
        <v>6</v>
      </c>
      <c r="B20" s="10">
        <v>29.47</v>
      </c>
      <c r="C20" s="8"/>
      <c r="D20" s="8"/>
      <c r="E20" s="8"/>
    </row>
    <row r="21" spans="1:5" ht="16.5" customHeight="1" x14ac:dyDescent="0.3">
      <c r="A21" s="6" t="s">
        <v>8</v>
      </c>
      <c r="B21" s="11">
        <v>0.12</v>
      </c>
      <c r="C21" s="8"/>
      <c r="D21" s="8"/>
      <c r="E21" s="8"/>
    </row>
    <row r="22" spans="1:5" ht="15.75" customHeight="1" x14ac:dyDescent="0.25">
      <c r="A22" s="8"/>
      <c r="B22" s="8" t="s">
        <v>124</v>
      </c>
      <c r="C22" s="8"/>
      <c r="D22" s="8"/>
      <c r="E22" s="8"/>
    </row>
    <row r="23" spans="1:5" ht="16.5" customHeight="1" x14ac:dyDescent="0.3">
      <c r="A23" s="12" t="s">
        <v>10</v>
      </c>
      <c r="B23" s="13" t="s">
        <v>11</v>
      </c>
      <c r="C23" s="12" t="s">
        <v>12</v>
      </c>
      <c r="D23" s="12" t="s">
        <v>13</v>
      </c>
      <c r="E23" s="12" t="s">
        <v>14</v>
      </c>
    </row>
    <row r="24" spans="1:5" ht="16.5" customHeight="1" x14ac:dyDescent="0.3">
      <c r="A24" s="14">
        <v>1</v>
      </c>
      <c r="B24" s="15">
        <v>45243234</v>
      </c>
      <c r="C24" s="15">
        <v>153620.9</v>
      </c>
      <c r="D24" s="16">
        <v>1.1000000000000001</v>
      </c>
      <c r="E24" s="17">
        <v>21.9</v>
      </c>
    </row>
    <row r="25" spans="1:5" ht="16.5" customHeight="1" x14ac:dyDescent="0.3">
      <c r="A25" s="14">
        <v>2</v>
      </c>
      <c r="B25" s="15">
        <v>45386498</v>
      </c>
      <c r="C25" s="15">
        <v>153712.1</v>
      </c>
      <c r="D25" s="16">
        <v>1</v>
      </c>
      <c r="E25" s="16">
        <v>21.9</v>
      </c>
    </row>
    <row r="26" spans="1:5" ht="16.5" customHeight="1" x14ac:dyDescent="0.3">
      <c r="A26" s="14">
        <v>3</v>
      </c>
      <c r="B26" s="15">
        <v>45438019</v>
      </c>
      <c r="C26" s="15">
        <v>153663</v>
      </c>
      <c r="D26" s="16">
        <v>1.1000000000000001</v>
      </c>
      <c r="E26" s="16">
        <v>21.9</v>
      </c>
    </row>
    <row r="27" spans="1:5" ht="16.5" customHeight="1" x14ac:dyDescent="0.3">
      <c r="A27" s="14">
        <v>4</v>
      </c>
      <c r="B27" s="15">
        <v>45275333</v>
      </c>
      <c r="C27" s="15">
        <v>153023.6</v>
      </c>
      <c r="D27" s="16">
        <v>1.1000000000000001</v>
      </c>
      <c r="E27" s="16">
        <v>21.9</v>
      </c>
    </row>
    <row r="28" spans="1:5" ht="16.5" customHeight="1" x14ac:dyDescent="0.3">
      <c r="A28" s="14">
        <v>5</v>
      </c>
      <c r="B28" s="15">
        <v>45286046</v>
      </c>
      <c r="C28" s="15">
        <v>153301.79999999999</v>
      </c>
      <c r="D28" s="16">
        <v>1.1000000000000001</v>
      </c>
      <c r="E28" s="16">
        <v>21.9</v>
      </c>
    </row>
    <row r="29" spans="1:5" ht="16.5" customHeight="1" x14ac:dyDescent="0.3">
      <c r="A29" s="14">
        <v>6</v>
      </c>
      <c r="B29" s="18">
        <v>45181301</v>
      </c>
      <c r="C29" s="18">
        <v>153148.70000000001</v>
      </c>
      <c r="D29" s="19">
        <v>1.1000000000000001</v>
      </c>
      <c r="E29" s="19">
        <v>21.9</v>
      </c>
    </row>
    <row r="30" spans="1:5" ht="16.5" customHeight="1" x14ac:dyDescent="0.3">
      <c r="A30" s="20" t="s">
        <v>15</v>
      </c>
      <c r="B30" s="21">
        <f>AVERAGE(B24:B29)</f>
        <v>45301738.5</v>
      </c>
      <c r="C30" s="22">
        <f>AVERAGE(C24:C29)</f>
        <v>153411.68333333332</v>
      </c>
      <c r="D30" s="23">
        <f>AVERAGE(D24:D29)</f>
        <v>1.0833333333333333</v>
      </c>
      <c r="E30" s="23">
        <f>AVERAGE(E24:E29)</f>
        <v>21.900000000000002</v>
      </c>
    </row>
    <row r="31" spans="1:5" ht="16.5" customHeight="1" x14ac:dyDescent="0.3">
      <c r="A31" s="24" t="s">
        <v>16</v>
      </c>
      <c r="B31" s="25">
        <f>(STDEV(B24:B29)/B30)</f>
        <v>2.0854699704341822E-3</v>
      </c>
      <c r="C31" s="26"/>
      <c r="D31" s="26"/>
      <c r="E31" s="27"/>
    </row>
    <row r="32" spans="1:5" s="2" customFormat="1" ht="16.5" customHeight="1" x14ac:dyDescent="0.3">
      <c r="A32" s="28" t="s">
        <v>17</v>
      </c>
      <c r="B32" s="29">
        <f>COUNT(B24:B29)</f>
        <v>6</v>
      </c>
      <c r="C32" s="30"/>
      <c r="D32" s="31"/>
      <c r="E32" s="32"/>
    </row>
    <row r="33" spans="1:5" s="2" customFormat="1" ht="15.75" customHeight="1" x14ac:dyDescent="0.25">
      <c r="A33" s="8"/>
      <c r="B33" s="8"/>
      <c r="C33" s="8"/>
      <c r="D33" s="8"/>
      <c r="E33" s="8"/>
    </row>
    <row r="34" spans="1:5" s="2" customFormat="1" ht="16.5" customHeight="1" x14ac:dyDescent="0.3">
      <c r="A34" s="9" t="s">
        <v>18</v>
      </c>
      <c r="B34" s="33" t="s">
        <v>19</v>
      </c>
      <c r="C34" s="34"/>
      <c r="D34" s="34"/>
      <c r="E34" s="34"/>
    </row>
    <row r="35" spans="1:5" ht="16.5" customHeight="1" x14ac:dyDescent="0.3">
      <c r="A35" s="9"/>
      <c r="B35" s="33" t="s">
        <v>20</v>
      </c>
      <c r="C35" s="34"/>
      <c r="D35" s="34"/>
      <c r="E35" s="34"/>
    </row>
    <row r="36" spans="1:5" ht="16.5" customHeight="1" x14ac:dyDescent="0.3">
      <c r="A36" s="9"/>
      <c r="B36" s="33" t="s">
        <v>21</v>
      </c>
      <c r="C36" s="34"/>
      <c r="D36" s="34"/>
      <c r="E36" s="34"/>
    </row>
    <row r="37" spans="1:5" ht="15.75" customHeight="1" x14ac:dyDescent="0.25">
      <c r="A37" s="8"/>
      <c r="B37" s="8"/>
      <c r="C37" s="8"/>
      <c r="D37" s="8"/>
      <c r="E37" s="8"/>
    </row>
    <row r="38" spans="1:5" ht="16.5" customHeight="1" x14ac:dyDescent="0.3">
      <c r="A38" s="4" t="s">
        <v>1</v>
      </c>
      <c r="B38" s="5" t="s">
        <v>22</v>
      </c>
    </row>
    <row r="39" spans="1:5" ht="16.5" customHeight="1" x14ac:dyDescent="0.3">
      <c r="A39" s="9" t="s">
        <v>4</v>
      </c>
      <c r="B39" s="6" t="s">
        <v>138</v>
      </c>
      <c r="C39" s="8"/>
      <c r="D39" s="8"/>
      <c r="E39" s="8"/>
    </row>
    <row r="40" spans="1:5" ht="16.5" customHeight="1" x14ac:dyDescent="0.3">
      <c r="A40" s="9" t="s">
        <v>5</v>
      </c>
      <c r="B40" s="10">
        <v>99.3</v>
      </c>
      <c r="C40" s="8"/>
      <c r="D40" s="8"/>
      <c r="E40" s="8"/>
    </row>
    <row r="41" spans="1:5" ht="16.5" customHeight="1" x14ac:dyDescent="0.3">
      <c r="A41" s="6" t="s">
        <v>6</v>
      </c>
      <c r="B41" s="10">
        <v>29.47</v>
      </c>
      <c r="C41" s="8"/>
      <c r="D41" s="8"/>
      <c r="E41" s="8"/>
    </row>
    <row r="42" spans="1:5" ht="16.5" customHeight="1" x14ac:dyDescent="0.3">
      <c r="A42" s="6" t="s">
        <v>8</v>
      </c>
      <c r="B42" s="11">
        <v>0.6</v>
      </c>
      <c r="C42" s="8"/>
      <c r="D42" s="8"/>
      <c r="E42" s="8"/>
    </row>
    <row r="43" spans="1:5" ht="15.75" customHeight="1" x14ac:dyDescent="0.25">
      <c r="A43" s="8"/>
      <c r="B43" s="8"/>
      <c r="C43" s="8"/>
      <c r="D43" s="8"/>
      <c r="E43" s="8"/>
    </row>
    <row r="44" spans="1:5" ht="16.5" customHeight="1" x14ac:dyDescent="0.3">
      <c r="A44" s="12" t="s">
        <v>10</v>
      </c>
      <c r="B44" s="13" t="s">
        <v>11</v>
      </c>
      <c r="C44" s="12" t="s">
        <v>12</v>
      </c>
      <c r="D44" s="12" t="s">
        <v>13</v>
      </c>
      <c r="E44" s="12" t="s">
        <v>14</v>
      </c>
    </row>
    <row r="45" spans="1:5" ht="16.5" customHeight="1" x14ac:dyDescent="0.3">
      <c r="A45" s="14">
        <v>1</v>
      </c>
      <c r="B45" s="15">
        <v>192843237</v>
      </c>
      <c r="C45" s="15">
        <v>138077.5</v>
      </c>
      <c r="D45" s="16">
        <v>1.1000000000000001</v>
      </c>
      <c r="E45" s="17">
        <v>21.5</v>
      </c>
    </row>
    <row r="46" spans="1:5" ht="16.5" customHeight="1" x14ac:dyDescent="0.3">
      <c r="A46" s="14">
        <v>2</v>
      </c>
      <c r="B46" s="15">
        <v>193155761</v>
      </c>
      <c r="C46" s="15">
        <v>137894.29999999999</v>
      </c>
      <c r="D46" s="16">
        <v>1.1000000000000001</v>
      </c>
      <c r="E46" s="16">
        <v>21.5</v>
      </c>
    </row>
    <row r="47" spans="1:5" ht="16.5" customHeight="1" x14ac:dyDescent="0.3">
      <c r="A47" s="14">
        <v>3</v>
      </c>
      <c r="B47" s="15">
        <v>192979529</v>
      </c>
      <c r="C47" s="15">
        <v>138949.79999999999</v>
      </c>
      <c r="D47" s="16">
        <v>1.1000000000000001</v>
      </c>
      <c r="E47" s="16">
        <v>21.5</v>
      </c>
    </row>
    <row r="48" spans="1:5" ht="16.5" customHeight="1" x14ac:dyDescent="0.3">
      <c r="A48" s="14">
        <v>4</v>
      </c>
      <c r="B48" s="15">
        <v>195040305</v>
      </c>
      <c r="C48" s="15">
        <v>138603.4</v>
      </c>
      <c r="D48" s="16">
        <v>1.1000000000000001</v>
      </c>
      <c r="E48" s="16">
        <v>21.5</v>
      </c>
    </row>
    <row r="49" spans="1:7" ht="16.5" customHeight="1" x14ac:dyDescent="0.3">
      <c r="A49" s="14">
        <v>5</v>
      </c>
      <c r="B49" s="15">
        <v>193410962</v>
      </c>
      <c r="C49" s="15">
        <v>139101.70000000001</v>
      </c>
      <c r="D49" s="16">
        <v>1.1000000000000001</v>
      </c>
      <c r="E49" s="16">
        <v>21.5</v>
      </c>
    </row>
    <row r="50" spans="1:7" ht="16.5" customHeight="1" x14ac:dyDescent="0.3">
      <c r="A50" s="14">
        <v>6</v>
      </c>
      <c r="B50" s="18">
        <v>195734157</v>
      </c>
      <c r="C50" s="18">
        <v>138793.79999999999</v>
      </c>
      <c r="D50" s="19">
        <v>1.2</v>
      </c>
      <c r="E50" s="19">
        <v>21.5</v>
      </c>
    </row>
    <row r="51" spans="1:7" ht="16.5" customHeight="1" x14ac:dyDescent="0.3">
      <c r="A51" s="20" t="s">
        <v>15</v>
      </c>
      <c r="B51" s="21">
        <f>AVERAGE(B45:B50)</f>
        <v>193860658.5</v>
      </c>
      <c r="C51" s="22">
        <f>AVERAGE(C45:C50)</f>
        <v>138570.08333333334</v>
      </c>
      <c r="D51" s="23">
        <f>AVERAGE(D45:D50)</f>
        <v>1.1166666666666667</v>
      </c>
      <c r="E51" s="23">
        <f>AVERAGE(E45:E50)</f>
        <v>21.5</v>
      </c>
    </row>
    <row r="52" spans="1:7" ht="16.5" customHeight="1" x14ac:dyDescent="0.3">
      <c r="A52" s="24" t="s">
        <v>16</v>
      </c>
      <c r="B52" s="25">
        <f>(STDEV(B45:B50)/B51)</f>
        <v>6.2805697578308724E-3</v>
      </c>
      <c r="C52" s="26"/>
      <c r="D52" s="26"/>
      <c r="E52" s="27"/>
    </row>
    <row r="53" spans="1:7" s="2" customFormat="1" ht="16.5" customHeight="1" x14ac:dyDescent="0.3">
      <c r="A53" s="28" t="s">
        <v>17</v>
      </c>
      <c r="B53" s="29">
        <f>COUNT(B45:B50)</f>
        <v>6</v>
      </c>
      <c r="C53" s="30"/>
      <c r="D53" s="31"/>
      <c r="E53" s="32"/>
    </row>
    <row r="54" spans="1:7" s="2" customFormat="1" ht="15.75" customHeight="1" x14ac:dyDescent="0.25">
      <c r="A54" s="8"/>
      <c r="B54" s="8"/>
      <c r="C54" s="8"/>
      <c r="D54" s="8"/>
      <c r="E54" s="8"/>
    </row>
    <row r="55" spans="1:7" s="2" customFormat="1" ht="16.5" customHeight="1" x14ac:dyDescent="0.3">
      <c r="A55" s="9" t="s">
        <v>18</v>
      </c>
      <c r="B55" s="33" t="s">
        <v>19</v>
      </c>
      <c r="C55" s="34"/>
      <c r="D55" s="34"/>
      <c r="E55" s="34"/>
    </row>
    <row r="56" spans="1:7" ht="16.5" customHeight="1" x14ac:dyDescent="0.3">
      <c r="A56" s="9"/>
      <c r="B56" s="33" t="s">
        <v>20</v>
      </c>
      <c r="C56" s="34"/>
      <c r="D56" s="34"/>
      <c r="E56" s="34"/>
    </row>
    <row r="57" spans="1:7" ht="16.5" customHeight="1" x14ac:dyDescent="0.3">
      <c r="A57" s="9"/>
      <c r="B57" s="33" t="s">
        <v>21</v>
      </c>
      <c r="C57" s="34"/>
      <c r="D57" s="34"/>
      <c r="E57" s="34"/>
    </row>
    <row r="58" spans="1:7" ht="14.25" customHeight="1" thickBot="1" x14ac:dyDescent="0.3">
      <c r="A58" s="35"/>
      <c r="B58" s="36"/>
      <c r="D58" s="37"/>
      <c r="F58" s="38"/>
      <c r="G58" s="38"/>
    </row>
    <row r="59" spans="1:7" ht="15" customHeight="1" x14ac:dyDescent="0.3">
      <c r="B59" s="584" t="s">
        <v>23</v>
      </c>
      <c r="C59" s="584"/>
      <c r="E59" s="39" t="s">
        <v>24</v>
      </c>
      <c r="F59" s="40"/>
      <c r="G59" s="39" t="s">
        <v>25</v>
      </c>
    </row>
    <row r="60" spans="1:7" ht="15" customHeight="1" x14ac:dyDescent="0.3">
      <c r="A60" s="41" t="s">
        <v>26</v>
      </c>
      <c r="B60" s="42"/>
      <c r="C60" s="42"/>
      <c r="E60" s="42"/>
      <c r="G60" s="42"/>
    </row>
    <row r="61" spans="1:7" ht="15" customHeight="1" x14ac:dyDescent="0.3">
      <c r="A61" s="41" t="s">
        <v>27</v>
      </c>
      <c r="B61" s="43"/>
      <c r="C61" s="43"/>
      <c r="E61" s="43"/>
      <c r="G61" s="44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37" workbookViewId="0">
      <selection activeCell="C19" sqref="C19"/>
    </sheetView>
  </sheetViews>
  <sheetFormatPr defaultRowHeight="15" x14ac:dyDescent="0.3"/>
  <cols>
    <col min="1" max="1" width="15.5703125" style="539" customWidth="1"/>
    <col min="2" max="2" width="18.42578125" style="539" customWidth="1"/>
    <col min="3" max="3" width="14.28515625" style="539" customWidth="1"/>
    <col min="4" max="4" width="15" style="539" customWidth="1"/>
    <col min="5" max="5" width="9.140625" style="539" customWidth="1"/>
    <col min="6" max="6" width="27.85546875" style="539" customWidth="1"/>
    <col min="7" max="7" width="12.28515625" style="539" customWidth="1"/>
    <col min="8" max="8" width="9.140625" style="539" customWidth="1"/>
    <col min="9" max="16384" width="9.140625" style="582"/>
  </cols>
  <sheetData>
    <row r="10" spans="1:7" ht="13.5" customHeight="1" thickBot="1" x14ac:dyDescent="0.35"/>
    <row r="11" spans="1:7" ht="13.5" customHeight="1" thickBot="1" x14ac:dyDescent="0.35">
      <c r="A11" s="587" t="s">
        <v>28</v>
      </c>
      <c r="B11" s="588"/>
      <c r="C11" s="588"/>
      <c r="D11" s="588"/>
      <c r="E11" s="588"/>
      <c r="F11" s="589"/>
      <c r="G11" s="540"/>
    </row>
    <row r="12" spans="1:7" ht="16.5" customHeight="1" x14ac:dyDescent="0.3">
      <c r="A12" s="590" t="s">
        <v>29</v>
      </c>
      <c r="B12" s="590"/>
      <c r="C12" s="590"/>
      <c r="D12" s="590"/>
      <c r="E12" s="590"/>
      <c r="F12" s="590"/>
      <c r="G12" s="541"/>
    </row>
    <row r="14" spans="1:7" ht="16.5" customHeight="1" x14ac:dyDescent="0.3">
      <c r="A14" s="591" t="s">
        <v>30</v>
      </c>
      <c r="B14" s="591"/>
      <c r="C14" s="542" t="s">
        <v>133</v>
      </c>
    </row>
    <row r="15" spans="1:7" ht="16.5" customHeight="1" x14ac:dyDescent="0.3">
      <c r="A15" s="591" t="s">
        <v>31</v>
      </c>
      <c r="B15" s="591"/>
      <c r="C15" s="542" t="s">
        <v>134</v>
      </c>
    </row>
    <row r="16" spans="1:7" ht="16.5" customHeight="1" x14ac:dyDescent="0.3">
      <c r="A16" s="591" t="s">
        <v>32</v>
      </c>
      <c r="B16" s="591"/>
      <c r="C16" s="542" t="s">
        <v>7</v>
      </c>
    </row>
    <row r="17" spans="1:5" ht="16.5" customHeight="1" x14ac:dyDescent="0.3">
      <c r="A17" s="591" t="s">
        <v>33</v>
      </c>
      <c r="B17" s="591"/>
      <c r="C17" s="542" t="s">
        <v>9</v>
      </c>
    </row>
    <row r="18" spans="1:5" ht="16.5" customHeight="1" x14ac:dyDescent="0.3">
      <c r="A18" s="591" t="s">
        <v>34</v>
      </c>
      <c r="B18" s="591"/>
      <c r="C18" s="543" t="s">
        <v>135</v>
      </c>
    </row>
    <row r="19" spans="1:5" ht="16.5" customHeight="1" x14ac:dyDescent="0.3">
      <c r="A19" s="591" t="s">
        <v>35</v>
      </c>
      <c r="B19" s="591"/>
      <c r="C19" s="543" t="e">
        <f>#REF!</f>
        <v>#REF!</v>
      </c>
    </row>
    <row r="20" spans="1:5" ht="16.5" customHeight="1" x14ac:dyDescent="0.3">
      <c r="A20" s="544"/>
      <c r="B20" s="544"/>
      <c r="C20" s="545"/>
    </row>
    <row r="21" spans="1:5" ht="16.5" customHeight="1" x14ac:dyDescent="0.3">
      <c r="A21" s="590" t="s">
        <v>1</v>
      </c>
      <c r="B21" s="590"/>
      <c r="C21" s="546" t="s">
        <v>36</v>
      </c>
      <c r="D21" s="547"/>
    </row>
    <row r="22" spans="1:5" ht="15.75" customHeight="1" thickBot="1" x14ac:dyDescent="0.35">
      <c r="A22" s="592"/>
      <c r="B22" s="592"/>
      <c r="C22" s="548"/>
      <c r="D22" s="592"/>
      <c r="E22" s="592"/>
    </row>
    <row r="23" spans="1:5" ht="33.75" customHeight="1" thickBot="1" x14ac:dyDescent="0.35">
      <c r="C23" s="549" t="s">
        <v>37</v>
      </c>
      <c r="D23" s="550" t="s">
        <v>38</v>
      </c>
      <c r="E23" s="551"/>
    </row>
    <row r="24" spans="1:5" ht="15.75" customHeight="1" x14ac:dyDescent="0.3">
      <c r="C24" s="552">
        <v>1875.34</v>
      </c>
      <c r="D24" s="553">
        <f t="shared" ref="D24:D43" si="0">(C24-$C$46)/$C$46</f>
        <v>-3.1677571806083692E-3</v>
      </c>
      <c r="E24" s="554"/>
    </row>
    <row r="25" spans="1:5" ht="15.75" customHeight="1" x14ac:dyDescent="0.3">
      <c r="C25" s="552">
        <v>1909.2</v>
      </c>
      <c r="D25" s="555">
        <f t="shared" si="0"/>
        <v>1.4830440341902071E-2</v>
      </c>
      <c r="E25" s="554"/>
    </row>
    <row r="26" spans="1:5" ht="15.75" customHeight="1" x14ac:dyDescent="0.3">
      <c r="C26" s="552">
        <v>1879.43</v>
      </c>
      <c r="D26" s="555">
        <f t="shared" si="0"/>
        <v>-9.9372800556200066E-4</v>
      </c>
      <c r="E26" s="554"/>
    </row>
    <row r="27" spans="1:5" ht="15.75" customHeight="1" x14ac:dyDescent="0.3">
      <c r="C27" s="552">
        <v>1859.43</v>
      </c>
      <c r="D27" s="555">
        <f t="shared" si="0"/>
        <v>-1.162467751679081E-2</v>
      </c>
      <c r="E27" s="554"/>
    </row>
    <row r="28" spans="1:5" ht="15.75" customHeight="1" x14ac:dyDescent="0.3">
      <c r="C28" s="552">
        <v>1883.06</v>
      </c>
      <c r="D28" s="555">
        <f t="shared" si="0"/>
        <v>9.3578933072596519E-4</v>
      </c>
      <c r="E28" s="554"/>
    </row>
    <row r="29" spans="1:5" ht="15.75" customHeight="1" x14ac:dyDescent="0.3">
      <c r="C29" s="552">
        <v>1873.41</v>
      </c>
      <c r="D29" s="555">
        <f t="shared" si="0"/>
        <v>-4.1936438084418624E-3</v>
      </c>
      <c r="E29" s="554"/>
    </row>
    <row r="30" spans="1:5" ht="15.75" customHeight="1" x14ac:dyDescent="0.3">
      <c r="C30" s="552">
        <v>1877.08</v>
      </c>
      <c r="D30" s="555">
        <f t="shared" si="0"/>
        <v>-2.2428645731314583E-3</v>
      </c>
      <c r="E30" s="554"/>
    </row>
    <row r="31" spans="1:5" ht="15.75" customHeight="1" x14ac:dyDescent="0.3">
      <c r="C31" s="552">
        <v>1878.06</v>
      </c>
      <c r="D31" s="555">
        <f t="shared" si="0"/>
        <v>-1.721948047081237E-3</v>
      </c>
      <c r="E31" s="554"/>
    </row>
    <row r="32" spans="1:5" ht="15.75" customHeight="1" x14ac:dyDescent="0.3">
      <c r="C32" s="552">
        <v>1837.9</v>
      </c>
      <c r="D32" s="555">
        <f t="shared" si="0"/>
        <v>-2.3068894665628607E-2</v>
      </c>
      <c r="E32" s="554"/>
    </row>
    <row r="33" spans="1:7" ht="15.75" customHeight="1" x14ac:dyDescent="0.3">
      <c r="C33" s="552">
        <v>1876.91</v>
      </c>
      <c r="D33" s="555">
        <f t="shared" si="0"/>
        <v>-2.3332276439768209E-3</v>
      </c>
      <c r="E33" s="554"/>
    </row>
    <row r="34" spans="1:7" ht="15.75" customHeight="1" x14ac:dyDescent="0.3">
      <c r="C34" s="552">
        <v>1883.39</v>
      </c>
      <c r="D34" s="555">
        <f t="shared" si="0"/>
        <v>1.1111999976613227E-3</v>
      </c>
      <c r="E34" s="554"/>
    </row>
    <row r="35" spans="1:7" ht="15.75" customHeight="1" x14ac:dyDescent="0.3">
      <c r="C35" s="552">
        <v>1872.83</v>
      </c>
      <c r="D35" s="555">
        <f t="shared" si="0"/>
        <v>-4.5019413442675803E-3</v>
      </c>
      <c r="E35" s="554"/>
    </row>
    <row r="36" spans="1:7" ht="15.75" customHeight="1" x14ac:dyDescent="0.3">
      <c r="C36" s="552">
        <v>1850.53</v>
      </c>
      <c r="D36" s="555">
        <f t="shared" si="0"/>
        <v>-1.6355450049287679E-2</v>
      </c>
      <c r="E36" s="554"/>
    </row>
    <row r="37" spans="1:7" ht="15.75" customHeight="1" x14ac:dyDescent="0.3">
      <c r="C37" s="552">
        <v>1905.83</v>
      </c>
      <c r="D37" s="555">
        <f t="shared" si="0"/>
        <v>1.3039125349259955E-2</v>
      </c>
      <c r="E37" s="554"/>
    </row>
    <row r="38" spans="1:7" ht="15.75" customHeight="1" x14ac:dyDescent="0.3">
      <c r="C38" s="552">
        <v>1850.45</v>
      </c>
      <c r="D38" s="555">
        <f t="shared" si="0"/>
        <v>-1.6397973847332555E-2</v>
      </c>
      <c r="E38" s="554"/>
    </row>
    <row r="39" spans="1:7" ht="15.75" customHeight="1" x14ac:dyDescent="0.3">
      <c r="C39" s="552">
        <v>1911.51</v>
      </c>
      <c r="D39" s="555">
        <f t="shared" si="0"/>
        <v>1.6058315010448968E-2</v>
      </c>
      <c r="E39" s="554"/>
    </row>
    <row r="40" spans="1:7" ht="15.75" customHeight="1" x14ac:dyDescent="0.3">
      <c r="C40" s="552">
        <v>1917.37</v>
      </c>
      <c r="D40" s="555">
        <f t="shared" si="0"/>
        <v>1.9173183217238956E-2</v>
      </c>
      <c r="E40" s="554"/>
    </row>
    <row r="41" spans="1:7" ht="15.75" customHeight="1" x14ac:dyDescent="0.3">
      <c r="C41" s="552">
        <v>1907.09</v>
      </c>
      <c r="D41" s="555">
        <f t="shared" si="0"/>
        <v>1.3708875168467364E-2</v>
      </c>
      <c r="E41" s="554"/>
    </row>
    <row r="42" spans="1:7" ht="15.75" customHeight="1" x14ac:dyDescent="0.3">
      <c r="C42" s="552">
        <v>1859.02</v>
      </c>
      <c r="D42" s="555">
        <f t="shared" si="0"/>
        <v>-1.1842611981771042E-2</v>
      </c>
      <c r="E42" s="554"/>
    </row>
    <row r="43" spans="1:7" ht="16.5" customHeight="1" thickBot="1" x14ac:dyDescent="0.35">
      <c r="C43" s="556">
        <v>1918.15</v>
      </c>
      <c r="D43" s="557">
        <f t="shared" si="0"/>
        <v>1.9587790248176987E-2</v>
      </c>
      <c r="E43" s="554"/>
    </row>
    <row r="44" spans="1:7" ht="16.5" customHeight="1" thickBot="1" x14ac:dyDescent="0.35">
      <c r="C44" s="558"/>
      <c r="D44" s="554"/>
      <c r="E44" s="559"/>
    </row>
    <row r="45" spans="1:7" ht="16.5" customHeight="1" thickBot="1" x14ac:dyDescent="0.35">
      <c r="B45" s="560" t="s">
        <v>39</v>
      </c>
      <c r="C45" s="561">
        <f>SUM(C24:C44)</f>
        <v>37625.99</v>
      </c>
      <c r="D45" s="562"/>
      <c r="E45" s="558"/>
    </row>
    <row r="46" spans="1:7" ht="17.25" customHeight="1" thickBot="1" x14ac:dyDescent="0.35">
      <c r="B46" s="560" t="s">
        <v>40</v>
      </c>
      <c r="C46" s="563">
        <f>AVERAGE(C24:C44)</f>
        <v>1881.2994999999999</v>
      </c>
      <c r="E46" s="564"/>
    </row>
    <row r="47" spans="1:7" ht="17.25" customHeight="1" thickBot="1" x14ac:dyDescent="0.35">
      <c r="A47" s="542"/>
      <c r="B47" s="565"/>
      <c r="D47" s="566"/>
      <c r="E47" s="564"/>
    </row>
    <row r="48" spans="1:7" ht="33.75" customHeight="1" thickBot="1" x14ac:dyDescent="0.35">
      <c r="B48" s="567" t="s">
        <v>40</v>
      </c>
      <c r="C48" s="550" t="s">
        <v>41</v>
      </c>
      <c r="D48" s="568"/>
      <c r="G48" s="566"/>
    </row>
    <row r="49" spans="1:6" ht="17.25" customHeight="1" thickBot="1" x14ac:dyDescent="0.35">
      <c r="B49" s="585">
        <f>C46</f>
        <v>1881.2994999999999</v>
      </c>
      <c r="C49" s="569">
        <f>-IF(C46&lt;=80,10%,IF(C46&lt;250,7.5%,5%))</f>
        <v>-0.05</v>
      </c>
      <c r="D49" s="570">
        <f>IF(C46&lt;=80,C46*0.9,IF(C46&lt;250,C46*0.925,C46*0.95))</f>
        <v>1787.2345249999998</v>
      </c>
    </row>
    <row r="50" spans="1:6" ht="17.25" customHeight="1" thickBot="1" x14ac:dyDescent="0.35">
      <c r="B50" s="586"/>
      <c r="C50" s="571">
        <f>IF(C46&lt;=80, 10%, IF(C46&lt;250, 7.5%, 5%))</f>
        <v>0.05</v>
      </c>
      <c r="D50" s="570">
        <f>IF(C46&lt;=80, C46*1.1, IF(C46&lt;250, C46*1.075, C46*1.05))</f>
        <v>1975.3644749999999</v>
      </c>
    </row>
    <row r="51" spans="1:6" ht="16.5" customHeight="1" thickBot="1" x14ac:dyDescent="0.35">
      <c r="A51" s="572"/>
      <c r="B51" s="573"/>
      <c r="C51" s="542"/>
      <c r="D51" s="574"/>
      <c r="E51" s="542"/>
      <c r="F51" s="547"/>
    </row>
    <row r="52" spans="1:6" ht="16.5" customHeight="1" x14ac:dyDescent="0.3">
      <c r="A52" s="542"/>
      <c r="B52" s="575" t="s">
        <v>23</v>
      </c>
      <c r="C52" s="575"/>
      <c r="D52" s="576" t="s">
        <v>24</v>
      </c>
      <c r="E52" s="577"/>
      <c r="F52" s="576" t="s">
        <v>25</v>
      </c>
    </row>
    <row r="53" spans="1:6" ht="34.5" customHeight="1" x14ac:dyDescent="0.3">
      <c r="A53" s="544" t="s">
        <v>26</v>
      </c>
      <c r="B53" s="578"/>
      <c r="C53" s="542"/>
      <c r="D53" s="578"/>
      <c r="E53" s="542"/>
      <c r="F53" s="578"/>
    </row>
    <row r="54" spans="1:6" ht="34.5" customHeight="1" x14ac:dyDescent="0.3">
      <c r="A54" s="544" t="s">
        <v>27</v>
      </c>
      <c r="B54" s="579"/>
      <c r="C54" s="580"/>
      <c r="D54" s="579"/>
      <c r="E54" s="542"/>
      <c r="F54" s="581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1:F11"/>
    <mergeCell ref="A12:F12"/>
    <mergeCell ref="A14:B14"/>
    <mergeCell ref="A15:B15"/>
    <mergeCell ref="A16:B16"/>
    <mergeCell ref="A17:B17"/>
    <mergeCell ref="A18:B18"/>
    <mergeCell ref="A19:B19"/>
    <mergeCell ref="A21:B21"/>
    <mergeCell ref="A22:B22"/>
    <mergeCell ref="D22:E22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87" orientation="portrait" r:id="rId1"/>
  <headerFooter alignWithMargins="0"/>
  <colBreaks count="1" manualBreakCount="1">
    <brk id="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94" zoomScale="60" zoomScaleNormal="40" zoomScalePageLayoutView="55" workbookViewId="0">
      <selection activeCell="C73" sqref="C7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  <col min="13" max="16384" width="9.140625" style="38"/>
  </cols>
  <sheetData>
    <row r="1" spans="1:9" ht="18.75" customHeight="1" x14ac:dyDescent="0.25">
      <c r="A1" s="596" t="s">
        <v>42</v>
      </c>
      <c r="B1" s="596"/>
      <c r="C1" s="596"/>
      <c r="D1" s="596"/>
      <c r="E1" s="596"/>
      <c r="F1" s="596"/>
      <c r="G1" s="596"/>
      <c r="H1" s="596"/>
      <c r="I1" s="596"/>
    </row>
    <row r="2" spans="1:9" ht="18.75" customHeight="1" x14ac:dyDescent="0.25">
      <c r="A2" s="596"/>
      <c r="B2" s="596"/>
      <c r="C2" s="596"/>
      <c r="D2" s="596"/>
      <c r="E2" s="596"/>
      <c r="F2" s="596"/>
      <c r="G2" s="596"/>
      <c r="H2" s="596"/>
      <c r="I2" s="596"/>
    </row>
    <row r="3" spans="1:9" ht="18.75" customHeight="1" x14ac:dyDescent="0.25">
      <c r="A3" s="596"/>
      <c r="B3" s="596"/>
      <c r="C3" s="596"/>
      <c r="D3" s="596"/>
      <c r="E3" s="596"/>
      <c r="F3" s="596"/>
      <c r="G3" s="596"/>
      <c r="H3" s="596"/>
      <c r="I3" s="596"/>
    </row>
    <row r="4" spans="1:9" ht="18.75" customHeight="1" x14ac:dyDescent="0.25">
      <c r="A4" s="596"/>
      <c r="B4" s="596"/>
      <c r="C4" s="596"/>
      <c r="D4" s="596"/>
      <c r="E4" s="596"/>
      <c r="F4" s="596"/>
      <c r="G4" s="596"/>
      <c r="H4" s="596"/>
      <c r="I4" s="596"/>
    </row>
    <row r="5" spans="1:9" ht="18.75" customHeight="1" x14ac:dyDescent="0.25">
      <c r="A5" s="596"/>
      <c r="B5" s="596"/>
      <c r="C5" s="596"/>
      <c r="D5" s="596"/>
      <c r="E5" s="596"/>
      <c r="F5" s="596"/>
      <c r="G5" s="596"/>
      <c r="H5" s="596"/>
      <c r="I5" s="596"/>
    </row>
    <row r="6" spans="1:9" ht="18.75" customHeight="1" x14ac:dyDescent="0.25">
      <c r="A6" s="596"/>
      <c r="B6" s="596"/>
      <c r="C6" s="596"/>
      <c r="D6" s="596"/>
      <c r="E6" s="596"/>
      <c r="F6" s="596"/>
      <c r="G6" s="596"/>
      <c r="H6" s="596"/>
      <c r="I6" s="596"/>
    </row>
    <row r="7" spans="1:9" ht="18.75" customHeight="1" x14ac:dyDescent="0.25">
      <c r="A7" s="596"/>
      <c r="B7" s="596"/>
      <c r="C7" s="596"/>
      <c r="D7" s="596"/>
      <c r="E7" s="596"/>
      <c r="F7" s="596"/>
      <c r="G7" s="596"/>
      <c r="H7" s="596"/>
      <c r="I7" s="596"/>
    </row>
    <row r="8" spans="1:9" x14ac:dyDescent="0.25">
      <c r="A8" s="597" t="s">
        <v>43</v>
      </c>
      <c r="B8" s="597"/>
      <c r="C8" s="597"/>
      <c r="D8" s="597"/>
      <c r="E8" s="597"/>
      <c r="F8" s="597"/>
      <c r="G8" s="597"/>
      <c r="H8" s="597"/>
      <c r="I8" s="597"/>
    </row>
    <row r="9" spans="1:9" x14ac:dyDescent="0.25">
      <c r="A9" s="597"/>
      <c r="B9" s="597"/>
      <c r="C9" s="597"/>
      <c r="D9" s="597"/>
      <c r="E9" s="597"/>
      <c r="F9" s="597"/>
      <c r="G9" s="597"/>
      <c r="H9" s="597"/>
      <c r="I9" s="597"/>
    </row>
    <row r="10" spans="1:9" x14ac:dyDescent="0.25">
      <c r="A10" s="597"/>
      <c r="B10" s="597"/>
      <c r="C10" s="597"/>
      <c r="D10" s="597"/>
      <c r="E10" s="597"/>
      <c r="F10" s="597"/>
      <c r="G10" s="597"/>
      <c r="H10" s="597"/>
      <c r="I10" s="597"/>
    </row>
    <row r="11" spans="1:9" x14ac:dyDescent="0.25">
      <c r="A11" s="597"/>
      <c r="B11" s="597"/>
      <c r="C11" s="597"/>
      <c r="D11" s="597"/>
      <c r="E11" s="597"/>
      <c r="F11" s="597"/>
      <c r="G11" s="597"/>
      <c r="H11" s="597"/>
      <c r="I11" s="597"/>
    </row>
    <row r="12" spans="1:9" x14ac:dyDescent="0.25">
      <c r="A12" s="597"/>
      <c r="B12" s="597"/>
      <c r="C12" s="597"/>
      <c r="D12" s="597"/>
      <c r="E12" s="597"/>
      <c r="F12" s="597"/>
      <c r="G12" s="597"/>
      <c r="H12" s="597"/>
      <c r="I12" s="597"/>
    </row>
    <row r="13" spans="1:9" x14ac:dyDescent="0.25">
      <c r="A13" s="597"/>
      <c r="B13" s="597"/>
      <c r="C13" s="597"/>
      <c r="D13" s="597"/>
      <c r="E13" s="597"/>
      <c r="F13" s="597"/>
      <c r="G13" s="597"/>
      <c r="H13" s="597"/>
      <c r="I13" s="597"/>
    </row>
    <row r="14" spans="1:9" x14ac:dyDescent="0.25">
      <c r="A14" s="597"/>
      <c r="B14" s="597"/>
      <c r="C14" s="597"/>
      <c r="D14" s="597"/>
      <c r="E14" s="597"/>
      <c r="F14" s="597"/>
      <c r="G14" s="597"/>
      <c r="H14" s="597"/>
      <c r="I14" s="597"/>
    </row>
    <row r="15" spans="1:9" ht="19.5" customHeight="1" thickBot="1" x14ac:dyDescent="0.35">
      <c r="A15" s="45"/>
    </row>
    <row r="16" spans="1:9" ht="19.5" customHeight="1" thickBot="1" x14ac:dyDescent="0.35">
      <c r="A16" s="598" t="s">
        <v>28</v>
      </c>
      <c r="B16" s="599"/>
      <c r="C16" s="599"/>
      <c r="D16" s="599"/>
      <c r="E16" s="599"/>
      <c r="F16" s="599"/>
      <c r="G16" s="599"/>
      <c r="H16" s="600"/>
    </row>
    <row r="17" spans="1:14" ht="20.25" customHeight="1" x14ac:dyDescent="0.25">
      <c r="A17" s="601" t="s">
        <v>44</v>
      </c>
      <c r="B17" s="601"/>
      <c r="C17" s="601"/>
      <c r="D17" s="601"/>
      <c r="E17" s="601"/>
      <c r="F17" s="601"/>
      <c r="G17" s="601"/>
      <c r="H17" s="601"/>
    </row>
    <row r="18" spans="1:14" ht="26.25" customHeight="1" x14ac:dyDescent="0.4">
      <c r="A18" s="46" t="s">
        <v>30</v>
      </c>
      <c r="B18" s="602" t="s">
        <v>125</v>
      </c>
      <c r="C18" s="602"/>
      <c r="D18" s="47"/>
      <c r="E18" s="48"/>
      <c r="F18" s="49"/>
      <c r="G18" s="49"/>
      <c r="H18" s="49"/>
    </row>
    <row r="19" spans="1:14" ht="26.25" customHeight="1" x14ac:dyDescent="0.4">
      <c r="A19" s="46" t="s">
        <v>31</v>
      </c>
      <c r="B19" s="50" t="s">
        <v>134</v>
      </c>
      <c r="C19" s="49">
        <v>29</v>
      </c>
      <c r="D19" s="49"/>
      <c r="E19" s="49"/>
      <c r="F19" s="49"/>
      <c r="G19" s="49"/>
      <c r="H19" s="49"/>
    </row>
    <row r="20" spans="1:14" ht="26.25" customHeight="1" x14ac:dyDescent="0.4">
      <c r="A20" s="46" t="s">
        <v>32</v>
      </c>
      <c r="B20" s="603" t="s">
        <v>126</v>
      </c>
      <c r="C20" s="603"/>
      <c r="D20" s="49"/>
      <c r="E20" s="49"/>
      <c r="F20" s="49"/>
      <c r="G20" s="49"/>
      <c r="H20" s="49"/>
    </row>
    <row r="21" spans="1:14" ht="26.25" customHeight="1" x14ac:dyDescent="0.4">
      <c r="A21" s="46" t="s">
        <v>33</v>
      </c>
      <c r="B21" s="603" t="s">
        <v>127</v>
      </c>
      <c r="C21" s="603"/>
      <c r="D21" s="603"/>
      <c r="E21" s="603"/>
      <c r="F21" s="603"/>
      <c r="G21" s="603"/>
      <c r="H21" s="603"/>
      <c r="I21" s="51"/>
    </row>
    <row r="22" spans="1:14" ht="26.25" customHeight="1" x14ac:dyDescent="0.4">
      <c r="A22" s="46" t="s">
        <v>34</v>
      </c>
      <c r="B22" s="216">
        <v>42499.469143518516</v>
      </c>
      <c r="C22" s="49"/>
      <c r="D22" s="49"/>
      <c r="E22" s="49"/>
      <c r="F22" s="49"/>
      <c r="G22" s="49"/>
      <c r="H22" s="49"/>
    </row>
    <row r="23" spans="1:14" ht="26.25" customHeight="1" x14ac:dyDescent="0.4">
      <c r="A23" s="46" t="s">
        <v>35</v>
      </c>
      <c r="B23" s="52">
        <v>42510.469143518516</v>
      </c>
      <c r="C23" s="49"/>
      <c r="D23" s="49"/>
      <c r="E23" s="49"/>
      <c r="F23" s="49"/>
      <c r="G23" s="49"/>
      <c r="H23" s="49"/>
    </row>
    <row r="24" spans="1:14" ht="18.75" x14ac:dyDescent="0.3">
      <c r="A24" s="46"/>
      <c r="B24" s="53"/>
    </row>
    <row r="25" spans="1:14" ht="18.75" x14ac:dyDescent="0.3">
      <c r="A25" s="54" t="s">
        <v>1</v>
      </c>
      <c r="B25" s="53"/>
    </row>
    <row r="26" spans="1:14" ht="26.25" customHeight="1" x14ac:dyDescent="0.4">
      <c r="A26" s="55" t="s">
        <v>4</v>
      </c>
      <c r="B26" s="602" t="s">
        <v>128</v>
      </c>
      <c r="C26" s="602"/>
    </row>
    <row r="27" spans="1:14" ht="26.25" customHeight="1" x14ac:dyDescent="0.4">
      <c r="A27" s="56" t="s">
        <v>45</v>
      </c>
      <c r="B27" s="604" t="s">
        <v>129</v>
      </c>
      <c r="C27" s="604"/>
    </row>
    <row r="28" spans="1:14" ht="27" customHeight="1" thickBot="1" x14ac:dyDescent="0.45">
      <c r="A28" s="56" t="s">
        <v>5</v>
      </c>
      <c r="B28" s="57">
        <v>101.74</v>
      </c>
    </row>
    <row r="29" spans="1:14" s="12" customFormat="1" ht="27" customHeight="1" thickBot="1" x14ac:dyDescent="0.45">
      <c r="A29" s="56" t="s">
        <v>46</v>
      </c>
      <c r="B29" s="58">
        <v>0</v>
      </c>
      <c r="C29" s="605" t="s">
        <v>47</v>
      </c>
      <c r="D29" s="606"/>
      <c r="E29" s="606"/>
      <c r="F29" s="606"/>
      <c r="G29" s="607"/>
      <c r="I29" s="59"/>
      <c r="J29" s="59"/>
      <c r="K29" s="59"/>
      <c r="L29" s="59"/>
    </row>
    <row r="30" spans="1:14" s="12" customFormat="1" ht="19.5" customHeight="1" thickBot="1" x14ac:dyDescent="0.35">
      <c r="A30" s="56" t="s">
        <v>48</v>
      </c>
      <c r="B30" s="60">
        <f>B28-B29</f>
        <v>101.74</v>
      </c>
      <c r="C30" s="61"/>
      <c r="D30" s="61"/>
      <c r="E30" s="61"/>
      <c r="F30" s="61"/>
      <c r="G30" s="62"/>
      <c r="I30" s="59"/>
      <c r="J30" s="59"/>
      <c r="K30" s="59"/>
      <c r="L30" s="59"/>
    </row>
    <row r="31" spans="1:14" s="12" customFormat="1" ht="27" customHeight="1" thickBot="1" x14ac:dyDescent="0.45">
      <c r="A31" s="56" t="s">
        <v>49</v>
      </c>
      <c r="B31" s="63">
        <v>1</v>
      </c>
      <c r="C31" s="593" t="s">
        <v>50</v>
      </c>
      <c r="D31" s="594"/>
      <c r="E31" s="594"/>
      <c r="F31" s="594"/>
      <c r="G31" s="594"/>
      <c r="H31" s="595"/>
      <c r="I31" s="59"/>
      <c r="J31" s="59"/>
      <c r="K31" s="59"/>
      <c r="L31" s="59"/>
    </row>
    <row r="32" spans="1:14" s="12" customFormat="1" ht="27" customHeight="1" thickBot="1" x14ac:dyDescent="0.45">
      <c r="A32" s="56" t="s">
        <v>51</v>
      </c>
      <c r="B32" s="63">
        <v>1</v>
      </c>
      <c r="C32" s="593" t="s">
        <v>52</v>
      </c>
      <c r="D32" s="594"/>
      <c r="E32" s="594"/>
      <c r="F32" s="594"/>
      <c r="G32" s="594"/>
      <c r="H32" s="595"/>
      <c r="I32" s="59"/>
      <c r="J32" s="59"/>
      <c r="K32" s="59"/>
      <c r="L32" s="64"/>
      <c r="M32" s="64"/>
      <c r="N32" s="65"/>
    </row>
    <row r="33" spans="1:14" s="12" customFormat="1" ht="17.25" customHeight="1" x14ac:dyDescent="0.3">
      <c r="A33" s="56"/>
      <c r="B33" s="66"/>
      <c r="C33" s="67"/>
      <c r="D33" s="67"/>
      <c r="E33" s="67"/>
      <c r="F33" s="67"/>
      <c r="G33" s="67"/>
      <c r="H33" s="67"/>
      <c r="I33" s="59"/>
      <c r="J33" s="59"/>
      <c r="K33" s="59"/>
      <c r="L33" s="64"/>
      <c r="M33" s="64"/>
      <c r="N33" s="65"/>
    </row>
    <row r="34" spans="1:14" s="12" customFormat="1" ht="18.75" x14ac:dyDescent="0.3">
      <c r="A34" s="56" t="s">
        <v>53</v>
      </c>
      <c r="B34" s="68">
        <f>B31/B32</f>
        <v>1</v>
      </c>
      <c r="C34" s="45" t="s">
        <v>54</v>
      </c>
      <c r="D34" s="45"/>
      <c r="E34" s="45"/>
      <c r="F34" s="45"/>
      <c r="G34" s="45"/>
      <c r="I34" s="59"/>
      <c r="J34" s="59"/>
      <c r="K34" s="59"/>
      <c r="L34" s="64"/>
      <c r="M34" s="64"/>
      <c r="N34" s="65"/>
    </row>
    <row r="35" spans="1:14" s="12" customFormat="1" ht="19.5" customHeight="1" thickBot="1" x14ac:dyDescent="0.35">
      <c r="A35" s="56"/>
      <c r="B35" s="60"/>
      <c r="G35" s="45"/>
      <c r="I35" s="59"/>
      <c r="J35" s="59"/>
      <c r="K35" s="59"/>
      <c r="L35" s="64"/>
      <c r="M35" s="64"/>
      <c r="N35" s="65"/>
    </row>
    <row r="36" spans="1:14" s="12" customFormat="1" ht="27" customHeight="1" thickBot="1" x14ac:dyDescent="0.45">
      <c r="A36" s="69" t="s">
        <v>55</v>
      </c>
      <c r="B36" s="70">
        <v>25</v>
      </c>
      <c r="C36" s="45"/>
      <c r="D36" s="613" t="s">
        <v>56</v>
      </c>
      <c r="E36" s="614"/>
      <c r="F36" s="613" t="s">
        <v>57</v>
      </c>
      <c r="G36" s="615"/>
      <c r="J36" s="59"/>
      <c r="K36" s="59"/>
      <c r="L36" s="64"/>
      <c r="M36" s="64"/>
      <c r="N36" s="65"/>
    </row>
    <row r="37" spans="1:14" s="12" customFormat="1" ht="27" customHeight="1" thickBot="1" x14ac:dyDescent="0.45">
      <c r="A37" s="71" t="s">
        <v>58</v>
      </c>
      <c r="B37" s="72">
        <v>5</v>
      </c>
      <c r="C37" s="73" t="s">
        <v>59</v>
      </c>
      <c r="D37" s="74" t="s">
        <v>60</v>
      </c>
      <c r="E37" s="75" t="s">
        <v>61</v>
      </c>
      <c r="F37" s="74" t="s">
        <v>60</v>
      </c>
      <c r="G37" s="76" t="s">
        <v>61</v>
      </c>
      <c r="I37" s="77" t="s">
        <v>62</v>
      </c>
      <c r="J37" s="59"/>
      <c r="K37" s="59"/>
      <c r="L37" s="64"/>
      <c r="M37" s="64"/>
      <c r="N37" s="65"/>
    </row>
    <row r="38" spans="1:14" s="12" customFormat="1" ht="26.25" customHeight="1" x14ac:dyDescent="0.4">
      <c r="A38" s="71" t="s">
        <v>63</v>
      </c>
      <c r="B38" s="72">
        <v>50</v>
      </c>
      <c r="C38" s="78">
        <v>1</v>
      </c>
      <c r="D38" s="79">
        <v>16343031</v>
      </c>
      <c r="E38" s="80">
        <f>IF(ISBLANK(D38),"-",$D$48/$D$45*D38)</f>
        <v>16721227.259153601</v>
      </c>
      <c r="F38" s="79">
        <v>17496323</v>
      </c>
      <c r="G38" s="81">
        <f>IF(ISBLANK(F38),"-",$D$48/$F$45*F38)</f>
        <v>16440816.034273246</v>
      </c>
      <c r="I38" s="82"/>
      <c r="J38" s="59"/>
      <c r="K38" s="59"/>
      <c r="L38" s="64"/>
      <c r="M38" s="64"/>
      <c r="N38" s="65"/>
    </row>
    <row r="39" spans="1:14" s="12" customFormat="1" ht="26.25" customHeight="1" x14ac:dyDescent="0.4">
      <c r="A39" s="71" t="s">
        <v>64</v>
      </c>
      <c r="B39" s="72">
        <v>1</v>
      </c>
      <c r="C39" s="83">
        <v>2</v>
      </c>
      <c r="D39" s="84">
        <v>16180468</v>
      </c>
      <c r="E39" s="85">
        <f>IF(ISBLANK(D39),"-",$D$48/$D$45*D39)</f>
        <v>16554902.367098402</v>
      </c>
      <c r="F39" s="84">
        <v>17476002</v>
      </c>
      <c r="G39" s="86">
        <f>IF(ISBLANK(F39),"-",$D$48/$F$45*F39)</f>
        <v>16421720.94654353</v>
      </c>
      <c r="I39" s="616">
        <f>ABS((F43/D43*D42)-F42)/D42</f>
        <v>8.1279420791236789E-3</v>
      </c>
      <c r="J39" s="59"/>
      <c r="K39" s="59"/>
      <c r="L39" s="64"/>
      <c r="M39" s="64"/>
      <c r="N39" s="65"/>
    </row>
    <row r="40" spans="1:14" ht="26.25" customHeight="1" x14ac:dyDescent="0.4">
      <c r="A40" s="71" t="s">
        <v>65</v>
      </c>
      <c r="B40" s="72">
        <v>1</v>
      </c>
      <c r="C40" s="83">
        <v>3</v>
      </c>
      <c r="D40" s="84">
        <v>16177269</v>
      </c>
      <c r="E40" s="85">
        <f>IF(ISBLANK(D40),"-",$D$48/$D$45*D40)</f>
        <v>16551629.338612925</v>
      </c>
      <c r="F40" s="84">
        <v>17658559</v>
      </c>
      <c r="G40" s="86">
        <f>IF(ISBLANK(F40),"-",$D$48/$F$45*F40)</f>
        <v>16593264.764794301</v>
      </c>
      <c r="I40" s="616"/>
      <c r="L40" s="64"/>
      <c r="M40" s="64"/>
      <c r="N40" s="45"/>
    </row>
    <row r="41" spans="1:14" ht="27" customHeight="1" thickBot="1" x14ac:dyDescent="0.45">
      <c r="A41" s="71" t="s">
        <v>66</v>
      </c>
      <c r="B41" s="72">
        <v>1</v>
      </c>
      <c r="C41" s="87">
        <v>4</v>
      </c>
      <c r="D41" s="88"/>
      <c r="E41" s="89" t="str">
        <f>IF(ISBLANK(D41),"-",$D$48/$D$45*D41)</f>
        <v>-</v>
      </c>
      <c r="F41" s="88"/>
      <c r="G41" s="90" t="str">
        <f>IF(ISBLANK(F41),"-",$D$48/$F$45*F41)</f>
        <v>-</v>
      </c>
      <c r="I41" s="91"/>
      <c r="L41" s="64"/>
      <c r="M41" s="64"/>
      <c r="N41" s="45"/>
    </row>
    <row r="42" spans="1:14" ht="27" customHeight="1" thickBot="1" x14ac:dyDescent="0.45">
      <c r="A42" s="71" t="s">
        <v>67</v>
      </c>
      <c r="B42" s="72">
        <v>1</v>
      </c>
      <c r="C42" s="92" t="s">
        <v>68</v>
      </c>
      <c r="D42" s="93">
        <f>AVERAGE(D38:D41)</f>
        <v>16233589.333333334</v>
      </c>
      <c r="E42" s="94">
        <f>AVERAGE(E38:E41)</f>
        <v>16609252.988288308</v>
      </c>
      <c r="F42" s="93">
        <f>AVERAGE(F38:F41)</f>
        <v>17543628</v>
      </c>
      <c r="G42" s="95">
        <f>AVERAGE(G38:G41)</f>
        <v>16485267.248537024</v>
      </c>
      <c r="H42" s="36"/>
    </row>
    <row r="43" spans="1:14" ht="26.25" customHeight="1" x14ac:dyDescent="0.4">
      <c r="A43" s="71" t="s">
        <v>69</v>
      </c>
      <c r="B43" s="72">
        <v>1</v>
      </c>
      <c r="C43" s="96" t="s">
        <v>70</v>
      </c>
      <c r="D43" s="97">
        <v>14.41</v>
      </c>
      <c r="E43" s="45"/>
      <c r="F43" s="97">
        <v>15.69</v>
      </c>
      <c r="H43" s="36"/>
    </row>
    <row r="44" spans="1:14" ht="26.25" customHeight="1" x14ac:dyDescent="0.4">
      <c r="A44" s="71" t="s">
        <v>71</v>
      </c>
      <c r="B44" s="72">
        <v>1</v>
      </c>
      <c r="C44" s="98" t="s">
        <v>72</v>
      </c>
      <c r="D44" s="99">
        <f>D43*$B$34</f>
        <v>14.41</v>
      </c>
      <c r="E44" s="100"/>
      <c r="F44" s="99">
        <f>F43*$B$34</f>
        <v>15.69</v>
      </c>
      <c r="H44" s="36"/>
    </row>
    <row r="45" spans="1:14" ht="19.5" customHeight="1" thickBot="1" x14ac:dyDescent="0.35">
      <c r="A45" s="71" t="s">
        <v>73</v>
      </c>
      <c r="B45" s="83">
        <f>(B44/B43)*(B42/B41)*(B40/B39)*(B38/B37)*B36</f>
        <v>250</v>
      </c>
      <c r="C45" s="98" t="s">
        <v>74</v>
      </c>
      <c r="D45" s="101">
        <f>D44*$B$30/100</f>
        <v>14.660734</v>
      </c>
      <c r="E45" s="102"/>
      <c r="F45" s="101">
        <f>F44*$B$30/100</f>
        <v>15.963005999999998</v>
      </c>
      <c r="H45" s="36"/>
    </row>
    <row r="46" spans="1:14" ht="19.5" customHeight="1" thickBot="1" x14ac:dyDescent="0.35">
      <c r="A46" s="617" t="s">
        <v>75</v>
      </c>
      <c r="B46" s="618"/>
      <c r="C46" s="98" t="s">
        <v>76</v>
      </c>
      <c r="D46" s="103">
        <f>D45/$B$45</f>
        <v>5.8642936E-2</v>
      </c>
      <c r="E46" s="104"/>
      <c r="F46" s="105">
        <f>F45/$B$45</f>
        <v>6.3852023999999993E-2</v>
      </c>
      <c r="H46" s="36"/>
    </row>
    <row r="47" spans="1:14" ht="27" customHeight="1" thickBot="1" x14ac:dyDescent="0.45">
      <c r="A47" s="619"/>
      <c r="B47" s="620"/>
      <c r="C47" s="106" t="s">
        <v>77</v>
      </c>
      <c r="D47" s="107">
        <v>0.06</v>
      </c>
      <c r="E47" s="108"/>
      <c r="F47" s="104"/>
      <c r="H47" s="36"/>
    </row>
    <row r="48" spans="1:14" ht="18.75" x14ac:dyDescent="0.3">
      <c r="C48" s="109" t="s">
        <v>78</v>
      </c>
      <c r="D48" s="101">
        <f>D47*$B$45</f>
        <v>15</v>
      </c>
      <c r="F48" s="110"/>
      <c r="H48" s="36"/>
    </row>
    <row r="49" spans="1:12" ht="19.5" customHeight="1" thickBot="1" x14ac:dyDescent="0.35">
      <c r="C49" s="111" t="s">
        <v>79</v>
      </c>
      <c r="D49" s="112">
        <f>D48/B34</f>
        <v>15</v>
      </c>
      <c r="F49" s="110"/>
      <c r="H49" s="36"/>
    </row>
    <row r="50" spans="1:12" ht="18.75" x14ac:dyDescent="0.3">
      <c r="C50" s="69" t="s">
        <v>80</v>
      </c>
      <c r="D50" s="113">
        <f>AVERAGE(E38:E41,G38:G41)</f>
        <v>16547260.118412666</v>
      </c>
      <c r="F50" s="114"/>
      <c r="H50" s="36"/>
    </row>
    <row r="51" spans="1:12" ht="18.75" x14ac:dyDescent="0.3">
      <c r="C51" s="71" t="s">
        <v>81</v>
      </c>
      <c r="D51" s="115">
        <f>STDEV(E38:E41,G38:G41)/D50</f>
        <v>6.5951674679483379E-3</v>
      </c>
      <c r="F51" s="114"/>
      <c r="H51" s="36"/>
    </row>
    <row r="52" spans="1:12" ht="19.5" customHeight="1" thickBot="1" x14ac:dyDescent="0.35">
      <c r="C52" s="116" t="s">
        <v>17</v>
      </c>
      <c r="D52" s="117">
        <f>COUNT(E38:E41,G38:G41)</f>
        <v>6</v>
      </c>
      <c r="F52" s="114"/>
    </row>
    <row r="54" spans="1:12" ht="18.75" x14ac:dyDescent="0.3">
      <c r="A54" s="118" t="s">
        <v>1</v>
      </c>
      <c r="B54" s="119" t="s">
        <v>82</v>
      </c>
    </row>
    <row r="55" spans="1:12" ht="18.75" x14ac:dyDescent="0.3">
      <c r="A55" s="45" t="s">
        <v>83</v>
      </c>
      <c r="B55" s="120" t="str">
        <f>B21</f>
        <v>Each film-coated tablet contains Efavirenz 600mg, Lamivudine USP 300mg, Tenofovir Disoproxil Fumarate 300mg euivalent to tenofovir disoproxil 245mg</v>
      </c>
    </row>
    <row r="56" spans="1:12" ht="26.25" customHeight="1" x14ac:dyDescent="0.4">
      <c r="A56" s="120" t="s">
        <v>84</v>
      </c>
      <c r="B56" s="121">
        <v>300</v>
      </c>
      <c r="C56" s="45" t="str">
        <f>B20</f>
        <v>Efavirenz 600mg, Lamivudine 300mg and Tenofovir Disoproxil Fumarate 300mg Tablets</v>
      </c>
      <c r="H56" s="100"/>
    </row>
    <row r="57" spans="1:12" ht="18.75" x14ac:dyDescent="0.3">
      <c r="A57" s="120" t="s">
        <v>85</v>
      </c>
      <c r="B57" s="122">
        <f>'Uniformity '!C46</f>
        <v>1881.2994999999999</v>
      </c>
      <c r="H57" s="100"/>
    </row>
    <row r="58" spans="1:12" ht="19.5" customHeight="1" thickBot="1" x14ac:dyDescent="0.35">
      <c r="H58" s="100"/>
    </row>
    <row r="59" spans="1:12" s="12" customFormat="1" ht="27" customHeight="1" thickBot="1" x14ac:dyDescent="0.45">
      <c r="A59" s="69" t="s">
        <v>86</v>
      </c>
      <c r="B59" s="70">
        <v>200</v>
      </c>
      <c r="C59" s="45"/>
      <c r="D59" s="123" t="s">
        <v>87</v>
      </c>
      <c r="E59" s="124" t="s">
        <v>59</v>
      </c>
      <c r="F59" s="124" t="s">
        <v>60</v>
      </c>
      <c r="G59" s="124" t="s">
        <v>88</v>
      </c>
      <c r="H59" s="73" t="s">
        <v>89</v>
      </c>
      <c r="L59" s="59"/>
    </row>
    <row r="60" spans="1:12" s="12" customFormat="1" ht="26.25" customHeight="1" x14ac:dyDescent="0.4">
      <c r="A60" s="71" t="s">
        <v>90</v>
      </c>
      <c r="B60" s="72">
        <v>4</v>
      </c>
      <c r="C60" s="621" t="s">
        <v>91</v>
      </c>
      <c r="D60" s="624">
        <v>1885.13</v>
      </c>
      <c r="E60" s="125">
        <v>1</v>
      </c>
      <c r="F60" s="126">
        <v>16097865</v>
      </c>
      <c r="G60" s="127">
        <f>IF(ISBLANK(F60),"-",(F60/$D$50*$D$47*$B$68)*($B$57/$D$60))</f>
        <v>291.25948480955572</v>
      </c>
      <c r="H60" s="128">
        <f t="shared" ref="H60:H71" si="0">IF(ISBLANK(F60),"-",G60/$B$56)</f>
        <v>0.97086494936518575</v>
      </c>
      <c r="L60" s="59"/>
    </row>
    <row r="61" spans="1:12" s="12" customFormat="1" ht="26.25" customHeight="1" x14ac:dyDescent="0.4">
      <c r="A61" s="71" t="s">
        <v>92</v>
      </c>
      <c r="B61" s="72">
        <v>100</v>
      </c>
      <c r="C61" s="622"/>
      <c r="D61" s="625"/>
      <c r="E61" s="129">
        <v>2</v>
      </c>
      <c r="F61" s="84">
        <v>16242515</v>
      </c>
      <c r="G61" s="130">
        <f>IF(ISBLANK(F61),"-",(F61/$D$50*$D$47*$B$68)*($B$57/$D$60))</f>
        <v>293.87664456817606</v>
      </c>
      <c r="H61" s="131">
        <f t="shared" si="0"/>
        <v>0.9795888152272535</v>
      </c>
      <c r="L61" s="59"/>
    </row>
    <row r="62" spans="1:12" s="12" customFormat="1" ht="26.25" customHeight="1" x14ac:dyDescent="0.4">
      <c r="A62" s="71" t="s">
        <v>93</v>
      </c>
      <c r="B62" s="72">
        <v>1</v>
      </c>
      <c r="C62" s="622"/>
      <c r="D62" s="625"/>
      <c r="E62" s="129">
        <v>3</v>
      </c>
      <c r="F62" s="132">
        <v>16201737</v>
      </c>
      <c r="G62" s="130">
        <f>IF(ISBLANK(F62),"-",(F62/$D$50*$D$47*$B$68)*($B$57/$D$60))</f>
        <v>293.1388461538171</v>
      </c>
      <c r="H62" s="131">
        <f t="shared" si="0"/>
        <v>0.9771294871793903</v>
      </c>
      <c r="L62" s="59"/>
    </row>
    <row r="63" spans="1:12" ht="27" customHeight="1" thickBot="1" x14ac:dyDescent="0.45">
      <c r="A63" s="71" t="s">
        <v>94</v>
      </c>
      <c r="B63" s="72">
        <v>1</v>
      </c>
      <c r="C63" s="623"/>
      <c r="D63" s="626"/>
      <c r="E63" s="133">
        <v>4</v>
      </c>
      <c r="F63" s="134"/>
      <c r="G63" s="130" t="str">
        <f>IF(ISBLANK(F63),"-",(F63/$D$50*$D$47*$B$68)*($B$57/$D$60))</f>
        <v>-</v>
      </c>
      <c r="H63" s="131" t="str">
        <f t="shared" si="0"/>
        <v>-</v>
      </c>
    </row>
    <row r="64" spans="1:12" ht="26.25" customHeight="1" x14ac:dyDescent="0.4">
      <c r="A64" s="71" t="s">
        <v>95</v>
      </c>
      <c r="B64" s="72">
        <v>1</v>
      </c>
      <c r="C64" s="621" t="s">
        <v>96</v>
      </c>
      <c r="D64" s="624">
        <v>1884.38</v>
      </c>
      <c r="E64" s="125">
        <v>1</v>
      </c>
      <c r="F64" s="126">
        <v>16303317</v>
      </c>
      <c r="G64" s="135">
        <f>IF(ISBLANK(F64),"-",(F64/$D$50*$D$47*$B$68)*($B$57/$D$64))</f>
        <v>295.09414159166028</v>
      </c>
      <c r="H64" s="136">
        <f t="shared" si="0"/>
        <v>0.98364713863886755</v>
      </c>
    </row>
    <row r="65" spans="1:8" ht="26.25" customHeight="1" x14ac:dyDescent="0.4">
      <c r="A65" s="71" t="s">
        <v>97</v>
      </c>
      <c r="B65" s="72">
        <v>1</v>
      </c>
      <c r="C65" s="622"/>
      <c r="D65" s="625"/>
      <c r="E65" s="129">
        <v>2</v>
      </c>
      <c r="F65" s="84">
        <v>16292580</v>
      </c>
      <c r="G65" s="137">
        <f>IF(ISBLANK(F65),"-",(F65/$D$50*$D$47*$B$68)*($B$57/$D$64))</f>
        <v>294.89979918892897</v>
      </c>
      <c r="H65" s="138">
        <f t="shared" si="0"/>
        <v>0.98299933062976319</v>
      </c>
    </row>
    <row r="66" spans="1:8" ht="26.25" customHeight="1" x14ac:dyDescent="0.4">
      <c r="A66" s="71" t="s">
        <v>98</v>
      </c>
      <c r="B66" s="72">
        <v>1</v>
      </c>
      <c r="C66" s="622"/>
      <c r="D66" s="625"/>
      <c r="E66" s="129">
        <v>3</v>
      </c>
      <c r="F66" s="84">
        <v>16331147</v>
      </c>
      <c r="G66" s="137">
        <f>IF(ISBLANK(F66),"-",(F66/$D$50*$D$47*$B$68)*($B$57/$D$64))</f>
        <v>295.5978715970632</v>
      </c>
      <c r="H66" s="138">
        <f t="shared" si="0"/>
        <v>0.9853262386568773</v>
      </c>
    </row>
    <row r="67" spans="1:8" ht="27" customHeight="1" thickBot="1" x14ac:dyDescent="0.45">
      <c r="A67" s="71" t="s">
        <v>99</v>
      </c>
      <c r="B67" s="72">
        <v>1</v>
      </c>
      <c r="C67" s="623"/>
      <c r="D67" s="626"/>
      <c r="E67" s="133">
        <v>4</v>
      </c>
      <c r="F67" s="134"/>
      <c r="G67" s="139" t="str">
        <f>IF(ISBLANK(F67),"-",(F67/$D$50*$D$47*$B$68)*($B$57/$D$64))</f>
        <v>-</v>
      </c>
      <c r="H67" s="140" t="str">
        <f t="shared" si="0"/>
        <v>-</v>
      </c>
    </row>
    <row r="68" spans="1:8" ht="26.25" customHeight="1" x14ac:dyDescent="0.4">
      <c r="A68" s="71" t="s">
        <v>100</v>
      </c>
      <c r="B68" s="141">
        <f>(B67/B66)*(B65/B64)*(B63/B62)*(B61/B60)*B59</f>
        <v>5000</v>
      </c>
      <c r="C68" s="621" t="s">
        <v>101</v>
      </c>
      <c r="D68" s="624">
        <v>1882.04</v>
      </c>
      <c r="E68" s="125">
        <v>1</v>
      </c>
      <c r="F68" s="126">
        <v>16307007</v>
      </c>
      <c r="G68" s="135">
        <f>IF(ISBLANK(F68),"-",(F68/$D$50*$D$47*$B$68)*($B$57/$D$68))</f>
        <v>295.52791446442262</v>
      </c>
      <c r="H68" s="131">
        <f t="shared" si="0"/>
        <v>0.98509304821474208</v>
      </c>
    </row>
    <row r="69" spans="1:8" ht="27" customHeight="1" thickBot="1" x14ac:dyDescent="0.45">
      <c r="A69" s="116" t="s">
        <v>102</v>
      </c>
      <c r="B69" s="142">
        <f>(D47*B68)/B56*B57</f>
        <v>1881.2994999999999</v>
      </c>
      <c r="C69" s="622"/>
      <c r="D69" s="625"/>
      <c r="E69" s="129">
        <v>2</v>
      </c>
      <c r="F69" s="84">
        <v>16223252</v>
      </c>
      <c r="G69" s="137">
        <f>IF(ISBLANK(F69),"-",(F69/$D$50*$D$47*$B$68)*($B$57/$D$68))</f>
        <v>294.01004300732643</v>
      </c>
      <c r="H69" s="131">
        <f t="shared" si="0"/>
        <v>0.98003347669108809</v>
      </c>
    </row>
    <row r="70" spans="1:8" ht="26.25" customHeight="1" x14ac:dyDescent="0.4">
      <c r="A70" s="608" t="s">
        <v>75</v>
      </c>
      <c r="B70" s="609"/>
      <c r="C70" s="622"/>
      <c r="D70" s="625"/>
      <c r="E70" s="129">
        <v>3</v>
      </c>
      <c r="F70" s="84">
        <v>16311248</v>
      </c>
      <c r="G70" s="137">
        <f>IF(ISBLANK(F70),"-",(F70/$D$50*$D$47*$B$68)*($B$57/$D$68))</f>
        <v>295.60477307405245</v>
      </c>
      <c r="H70" s="131">
        <f t="shared" si="0"/>
        <v>0.98534924358017484</v>
      </c>
    </row>
    <row r="71" spans="1:8" ht="27" customHeight="1" thickBot="1" x14ac:dyDescent="0.45">
      <c r="A71" s="610"/>
      <c r="B71" s="611"/>
      <c r="C71" s="627"/>
      <c r="D71" s="626"/>
      <c r="E71" s="133">
        <v>4</v>
      </c>
      <c r="F71" s="134"/>
      <c r="G71" s="139" t="str">
        <f>IF(ISBLANK(F71),"-",(F71/$D$50*$D$47*$B$68)*($B$57/$D$68))</f>
        <v>-</v>
      </c>
      <c r="H71" s="143" t="str">
        <f t="shared" si="0"/>
        <v>-</v>
      </c>
    </row>
    <row r="72" spans="1:8" ht="26.25" customHeight="1" x14ac:dyDescent="0.4">
      <c r="A72" s="100"/>
      <c r="B72" s="100"/>
      <c r="C72" s="100"/>
      <c r="D72" s="100"/>
      <c r="E72" s="100"/>
      <c r="F72" s="144" t="s">
        <v>68</v>
      </c>
      <c r="G72" s="145">
        <f>AVERAGE(G60:G71)</f>
        <v>294.3343909394448</v>
      </c>
      <c r="H72" s="146">
        <f>AVERAGE(H60:H71)</f>
        <v>0.98111463646481589</v>
      </c>
    </row>
    <row r="73" spans="1:8" ht="26.25" customHeight="1" x14ac:dyDescent="0.4">
      <c r="C73" s="100"/>
      <c r="D73" s="100"/>
      <c r="E73" s="100"/>
      <c r="F73" s="147" t="s">
        <v>81</v>
      </c>
      <c r="G73" s="148">
        <f>STDEV(G60:G71)/G72</f>
        <v>4.9132848296765379E-3</v>
      </c>
      <c r="H73" s="148">
        <f>STDEV(H60:H71)/H72</f>
        <v>4.9132848296765284E-3</v>
      </c>
    </row>
    <row r="74" spans="1:8" ht="27" customHeight="1" thickBot="1" x14ac:dyDescent="0.45">
      <c r="A74" s="100"/>
      <c r="B74" s="100"/>
      <c r="C74" s="100"/>
      <c r="D74" s="100"/>
      <c r="E74" s="102"/>
      <c r="F74" s="149" t="s">
        <v>17</v>
      </c>
      <c r="G74" s="150">
        <f>COUNT(G60:G71)</f>
        <v>9</v>
      </c>
      <c r="H74" s="150">
        <f>COUNT(H60:H71)</f>
        <v>9</v>
      </c>
    </row>
    <row r="76" spans="1:8" ht="26.25" customHeight="1" x14ac:dyDescent="0.4">
      <c r="A76" s="55" t="s">
        <v>103</v>
      </c>
      <c r="B76" s="56" t="s">
        <v>104</v>
      </c>
      <c r="C76" s="612" t="str">
        <f>B20</f>
        <v>Efavirenz 600mg, Lamivudine 300mg and Tenofovir Disoproxil Fumarate 300mg Tablets</v>
      </c>
      <c r="D76" s="612"/>
      <c r="E76" s="45" t="s">
        <v>105</v>
      </c>
      <c r="F76" s="45"/>
      <c r="G76" s="151">
        <f>H72</f>
        <v>0.98111463646481589</v>
      </c>
      <c r="H76" s="60"/>
    </row>
    <row r="77" spans="1:8" ht="18.75" x14ac:dyDescent="0.3">
      <c r="A77" s="54" t="s">
        <v>106</v>
      </c>
      <c r="B77" s="54" t="s">
        <v>107</v>
      </c>
    </row>
    <row r="78" spans="1:8" ht="18.75" x14ac:dyDescent="0.3">
      <c r="A78" s="54"/>
      <c r="B78" s="54"/>
    </row>
    <row r="79" spans="1:8" ht="26.25" customHeight="1" x14ac:dyDescent="0.4">
      <c r="A79" s="55" t="s">
        <v>4</v>
      </c>
      <c r="B79" s="628" t="str">
        <f>B26</f>
        <v>Lamivudine</v>
      </c>
      <c r="C79" s="628"/>
    </row>
    <row r="80" spans="1:8" ht="26.25" customHeight="1" x14ac:dyDescent="0.4">
      <c r="A80" s="56" t="s">
        <v>45</v>
      </c>
      <c r="B80" s="628" t="str">
        <f>B27</f>
        <v>L3-9</v>
      </c>
      <c r="C80" s="628"/>
    </row>
    <row r="81" spans="1:12" ht="27" customHeight="1" thickBot="1" x14ac:dyDescent="0.45">
      <c r="A81" s="56" t="s">
        <v>5</v>
      </c>
      <c r="B81" s="57">
        <f>B28</f>
        <v>101.74</v>
      </c>
    </row>
    <row r="82" spans="1:12" s="12" customFormat="1" ht="27" customHeight="1" thickBot="1" x14ac:dyDescent="0.45">
      <c r="A82" s="56" t="s">
        <v>46</v>
      </c>
      <c r="B82" s="58">
        <v>0</v>
      </c>
      <c r="C82" s="605" t="s">
        <v>47</v>
      </c>
      <c r="D82" s="606"/>
      <c r="E82" s="606"/>
      <c r="F82" s="606"/>
      <c r="G82" s="607"/>
      <c r="I82" s="59"/>
      <c r="J82" s="59"/>
      <c r="K82" s="59"/>
      <c r="L82" s="59"/>
    </row>
    <row r="83" spans="1:12" s="12" customFormat="1" ht="19.5" customHeight="1" thickBot="1" x14ac:dyDescent="0.35">
      <c r="A83" s="56" t="s">
        <v>48</v>
      </c>
      <c r="B83" s="60">
        <f>B81-B82</f>
        <v>101.74</v>
      </c>
      <c r="C83" s="61"/>
      <c r="D83" s="61"/>
      <c r="E83" s="61"/>
      <c r="F83" s="61"/>
      <c r="G83" s="62"/>
      <c r="I83" s="59"/>
      <c r="J83" s="59"/>
      <c r="K83" s="59"/>
      <c r="L83" s="59"/>
    </row>
    <row r="84" spans="1:12" s="12" customFormat="1" ht="27" customHeight="1" thickBot="1" x14ac:dyDescent="0.45">
      <c r="A84" s="56" t="s">
        <v>49</v>
      </c>
      <c r="B84" s="63">
        <v>1</v>
      </c>
      <c r="C84" s="593" t="s">
        <v>108</v>
      </c>
      <c r="D84" s="594"/>
      <c r="E84" s="594"/>
      <c r="F84" s="594"/>
      <c r="G84" s="594"/>
      <c r="H84" s="595"/>
      <c r="I84" s="59"/>
      <c r="J84" s="59"/>
      <c r="K84" s="59"/>
      <c r="L84" s="59"/>
    </row>
    <row r="85" spans="1:12" s="12" customFormat="1" ht="27" customHeight="1" thickBot="1" x14ac:dyDescent="0.45">
      <c r="A85" s="56" t="s">
        <v>51</v>
      </c>
      <c r="B85" s="63">
        <v>1</v>
      </c>
      <c r="C85" s="593" t="s">
        <v>109</v>
      </c>
      <c r="D85" s="594"/>
      <c r="E85" s="594"/>
      <c r="F85" s="594"/>
      <c r="G85" s="594"/>
      <c r="H85" s="595"/>
      <c r="I85" s="59"/>
      <c r="J85" s="59"/>
      <c r="K85" s="59"/>
      <c r="L85" s="59"/>
    </row>
    <row r="86" spans="1:12" s="12" customFormat="1" ht="18.75" x14ac:dyDescent="0.3">
      <c r="A86" s="56"/>
      <c r="B86" s="66"/>
      <c r="C86" s="67"/>
      <c r="D86" s="67"/>
      <c r="E86" s="67"/>
      <c r="F86" s="67"/>
      <c r="G86" s="67"/>
      <c r="H86" s="67"/>
      <c r="I86" s="59"/>
      <c r="J86" s="59"/>
      <c r="K86" s="59"/>
      <c r="L86" s="59"/>
    </row>
    <row r="87" spans="1:12" s="12" customFormat="1" ht="18.75" x14ac:dyDescent="0.3">
      <c r="A87" s="56" t="s">
        <v>53</v>
      </c>
      <c r="B87" s="68">
        <f>B84/B85</f>
        <v>1</v>
      </c>
      <c r="C87" s="45" t="s">
        <v>54</v>
      </c>
      <c r="D87" s="45"/>
      <c r="E87" s="45"/>
      <c r="F87" s="45"/>
      <c r="G87" s="45"/>
      <c r="I87" s="59"/>
      <c r="J87" s="59"/>
      <c r="K87" s="59"/>
      <c r="L87" s="59"/>
    </row>
    <row r="88" spans="1:12" ht="19.5" customHeight="1" thickBot="1" x14ac:dyDescent="0.35">
      <c r="A88" s="54"/>
      <c r="B88" s="54"/>
    </row>
    <row r="89" spans="1:12" ht="27" customHeight="1" thickBot="1" x14ac:dyDescent="0.45">
      <c r="A89" s="69" t="s">
        <v>55</v>
      </c>
      <c r="B89" s="70">
        <v>25</v>
      </c>
      <c r="D89" s="152" t="s">
        <v>56</v>
      </c>
      <c r="E89" s="153"/>
      <c r="F89" s="613" t="s">
        <v>57</v>
      </c>
      <c r="G89" s="615"/>
    </row>
    <row r="90" spans="1:12" ht="27" customHeight="1" thickBot="1" x14ac:dyDescent="0.45">
      <c r="A90" s="71" t="s">
        <v>58</v>
      </c>
      <c r="B90" s="72">
        <v>10</v>
      </c>
      <c r="C90" s="154" t="s">
        <v>59</v>
      </c>
      <c r="D90" s="74" t="s">
        <v>60</v>
      </c>
      <c r="E90" s="75" t="s">
        <v>61</v>
      </c>
      <c r="F90" s="74" t="s">
        <v>60</v>
      </c>
      <c r="G90" s="155" t="s">
        <v>61</v>
      </c>
      <c r="I90" s="77" t="s">
        <v>62</v>
      </c>
    </row>
    <row r="91" spans="1:12" ht="26.25" customHeight="1" x14ac:dyDescent="0.4">
      <c r="A91" s="71" t="s">
        <v>63</v>
      </c>
      <c r="B91" s="72">
        <v>20</v>
      </c>
      <c r="C91" s="156">
        <v>1</v>
      </c>
      <c r="D91" s="79">
        <v>79154720</v>
      </c>
      <c r="E91" s="80">
        <f>IF(ISBLANK(D91),"-",$D$101/$D$98*D91)</f>
        <v>80986449.928086832</v>
      </c>
      <c r="F91" s="79">
        <v>88201409</v>
      </c>
      <c r="G91" s="81">
        <f>IF(ISBLANK(F91),"-",$D$101/$F$98*F91)</f>
        <v>82880450.900037259</v>
      </c>
      <c r="I91" s="82"/>
    </row>
    <row r="92" spans="1:12" ht="26.25" customHeight="1" x14ac:dyDescent="0.4">
      <c r="A92" s="71" t="s">
        <v>64</v>
      </c>
      <c r="B92" s="72">
        <v>1</v>
      </c>
      <c r="C92" s="100">
        <v>2</v>
      </c>
      <c r="D92" s="84">
        <v>79101944</v>
      </c>
      <c r="E92" s="85">
        <f>IF(ISBLANK(D92),"-",$D$101/$D$98*D92)</f>
        <v>80932452.631634951</v>
      </c>
      <c r="F92" s="84">
        <v>87202538</v>
      </c>
      <c r="G92" s="86">
        <f>IF(ISBLANK(F92),"-",$D$101/$F$98*F92)</f>
        <v>81941839.149844348</v>
      </c>
      <c r="I92" s="616">
        <f>ABS((F96/D96*D95)-F95)/D95</f>
        <v>1.4044207656651589E-2</v>
      </c>
    </row>
    <row r="93" spans="1:12" ht="26.25" customHeight="1" x14ac:dyDescent="0.4">
      <c r="A93" s="71" t="s">
        <v>65</v>
      </c>
      <c r="B93" s="72">
        <v>1</v>
      </c>
      <c r="C93" s="100">
        <v>3</v>
      </c>
      <c r="D93" s="84">
        <v>80401091</v>
      </c>
      <c r="E93" s="85">
        <f>IF(ISBLANK(D93),"-",$D$101/$D$98*D93)</f>
        <v>82261663.365558654</v>
      </c>
      <c r="F93" s="84">
        <v>87804868</v>
      </c>
      <c r="G93" s="86">
        <f>IF(ISBLANK(F93),"-",$D$101/$F$98*F93)</f>
        <v>82507832.171459451</v>
      </c>
      <c r="I93" s="616"/>
    </row>
    <row r="94" spans="1:12" ht="27" customHeight="1" thickBot="1" x14ac:dyDescent="0.45">
      <c r="A94" s="71" t="s">
        <v>66</v>
      </c>
      <c r="B94" s="72">
        <v>1</v>
      </c>
      <c r="C94" s="157">
        <v>4</v>
      </c>
      <c r="D94" s="88"/>
      <c r="E94" s="89" t="str">
        <f>IF(ISBLANK(D94),"-",$D$101/$D$98*D94)</f>
        <v>-</v>
      </c>
      <c r="F94" s="158"/>
      <c r="G94" s="90" t="str">
        <f>IF(ISBLANK(F94),"-",$D$101/$F$98*F94)</f>
        <v>-</v>
      </c>
      <c r="I94" s="91"/>
    </row>
    <row r="95" spans="1:12" ht="27" customHeight="1" thickBot="1" x14ac:dyDescent="0.45">
      <c r="A95" s="71" t="s">
        <v>67</v>
      </c>
      <c r="B95" s="72">
        <v>1</v>
      </c>
      <c r="C95" s="56" t="s">
        <v>68</v>
      </c>
      <c r="D95" s="159">
        <f>AVERAGE(D91:D94)</f>
        <v>79552585</v>
      </c>
      <c r="E95" s="94">
        <f>AVERAGE(E91:E94)</f>
        <v>81393521.975093469</v>
      </c>
      <c r="F95" s="160">
        <f>AVERAGE(F91:F94)</f>
        <v>87736271.666666672</v>
      </c>
      <c r="G95" s="161">
        <f>AVERAGE(G91:G94)</f>
        <v>82443374.073780358</v>
      </c>
    </row>
    <row r="96" spans="1:12" ht="26.25" customHeight="1" x14ac:dyDescent="0.4">
      <c r="A96" s="71" t="s">
        <v>69</v>
      </c>
      <c r="B96" s="57">
        <v>1</v>
      </c>
      <c r="C96" s="162" t="s">
        <v>110</v>
      </c>
      <c r="D96" s="163">
        <v>14.41</v>
      </c>
      <c r="E96" s="45"/>
      <c r="F96" s="97">
        <v>15.69</v>
      </c>
    </row>
    <row r="97" spans="1:10" ht="26.25" customHeight="1" x14ac:dyDescent="0.4">
      <c r="A97" s="71" t="s">
        <v>71</v>
      </c>
      <c r="B97" s="57">
        <v>1</v>
      </c>
      <c r="C97" s="164" t="s">
        <v>111</v>
      </c>
      <c r="D97" s="165">
        <f>D96*$B$87</f>
        <v>14.41</v>
      </c>
      <c r="E97" s="100"/>
      <c r="F97" s="99">
        <f>F96*$B$87</f>
        <v>15.69</v>
      </c>
    </row>
    <row r="98" spans="1:10" ht="19.5" customHeight="1" thickBot="1" x14ac:dyDescent="0.35">
      <c r="A98" s="71" t="s">
        <v>73</v>
      </c>
      <c r="B98" s="100">
        <f>(B97/B96)*(B95/B94)*(B93/B92)*(B91/B90)*B89</f>
        <v>50</v>
      </c>
      <c r="C98" s="164" t="s">
        <v>112</v>
      </c>
      <c r="D98" s="166">
        <f>D97*$B$83/100</f>
        <v>14.660734</v>
      </c>
      <c r="E98" s="102"/>
      <c r="F98" s="101">
        <f>F97*$B$83/100</f>
        <v>15.963005999999998</v>
      </c>
    </row>
    <row r="99" spans="1:10" ht="19.5" customHeight="1" thickBot="1" x14ac:dyDescent="0.35">
      <c r="A99" s="617" t="s">
        <v>75</v>
      </c>
      <c r="B99" s="629"/>
      <c r="C99" s="164" t="s">
        <v>113</v>
      </c>
      <c r="D99" s="167">
        <f>D98/$B$98</f>
        <v>0.29321468000000001</v>
      </c>
      <c r="E99" s="102"/>
      <c r="F99" s="105">
        <f>F98/$B$98</f>
        <v>0.31926011999999998</v>
      </c>
      <c r="H99" s="36"/>
    </row>
    <row r="100" spans="1:10" ht="19.5" customHeight="1" thickBot="1" x14ac:dyDescent="0.35">
      <c r="A100" s="619"/>
      <c r="B100" s="630"/>
      <c r="C100" s="164" t="s">
        <v>77</v>
      </c>
      <c r="D100" s="168">
        <f>$B$56/$B$116</f>
        <v>0.3</v>
      </c>
      <c r="F100" s="110"/>
      <c r="G100" s="169"/>
      <c r="H100" s="36"/>
    </row>
    <row r="101" spans="1:10" ht="18.75" x14ac:dyDescent="0.3">
      <c r="C101" s="164" t="s">
        <v>78</v>
      </c>
      <c r="D101" s="165">
        <f>D100*$B$98</f>
        <v>15</v>
      </c>
      <c r="F101" s="110"/>
      <c r="H101" s="36"/>
    </row>
    <row r="102" spans="1:10" ht="19.5" customHeight="1" thickBot="1" x14ac:dyDescent="0.35">
      <c r="C102" s="170" t="s">
        <v>79</v>
      </c>
      <c r="D102" s="171">
        <f>D101/B34</f>
        <v>15</v>
      </c>
      <c r="F102" s="114"/>
      <c r="H102" s="36"/>
      <c r="J102" s="172"/>
    </row>
    <row r="103" spans="1:10" ht="18.75" x14ac:dyDescent="0.3">
      <c r="C103" s="173" t="s">
        <v>114</v>
      </c>
      <c r="D103" s="174">
        <f>AVERAGE(E91:E94,G91:G94)</f>
        <v>81918448.024436906</v>
      </c>
      <c r="F103" s="114"/>
      <c r="G103" s="169"/>
      <c r="H103" s="36"/>
      <c r="J103" s="175"/>
    </row>
    <row r="104" spans="1:10" ht="18.75" x14ac:dyDescent="0.3">
      <c r="C104" s="147" t="s">
        <v>81</v>
      </c>
      <c r="D104" s="176">
        <f>STDEV(E91:E94,G91:G94)/D103</f>
        <v>9.8144788597353989E-3</v>
      </c>
      <c r="F104" s="114"/>
      <c r="H104" s="36"/>
      <c r="J104" s="175"/>
    </row>
    <row r="105" spans="1:10" ht="19.5" customHeight="1" thickBot="1" x14ac:dyDescent="0.35">
      <c r="C105" s="149" t="s">
        <v>17</v>
      </c>
      <c r="D105" s="177">
        <f>COUNT(E91:E94,G91:G94)</f>
        <v>6</v>
      </c>
      <c r="F105" s="114"/>
      <c r="H105" s="36"/>
      <c r="J105" s="175"/>
    </row>
    <row r="106" spans="1:10" ht="19.5" customHeight="1" thickBot="1" x14ac:dyDescent="0.35">
      <c r="A106" s="118"/>
      <c r="B106" s="118"/>
      <c r="C106" s="118"/>
      <c r="D106" s="118"/>
      <c r="E106" s="118"/>
    </row>
    <row r="107" spans="1:10" ht="26.25" customHeight="1" x14ac:dyDescent="0.4">
      <c r="A107" s="69" t="s">
        <v>115</v>
      </c>
      <c r="B107" s="70">
        <v>1000</v>
      </c>
      <c r="C107" s="152" t="s">
        <v>116</v>
      </c>
      <c r="D107" s="178" t="s">
        <v>60</v>
      </c>
      <c r="E107" s="179" t="s">
        <v>117</v>
      </c>
      <c r="F107" s="180" t="s">
        <v>118</v>
      </c>
    </row>
    <row r="108" spans="1:10" ht="26.25" customHeight="1" x14ac:dyDescent="0.4">
      <c r="A108" s="71" t="s">
        <v>119</v>
      </c>
      <c r="B108" s="72">
        <v>1</v>
      </c>
      <c r="C108" s="181">
        <v>1</v>
      </c>
      <c r="D108" s="182">
        <v>87912872</v>
      </c>
      <c r="E108" s="183">
        <f t="shared" ref="E108:E113" si="1">IF(ISBLANK(D108),"-",D108/$D$103*$D$100*$B$116)</f>
        <v>321.95265213194068</v>
      </c>
      <c r="F108" s="184">
        <f t="shared" ref="F108:F113" si="2">IF(ISBLANK(D108), "-", E108/$B$56)</f>
        <v>1.073175507106469</v>
      </c>
    </row>
    <row r="109" spans="1:10" ht="26.25" customHeight="1" x14ac:dyDescent="0.4">
      <c r="A109" s="71" t="s">
        <v>92</v>
      </c>
      <c r="B109" s="72">
        <v>1</v>
      </c>
      <c r="C109" s="181">
        <v>2</v>
      </c>
      <c r="D109" s="182">
        <v>81238823</v>
      </c>
      <c r="E109" s="185">
        <f t="shared" si="1"/>
        <v>297.51109167412142</v>
      </c>
      <c r="F109" s="186">
        <f t="shared" si="2"/>
        <v>0.99170363891373803</v>
      </c>
    </row>
    <row r="110" spans="1:10" ht="26.25" customHeight="1" x14ac:dyDescent="0.4">
      <c r="A110" s="71" t="s">
        <v>93</v>
      </c>
      <c r="B110" s="72">
        <v>1</v>
      </c>
      <c r="C110" s="181">
        <v>3</v>
      </c>
      <c r="D110" s="182">
        <v>81170619</v>
      </c>
      <c r="E110" s="185">
        <f t="shared" si="1"/>
        <v>297.26131643431347</v>
      </c>
      <c r="F110" s="186">
        <f t="shared" si="2"/>
        <v>0.99087105478104487</v>
      </c>
    </row>
    <row r="111" spans="1:10" ht="26.25" customHeight="1" x14ac:dyDescent="0.4">
      <c r="A111" s="71" t="s">
        <v>94</v>
      </c>
      <c r="B111" s="72">
        <v>1</v>
      </c>
      <c r="C111" s="181">
        <v>4</v>
      </c>
      <c r="D111" s="182">
        <v>81098231</v>
      </c>
      <c r="E111" s="185">
        <f t="shared" si="1"/>
        <v>296.99621863859443</v>
      </c>
      <c r="F111" s="186">
        <f t="shared" si="2"/>
        <v>0.98998739546198145</v>
      </c>
    </row>
    <row r="112" spans="1:10" ht="26.25" customHeight="1" x14ac:dyDescent="0.4">
      <c r="A112" s="71" t="s">
        <v>95</v>
      </c>
      <c r="B112" s="72">
        <v>1</v>
      </c>
      <c r="C112" s="181">
        <v>5</v>
      </c>
      <c r="D112" s="182">
        <v>81144103</v>
      </c>
      <c r="E112" s="185">
        <f t="shared" si="1"/>
        <v>297.16421010244511</v>
      </c>
      <c r="F112" s="186">
        <f t="shared" si="2"/>
        <v>0.99054736700815038</v>
      </c>
    </row>
    <row r="113" spans="1:10" ht="26.25" customHeight="1" x14ac:dyDescent="0.4">
      <c r="A113" s="71" t="s">
        <v>97</v>
      </c>
      <c r="B113" s="72">
        <v>1</v>
      </c>
      <c r="C113" s="187">
        <v>6</v>
      </c>
      <c r="D113" s="188">
        <v>81125537</v>
      </c>
      <c r="E113" s="189">
        <f t="shared" si="1"/>
        <v>297.09621809167925</v>
      </c>
      <c r="F113" s="190">
        <f t="shared" si="2"/>
        <v>0.99032072697226414</v>
      </c>
    </row>
    <row r="114" spans="1:10" ht="26.25" customHeight="1" x14ac:dyDescent="0.4">
      <c r="A114" s="71" t="s">
        <v>98</v>
      </c>
      <c r="B114" s="72">
        <v>1</v>
      </c>
      <c r="C114" s="181"/>
      <c r="D114" s="100"/>
      <c r="E114" s="45"/>
      <c r="F114" s="191"/>
    </row>
    <row r="115" spans="1:10" ht="26.25" customHeight="1" x14ac:dyDescent="0.4">
      <c r="A115" s="71" t="s">
        <v>99</v>
      </c>
      <c r="B115" s="72">
        <v>1</v>
      </c>
      <c r="C115" s="181"/>
      <c r="D115" s="192" t="s">
        <v>68</v>
      </c>
      <c r="E115" s="193">
        <f>AVERAGE(E108:E113)</f>
        <v>301.3302845121824</v>
      </c>
      <c r="F115" s="194">
        <f>AVERAGE(F108:F113)</f>
        <v>1.0044342817072747</v>
      </c>
    </row>
    <row r="116" spans="1:10" ht="27" customHeight="1" thickBot="1" x14ac:dyDescent="0.45">
      <c r="A116" s="71" t="s">
        <v>100</v>
      </c>
      <c r="B116" s="83">
        <f>(B115/B114)*(B113/B112)*(B111/B110)*(B109/B108)*B107</f>
        <v>1000</v>
      </c>
      <c r="C116" s="195"/>
      <c r="D116" s="56" t="s">
        <v>81</v>
      </c>
      <c r="E116" s="196">
        <f>STDEV(E108:E113)/E115</f>
        <v>3.3532571387689981E-2</v>
      </c>
      <c r="F116" s="196">
        <f>STDEV(F108:F113)/F115</f>
        <v>3.3532571387690016E-2</v>
      </c>
      <c r="I116" s="45"/>
    </row>
    <row r="117" spans="1:10" ht="27" customHeight="1" thickBot="1" x14ac:dyDescent="0.45">
      <c r="A117" s="617" t="s">
        <v>75</v>
      </c>
      <c r="B117" s="618"/>
      <c r="C117" s="197"/>
      <c r="D117" s="198" t="s">
        <v>17</v>
      </c>
      <c r="E117" s="199">
        <f>COUNT(E108:E113)</f>
        <v>6</v>
      </c>
      <c r="F117" s="199">
        <f>COUNT(F108:F113)</f>
        <v>6</v>
      </c>
      <c r="I117" s="45"/>
      <c r="J117" s="175"/>
    </row>
    <row r="118" spans="1:10" ht="19.5" customHeight="1" thickBot="1" x14ac:dyDescent="0.35">
      <c r="A118" s="619"/>
      <c r="B118" s="620"/>
      <c r="C118" s="45"/>
      <c r="D118" s="45"/>
      <c r="E118" s="45"/>
      <c r="F118" s="100"/>
      <c r="G118" s="45"/>
      <c r="H118" s="45"/>
      <c r="I118" s="45"/>
    </row>
    <row r="119" spans="1:10" ht="18.75" x14ac:dyDescent="0.3">
      <c r="A119" s="200"/>
      <c r="B119" s="67"/>
      <c r="C119" s="45"/>
      <c r="D119" s="45"/>
      <c r="E119" s="45"/>
      <c r="F119" s="100"/>
      <c r="G119" s="45"/>
      <c r="H119" s="45"/>
      <c r="I119" s="45"/>
    </row>
    <row r="120" spans="1:10" ht="26.25" customHeight="1" x14ac:dyDescent="0.4">
      <c r="A120" s="55" t="s">
        <v>103</v>
      </c>
      <c r="B120" s="56" t="s">
        <v>120</v>
      </c>
      <c r="C120" s="612" t="str">
        <f>B20</f>
        <v>Efavirenz 600mg, Lamivudine 300mg and Tenofovir Disoproxil Fumarate 300mg Tablets</v>
      </c>
      <c r="D120" s="612"/>
      <c r="E120" s="45" t="s">
        <v>121</v>
      </c>
      <c r="F120" s="45"/>
      <c r="G120" s="151">
        <f>F115</f>
        <v>1.0044342817072747</v>
      </c>
      <c r="H120" s="45"/>
      <c r="I120" s="45"/>
    </row>
    <row r="121" spans="1:10" ht="19.5" customHeight="1" thickBot="1" x14ac:dyDescent="0.35">
      <c r="A121" s="201"/>
      <c r="B121" s="201"/>
      <c r="C121" s="202"/>
      <c r="D121" s="202"/>
      <c r="E121" s="202"/>
      <c r="F121" s="202"/>
      <c r="G121" s="202"/>
      <c r="H121" s="202"/>
    </row>
    <row r="122" spans="1:10" ht="18.75" x14ac:dyDescent="0.3">
      <c r="B122" s="631" t="s">
        <v>23</v>
      </c>
      <c r="C122" s="631"/>
      <c r="E122" s="154" t="s">
        <v>24</v>
      </c>
      <c r="F122" s="203"/>
      <c r="G122" s="631" t="s">
        <v>25</v>
      </c>
      <c r="H122" s="631"/>
    </row>
    <row r="123" spans="1:10" ht="69.95" customHeight="1" x14ac:dyDescent="0.3">
      <c r="A123" s="55" t="s">
        <v>26</v>
      </c>
      <c r="B123" s="204"/>
      <c r="C123" s="204"/>
      <c r="E123" s="204"/>
      <c r="F123" s="45"/>
      <c r="G123" s="204"/>
      <c r="H123" s="204"/>
    </row>
    <row r="124" spans="1:10" ht="69.95" customHeight="1" x14ac:dyDescent="0.3">
      <c r="A124" s="55" t="s">
        <v>27</v>
      </c>
      <c r="B124" s="205"/>
      <c r="C124" s="205"/>
      <c r="E124" s="205"/>
      <c r="F124" s="45"/>
      <c r="G124" s="206"/>
      <c r="H124" s="206"/>
    </row>
    <row r="125" spans="1:10" ht="18.75" x14ac:dyDescent="0.3">
      <c r="A125" s="100"/>
      <c r="B125" s="100"/>
      <c r="C125" s="100"/>
      <c r="D125" s="100"/>
      <c r="E125" s="100"/>
      <c r="F125" s="102"/>
      <c r="G125" s="100"/>
      <c r="H125" s="100"/>
      <c r="I125" s="45"/>
    </row>
    <row r="126" spans="1:10" ht="18.75" x14ac:dyDescent="0.3">
      <c r="A126" s="100"/>
      <c r="B126" s="100"/>
      <c r="C126" s="100"/>
      <c r="D126" s="100"/>
      <c r="E126" s="100"/>
      <c r="F126" s="102"/>
      <c r="G126" s="100"/>
      <c r="H126" s="100"/>
      <c r="I126" s="45"/>
    </row>
    <row r="127" spans="1:10" ht="18.75" x14ac:dyDescent="0.3">
      <c r="A127" s="100"/>
      <c r="B127" s="100"/>
      <c r="C127" s="100"/>
      <c r="D127" s="100"/>
      <c r="E127" s="100"/>
      <c r="F127" s="102"/>
      <c r="G127" s="100"/>
      <c r="H127" s="100"/>
      <c r="I127" s="45"/>
    </row>
    <row r="128" spans="1:10" ht="18.75" x14ac:dyDescent="0.3">
      <c r="A128" s="100"/>
      <c r="B128" s="100"/>
      <c r="C128" s="100"/>
      <c r="D128" s="100"/>
      <c r="E128" s="100"/>
      <c r="F128" s="102"/>
      <c r="G128" s="100"/>
      <c r="H128" s="100"/>
      <c r="I128" s="45"/>
    </row>
    <row r="129" spans="1:9" ht="18.75" x14ac:dyDescent="0.3">
      <c r="A129" s="100"/>
      <c r="B129" s="100"/>
      <c r="C129" s="100"/>
      <c r="D129" s="100"/>
      <c r="E129" s="100"/>
      <c r="F129" s="102"/>
      <c r="G129" s="100"/>
      <c r="H129" s="100"/>
      <c r="I129" s="45"/>
    </row>
    <row r="130" spans="1:9" ht="18.75" x14ac:dyDescent="0.3">
      <c r="A130" s="100"/>
      <c r="B130" s="100"/>
      <c r="C130" s="100"/>
      <c r="D130" s="100"/>
      <c r="E130" s="100"/>
      <c r="F130" s="102"/>
      <c r="G130" s="100"/>
      <c r="H130" s="100"/>
      <c r="I130" s="45"/>
    </row>
    <row r="131" spans="1:9" ht="18.75" x14ac:dyDescent="0.3">
      <c r="A131" s="100"/>
      <c r="B131" s="100"/>
      <c r="C131" s="100"/>
      <c r="D131" s="100"/>
      <c r="E131" s="100"/>
      <c r="F131" s="102"/>
      <c r="G131" s="100"/>
      <c r="H131" s="100"/>
      <c r="I131" s="45"/>
    </row>
    <row r="132" spans="1:9" ht="18.75" x14ac:dyDescent="0.3">
      <c r="A132" s="100"/>
      <c r="B132" s="100"/>
      <c r="C132" s="100"/>
      <c r="D132" s="100"/>
      <c r="E132" s="100"/>
      <c r="F132" s="102"/>
      <c r="G132" s="100"/>
      <c r="H132" s="100"/>
      <c r="I132" s="45"/>
    </row>
    <row r="133" spans="1:9" ht="18.75" x14ac:dyDescent="0.3">
      <c r="A133" s="100"/>
      <c r="B133" s="100"/>
      <c r="C133" s="100"/>
      <c r="D133" s="100"/>
      <c r="E133" s="100"/>
      <c r="F133" s="102"/>
      <c r="G133" s="100"/>
      <c r="H133" s="100"/>
      <c r="I133" s="45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I92:I93"/>
    <mergeCell ref="A99:B100"/>
    <mergeCell ref="A117:B118"/>
    <mergeCell ref="C120:D120"/>
    <mergeCell ref="B122:C122"/>
    <mergeCell ref="G122:H122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D36:E36"/>
    <mergeCell ref="F36:G36"/>
    <mergeCell ref="I39:I40"/>
    <mergeCell ref="A46:B47"/>
    <mergeCell ref="C60:C63"/>
    <mergeCell ref="D60:D63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58" zoomScale="60" zoomScaleNormal="40" zoomScalePageLayoutView="55" workbookViewId="0">
      <selection activeCell="F63" sqref="F63"/>
    </sheetView>
  </sheetViews>
  <sheetFormatPr defaultColWidth="9.140625" defaultRowHeight="13.5" x14ac:dyDescent="0.25"/>
  <cols>
    <col min="1" max="1" width="55.42578125" style="373" customWidth="1"/>
    <col min="2" max="2" width="33.7109375" style="373" customWidth="1"/>
    <col min="3" max="3" width="42.28515625" style="373" customWidth="1"/>
    <col min="4" max="4" width="30.5703125" style="373" customWidth="1"/>
    <col min="5" max="5" width="39.85546875" style="373" customWidth="1"/>
    <col min="6" max="6" width="30.7109375" style="373" customWidth="1"/>
    <col min="7" max="7" width="39.85546875" style="373" customWidth="1"/>
    <col min="8" max="8" width="30" style="373" customWidth="1"/>
    <col min="9" max="9" width="30.28515625" style="373" hidden="1" customWidth="1"/>
    <col min="10" max="10" width="30.42578125" style="373" customWidth="1"/>
    <col min="11" max="11" width="21.28515625" style="373" customWidth="1"/>
    <col min="12" max="12" width="9.140625" style="373"/>
    <col min="13" max="16384" width="9.140625" style="375"/>
  </cols>
  <sheetData>
    <row r="1" spans="1:9" ht="18.75" customHeight="1" x14ac:dyDescent="0.25">
      <c r="A1" s="635" t="s">
        <v>42</v>
      </c>
      <c r="B1" s="635"/>
      <c r="C1" s="635"/>
      <c r="D1" s="635"/>
      <c r="E1" s="635"/>
      <c r="F1" s="635"/>
      <c r="G1" s="635"/>
      <c r="H1" s="635"/>
      <c r="I1" s="635"/>
    </row>
    <row r="2" spans="1:9" ht="18.75" customHeight="1" x14ac:dyDescent="0.25">
      <c r="A2" s="635"/>
      <c r="B2" s="635"/>
      <c r="C2" s="635"/>
      <c r="D2" s="635"/>
      <c r="E2" s="635"/>
      <c r="F2" s="635"/>
      <c r="G2" s="635"/>
      <c r="H2" s="635"/>
      <c r="I2" s="635"/>
    </row>
    <row r="3" spans="1:9" ht="18.75" customHeight="1" x14ac:dyDescent="0.25">
      <c r="A3" s="635"/>
      <c r="B3" s="635"/>
      <c r="C3" s="635"/>
      <c r="D3" s="635"/>
      <c r="E3" s="635"/>
      <c r="F3" s="635"/>
      <c r="G3" s="635"/>
      <c r="H3" s="635"/>
      <c r="I3" s="635"/>
    </row>
    <row r="4" spans="1:9" ht="18.75" customHeight="1" x14ac:dyDescent="0.25">
      <c r="A4" s="635"/>
      <c r="B4" s="635"/>
      <c r="C4" s="635"/>
      <c r="D4" s="635"/>
      <c r="E4" s="635"/>
      <c r="F4" s="635"/>
      <c r="G4" s="635"/>
      <c r="H4" s="635"/>
      <c r="I4" s="635"/>
    </row>
    <row r="5" spans="1:9" ht="18.75" customHeight="1" x14ac:dyDescent="0.25">
      <c r="A5" s="635"/>
      <c r="B5" s="635"/>
      <c r="C5" s="635"/>
      <c r="D5" s="635"/>
      <c r="E5" s="635"/>
      <c r="F5" s="635"/>
      <c r="G5" s="635"/>
      <c r="H5" s="635"/>
      <c r="I5" s="635"/>
    </row>
    <row r="6" spans="1:9" ht="18.75" customHeight="1" x14ac:dyDescent="0.25">
      <c r="A6" s="635"/>
      <c r="B6" s="635"/>
      <c r="C6" s="635"/>
      <c r="D6" s="635"/>
      <c r="E6" s="635"/>
      <c r="F6" s="635"/>
      <c r="G6" s="635"/>
      <c r="H6" s="635"/>
      <c r="I6" s="635"/>
    </row>
    <row r="7" spans="1:9" ht="18.75" customHeight="1" x14ac:dyDescent="0.25">
      <c r="A7" s="635"/>
      <c r="B7" s="635"/>
      <c r="C7" s="635"/>
      <c r="D7" s="635"/>
      <c r="E7" s="635"/>
      <c r="F7" s="635"/>
      <c r="G7" s="635"/>
      <c r="H7" s="635"/>
      <c r="I7" s="635"/>
    </row>
    <row r="8" spans="1:9" x14ac:dyDescent="0.25">
      <c r="A8" s="636" t="s">
        <v>43</v>
      </c>
      <c r="B8" s="636"/>
      <c r="C8" s="636"/>
      <c r="D8" s="636"/>
      <c r="E8" s="636"/>
      <c r="F8" s="636"/>
      <c r="G8" s="636"/>
      <c r="H8" s="636"/>
      <c r="I8" s="636"/>
    </row>
    <row r="9" spans="1:9" x14ac:dyDescent="0.25">
      <c r="A9" s="636"/>
      <c r="B9" s="636"/>
      <c r="C9" s="636"/>
      <c r="D9" s="636"/>
      <c r="E9" s="636"/>
      <c r="F9" s="636"/>
      <c r="G9" s="636"/>
      <c r="H9" s="636"/>
      <c r="I9" s="636"/>
    </row>
    <row r="10" spans="1:9" x14ac:dyDescent="0.25">
      <c r="A10" s="636"/>
      <c r="B10" s="636"/>
      <c r="C10" s="636"/>
      <c r="D10" s="636"/>
      <c r="E10" s="636"/>
      <c r="F10" s="636"/>
      <c r="G10" s="636"/>
      <c r="H10" s="636"/>
      <c r="I10" s="636"/>
    </row>
    <row r="11" spans="1:9" x14ac:dyDescent="0.25">
      <c r="A11" s="636"/>
      <c r="B11" s="636"/>
      <c r="C11" s="636"/>
      <c r="D11" s="636"/>
      <c r="E11" s="636"/>
      <c r="F11" s="636"/>
      <c r="G11" s="636"/>
      <c r="H11" s="636"/>
      <c r="I11" s="636"/>
    </row>
    <row r="12" spans="1:9" x14ac:dyDescent="0.25">
      <c r="A12" s="636"/>
      <c r="B12" s="636"/>
      <c r="C12" s="636"/>
      <c r="D12" s="636"/>
      <c r="E12" s="636"/>
      <c r="F12" s="636"/>
      <c r="G12" s="636"/>
      <c r="H12" s="636"/>
      <c r="I12" s="636"/>
    </row>
    <row r="13" spans="1:9" x14ac:dyDescent="0.25">
      <c r="A13" s="636"/>
      <c r="B13" s="636"/>
      <c r="C13" s="636"/>
      <c r="D13" s="636"/>
      <c r="E13" s="636"/>
      <c r="F13" s="636"/>
      <c r="G13" s="636"/>
      <c r="H13" s="636"/>
      <c r="I13" s="636"/>
    </row>
    <row r="14" spans="1:9" x14ac:dyDescent="0.25">
      <c r="A14" s="636"/>
      <c r="B14" s="636"/>
      <c r="C14" s="636"/>
      <c r="D14" s="636"/>
      <c r="E14" s="636"/>
      <c r="F14" s="636"/>
      <c r="G14" s="636"/>
      <c r="H14" s="636"/>
      <c r="I14" s="636"/>
    </row>
    <row r="15" spans="1:9" ht="19.5" customHeight="1" thickBot="1" x14ac:dyDescent="0.35">
      <c r="A15" s="374"/>
    </row>
    <row r="16" spans="1:9" ht="19.5" customHeight="1" thickBot="1" x14ac:dyDescent="0.35">
      <c r="A16" s="637" t="s">
        <v>28</v>
      </c>
      <c r="B16" s="638"/>
      <c r="C16" s="638"/>
      <c r="D16" s="638"/>
      <c r="E16" s="638"/>
      <c r="F16" s="638"/>
      <c r="G16" s="638"/>
      <c r="H16" s="639"/>
    </row>
    <row r="17" spans="1:14" ht="20.25" customHeight="1" x14ac:dyDescent="0.25">
      <c r="A17" s="640" t="s">
        <v>44</v>
      </c>
      <c r="B17" s="640"/>
      <c r="C17" s="640"/>
      <c r="D17" s="640"/>
      <c r="E17" s="640"/>
      <c r="F17" s="640"/>
      <c r="G17" s="640"/>
      <c r="H17" s="640"/>
    </row>
    <row r="18" spans="1:14" ht="26.25" customHeight="1" x14ac:dyDescent="0.4">
      <c r="A18" s="376" t="s">
        <v>30</v>
      </c>
      <c r="B18" s="641" t="s">
        <v>122</v>
      </c>
      <c r="C18" s="641"/>
      <c r="D18" s="377"/>
      <c r="E18" s="378"/>
      <c r="F18" s="379"/>
      <c r="G18" s="379"/>
      <c r="H18" s="379"/>
    </row>
    <row r="19" spans="1:14" ht="26.25" customHeight="1" x14ac:dyDescent="0.4">
      <c r="A19" s="376" t="s">
        <v>31</v>
      </c>
      <c r="B19" s="380" t="s">
        <v>134</v>
      </c>
      <c r="C19" s="379">
        <v>29</v>
      </c>
      <c r="D19" s="379"/>
      <c r="E19" s="379"/>
      <c r="F19" s="379"/>
      <c r="G19" s="379"/>
      <c r="H19" s="379"/>
    </row>
    <row r="20" spans="1:14" ht="26.25" customHeight="1" x14ac:dyDescent="0.4">
      <c r="A20" s="376" t="s">
        <v>32</v>
      </c>
      <c r="B20" s="642" t="s">
        <v>7</v>
      </c>
      <c r="C20" s="642"/>
      <c r="D20" s="379"/>
      <c r="E20" s="379"/>
      <c r="F20" s="379"/>
      <c r="G20" s="379"/>
      <c r="H20" s="379"/>
    </row>
    <row r="21" spans="1:14" ht="26.25" customHeight="1" x14ac:dyDescent="0.4">
      <c r="A21" s="376" t="s">
        <v>33</v>
      </c>
      <c r="B21" s="642" t="s">
        <v>123</v>
      </c>
      <c r="C21" s="642"/>
      <c r="D21" s="642"/>
      <c r="E21" s="642"/>
      <c r="F21" s="642"/>
      <c r="G21" s="642"/>
      <c r="H21" s="642"/>
      <c r="I21" s="381"/>
    </row>
    <row r="22" spans="1:14" ht="26.25" customHeight="1" x14ac:dyDescent="0.4">
      <c r="A22" s="376" t="s">
        <v>34</v>
      </c>
      <c r="B22" s="216">
        <v>42499.469143518516</v>
      </c>
      <c r="C22" s="379"/>
      <c r="D22" s="379"/>
      <c r="E22" s="379"/>
      <c r="F22" s="379"/>
      <c r="G22" s="379"/>
      <c r="H22" s="379"/>
    </row>
    <row r="23" spans="1:14" ht="26.25" customHeight="1" x14ac:dyDescent="0.4">
      <c r="A23" s="376" t="s">
        <v>35</v>
      </c>
      <c r="B23" s="382">
        <v>42510.469143518516</v>
      </c>
      <c r="C23" s="379"/>
      <c r="D23" s="379"/>
      <c r="E23" s="379"/>
      <c r="F23" s="379"/>
      <c r="G23" s="379"/>
      <c r="H23" s="379"/>
    </row>
    <row r="24" spans="1:14" ht="18.75" x14ac:dyDescent="0.3">
      <c r="A24" s="376"/>
      <c r="B24" s="383"/>
    </row>
    <row r="25" spans="1:14" ht="18.75" x14ac:dyDescent="0.3">
      <c r="A25" s="384" t="s">
        <v>1</v>
      </c>
      <c r="B25" s="383"/>
    </row>
    <row r="26" spans="1:14" ht="26.25" customHeight="1" x14ac:dyDescent="0.4">
      <c r="A26" s="385" t="s">
        <v>4</v>
      </c>
      <c r="B26" s="642" t="s">
        <v>7</v>
      </c>
      <c r="C26" s="642"/>
    </row>
    <row r="27" spans="1:14" ht="26.25" customHeight="1" x14ac:dyDescent="0.4">
      <c r="A27" s="386" t="s">
        <v>45</v>
      </c>
      <c r="B27" s="643" t="s">
        <v>130</v>
      </c>
      <c r="C27" s="643"/>
    </row>
    <row r="28" spans="1:14" ht="27" customHeight="1" thickBot="1" x14ac:dyDescent="0.45">
      <c r="A28" s="386" t="s">
        <v>5</v>
      </c>
      <c r="B28" s="387">
        <v>98.8</v>
      </c>
    </row>
    <row r="29" spans="1:14" s="389" customFormat="1" ht="27" customHeight="1" thickBot="1" x14ac:dyDescent="0.45">
      <c r="A29" s="386" t="s">
        <v>46</v>
      </c>
      <c r="B29" s="388">
        <v>0</v>
      </c>
      <c r="C29" s="644" t="s">
        <v>47</v>
      </c>
      <c r="D29" s="645"/>
      <c r="E29" s="645"/>
      <c r="F29" s="645"/>
      <c r="G29" s="646"/>
      <c r="I29" s="390"/>
      <c r="J29" s="390"/>
      <c r="K29" s="390"/>
      <c r="L29" s="390"/>
    </row>
    <row r="30" spans="1:14" s="389" customFormat="1" ht="19.5" customHeight="1" thickBot="1" x14ac:dyDescent="0.35">
      <c r="A30" s="386" t="s">
        <v>48</v>
      </c>
      <c r="B30" s="391">
        <f>B28-B29</f>
        <v>98.8</v>
      </c>
      <c r="C30" s="392"/>
      <c r="D30" s="392"/>
      <c r="E30" s="392"/>
      <c r="F30" s="392"/>
      <c r="G30" s="393"/>
      <c r="I30" s="390"/>
      <c r="J30" s="390"/>
      <c r="K30" s="390"/>
      <c r="L30" s="390"/>
    </row>
    <row r="31" spans="1:14" s="389" customFormat="1" ht="27" customHeight="1" thickBot="1" x14ac:dyDescent="0.45">
      <c r="A31" s="386" t="s">
        <v>49</v>
      </c>
      <c r="B31" s="394">
        <v>1</v>
      </c>
      <c r="C31" s="632" t="s">
        <v>50</v>
      </c>
      <c r="D31" s="633"/>
      <c r="E31" s="633"/>
      <c r="F31" s="633"/>
      <c r="G31" s="633"/>
      <c r="H31" s="634"/>
      <c r="I31" s="390"/>
      <c r="J31" s="390"/>
      <c r="K31" s="390"/>
      <c r="L31" s="390"/>
    </row>
    <row r="32" spans="1:14" s="389" customFormat="1" ht="27" customHeight="1" thickBot="1" x14ac:dyDescent="0.45">
      <c r="A32" s="386" t="s">
        <v>51</v>
      </c>
      <c r="B32" s="394">
        <v>1</v>
      </c>
      <c r="C32" s="632" t="s">
        <v>52</v>
      </c>
      <c r="D32" s="633"/>
      <c r="E32" s="633"/>
      <c r="F32" s="633"/>
      <c r="G32" s="633"/>
      <c r="H32" s="634"/>
      <c r="I32" s="390"/>
      <c r="J32" s="390"/>
      <c r="K32" s="390"/>
      <c r="L32" s="395"/>
      <c r="M32" s="395"/>
      <c r="N32" s="396"/>
    </row>
    <row r="33" spans="1:14" s="389" customFormat="1" ht="17.25" customHeight="1" x14ac:dyDescent="0.3">
      <c r="A33" s="386"/>
      <c r="B33" s="397"/>
      <c r="C33" s="398"/>
      <c r="D33" s="398"/>
      <c r="E33" s="398"/>
      <c r="F33" s="398"/>
      <c r="G33" s="398"/>
      <c r="H33" s="398"/>
      <c r="I33" s="390"/>
      <c r="J33" s="390"/>
      <c r="K33" s="390"/>
      <c r="L33" s="395"/>
      <c r="M33" s="395"/>
      <c r="N33" s="396"/>
    </row>
    <row r="34" spans="1:14" s="389" customFormat="1" ht="18.75" x14ac:dyDescent="0.3">
      <c r="A34" s="386" t="s">
        <v>53</v>
      </c>
      <c r="B34" s="399">
        <f>B31/B32</f>
        <v>1</v>
      </c>
      <c r="C34" s="374" t="s">
        <v>54</v>
      </c>
      <c r="D34" s="374"/>
      <c r="E34" s="374"/>
      <c r="F34" s="374"/>
      <c r="G34" s="374"/>
      <c r="I34" s="390"/>
      <c r="J34" s="390"/>
      <c r="K34" s="390"/>
      <c r="L34" s="395"/>
      <c r="M34" s="395"/>
      <c r="N34" s="396"/>
    </row>
    <row r="35" spans="1:14" s="389" customFormat="1" ht="19.5" customHeight="1" thickBot="1" x14ac:dyDescent="0.35">
      <c r="A35" s="386"/>
      <c r="B35" s="391"/>
      <c r="G35" s="374"/>
      <c r="I35" s="390"/>
      <c r="J35" s="390"/>
      <c r="K35" s="390"/>
      <c r="L35" s="395"/>
      <c r="M35" s="395"/>
      <c r="N35" s="396"/>
    </row>
    <row r="36" spans="1:14" s="389" customFormat="1" ht="27" customHeight="1" thickBot="1" x14ac:dyDescent="0.45">
      <c r="A36" s="400" t="s">
        <v>55</v>
      </c>
      <c r="B36" s="401">
        <v>25</v>
      </c>
      <c r="C36" s="374"/>
      <c r="D36" s="652" t="s">
        <v>56</v>
      </c>
      <c r="E36" s="653"/>
      <c r="F36" s="652" t="s">
        <v>57</v>
      </c>
      <c r="G36" s="654"/>
      <c r="J36" s="390"/>
      <c r="K36" s="390"/>
      <c r="L36" s="395"/>
      <c r="M36" s="395"/>
      <c r="N36" s="396"/>
    </row>
    <row r="37" spans="1:14" s="389" customFormat="1" ht="27" customHeight="1" thickBot="1" x14ac:dyDescent="0.45">
      <c r="A37" s="402" t="s">
        <v>58</v>
      </c>
      <c r="B37" s="403">
        <v>5</v>
      </c>
      <c r="C37" s="404" t="s">
        <v>59</v>
      </c>
      <c r="D37" s="405" t="s">
        <v>60</v>
      </c>
      <c r="E37" s="406" t="s">
        <v>61</v>
      </c>
      <c r="F37" s="405" t="s">
        <v>60</v>
      </c>
      <c r="G37" s="407" t="s">
        <v>61</v>
      </c>
      <c r="I37" s="408" t="s">
        <v>62</v>
      </c>
      <c r="J37" s="390"/>
      <c r="K37" s="390"/>
      <c r="L37" s="395"/>
      <c r="M37" s="395"/>
      <c r="N37" s="396"/>
    </row>
    <row r="38" spans="1:14" s="389" customFormat="1" ht="26.25" customHeight="1" x14ac:dyDescent="0.4">
      <c r="A38" s="402" t="s">
        <v>63</v>
      </c>
      <c r="B38" s="403">
        <v>50</v>
      </c>
      <c r="C38" s="409">
        <v>1</v>
      </c>
      <c r="D38" s="410">
        <v>12329252</v>
      </c>
      <c r="E38" s="411">
        <f>IF(ISBLANK(D38),"-",$D$48/$D$45*D38)</f>
        <v>12588096.839273708</v>
      </c>
      <c r="F38" s="410">
        <v>13630872</v>
      </c>
      <c r="G38" s="412">
        <f>IF(ISBLANK(F38),"-",$D$48/$F$45*F38)</f>
        <v>12429215.450268082</v>
      </c>
      <c r="I38" s="413"/>
      <c r="J38" s="390"/>
      <c r="K38" s="390"/>
      <c r="L38" s="395"/>
      <c r="M38" s="395"/>
      <c r="N38" s="396"/>
    </row>
    <row r="39" spans="1:14" s="389" customFormat="1" ht="26.25" customHeight="1" x14ac:dyDescent="0.4">
      <c r="A39" s="402" t="s">
        <v>64</v>
      </c>
      <c r="B39" s="403">
        <v>1</v>
      </c>
      <c r="C39" s="414">
        <v>2</v>
      </c>
      <c r="D39" s="415">
        <v>12305865</v>
      </c>
      <c r="E39" s="416">
        <f>IF(ISBLANK(D39),"-",$D$48/$D$45*D39)</f>
        <v>12564218.844016567</v>
      </c>
      <c r="F39" s="415">
        <v>13674704</v>
      </c>
      <c r="G39" s="417">
        <f>IF(ISBLANK(F39),"-",$D$48/$F$45*F39)</f>
        <v>12469183.353393881</v>
      </c>
      <c r="I39" s="655">
        <f>ABS((F43/D43*D42)-F42)/D42</f>
        <v>7.9341203811214792E-3</v>
      </c>
      <c r="J39" s="390"/>
      <c r="K39" s="390"/>
      <c r="L39" s="395"/>
      <c r="M39" s="395"/>
      <c r="N39" s="396"/>
    </row>
    <row r="40" spans="1:14" ht="26.25" customHeight="1" x14ac:dyDescent="0.4">
      <c r="A40" s="402" t="s">
        <v>65</v>
      </c>
      <c r="B40" s="403">
        <v>1</v>
      </c>
      <c r="C40" s="414">
        <v>3</v>
      </c>
      <c r="D40" s="415">
        <v>12254770</v>
      </c>
      <c r="E40" s="416">
        <f>IF(ISBLANK(D40),"-",$D$48/$D$45*D40)</f>
        <v>12512051.136843197</v>
      </c>
      <c r="F40" s="415">
        <v>13707493</v>
      </c>
      <c r="G40" s="417">
        <f>IF(ISBLANK(F40),"-",$D$48/$F$45*F40)</f>
        <v>12499081.774081776</v>
      </c>
      <c r="I40" s="655"/>
      <c r="L40" s="395"/>
      <c r="M40" s="395"/>
      <c r="N40" s="374"/>
    </row>
    <row r="41" spans="1:14" ht="27" customHeight="1" thickBot="1" x14ac:dyDescent="0.45">
      <c r="A41" s="402" t="s">
        <v>66</v>
      </c>
      <c r="B41" s="403">
        <v>1</v>
      </c>
      <c r="C41" s="418">
        <v>4</v>
      </c>
      <c r="D41" s="419"/>
      <c r="E41" s="420" t="str">
        <f>IF(ISBLANK(D41),"-",$D$48/$D$45*D41)</f>
        <v>-</v>
      </c>
      <c r="F41" s="419"/>
      <c r="G41" s="421" t="str">
        <f>IF(ISBLANK(F41),"-",$D$48/$F$45*F41)</f>
        <v>-</v>
      </c>
      <c r="I41" s="422"/>
      <c r="L41" s="395"/>
      <c r="M41" s="395"/>
      <c r="N41" s="374"/>
    </row>
    <row r="42" spans="1:14" ht="27" customHeight="1" thickBot="1" x14ac:dyDescent="0.45">
      <c r="A42" s="402" t="s">
        <v>67</v>
      </c>
      <c r="B42" s="403">
        <v>1</v>
      </c>
      <c r="C42" s="423" t="s">
        <v>68</v>
      </c>
      <c r="D42" s="424">
        <f>AVERAGE(D38:D41)</f>
        <v>12296629</v>
      </c>
      <c r="E42" s="425">
        <f>AVERAGE(E38:E41)</f>
        <v>12554788.940044491</v>
      </c>
      <c r="F42" s="424">
        <f>AVERAGE(F38:F41)</f>
        <v>13671023</v>
      </c>
      <c r="G42" s="426">
        <f>AVERAGE(G38:G41)</f>
        <v>12465826.859247914</v>
      </c>
      <c r="H42" s="427"/>
    </row>
    <row r="43" spans="1:14" ht="26.25" customHeight="1" x14ac:dyDescent="0.4">
      <c r="A43" s="402" t="s">
        <v>69</v>
      </c>
      <c r="B43" s="403">
        <v>1</v>
      </c>
      <c r="C43" s="428" t="s">
        <v>70</v>
      </c>
      <c r="D43" s="429">
        <v>14.87</v>
      </c>
      <c r="E43" s="374"/>
      <c r="F43" s="429">
        <v>16.649999999999999</v>
      </c>
      <c r="H43" s="427"/>
    </row>
    <row r="44" spans="1:14" ht="26.25" customHeight="1" x14ac:dyDescent="0.4">
      <c r="A44" s="402" t="s">
        <v>71</v>
      </c>
      <c r="B44" s="403">
        <v>1</v>
      </c>
      <c r="C44" s="430" t="s">
        <v>72</v>
      </c>
      <c r="D44" s="431">
        <f>D43*$B$34</f>
        <v>14.87</v>
      </c>
      <c r="E44" s="432"/>
      <c r="F44" s="431">
        <f>F43*$B$34</f>
        <v>16.649999999999999</v>
      </c>
      <c r="H44" s="427"/>
    </row>
    <row r="45" spans="1:14" ht="19.5" customHeight="1" thickBot="1" x14ac:dyDescent="0.35">
      <c r="A45" s="402" t="s">
        <v>73</v>
      </c>
      <c r="B45" s="414">
        <f>(B44/B43)*(B42/B41)*(B40/B39)*(B38/B37)*B36</f>
        <v>250</v>
      </c>
      <c r="C45" s="430" t="s">
        <v>74</v>
      </c>
      <c r="D45" s="433">
        <f>D44*$B$30/100</f>
        <v>14.691559999999999</v>
      </c>
      <c r="E45" s="434"/>
      <c r="F45" s="433">
        <f>F44*$B$30/100</f>
        <v>16.450199999999999</v>
      </c>
      <c r="H45" s="427"/>
    </row>
    <row r="46" spans="1:14" ht="19.5" customHeight="1" thickBot="1" x14ac:dyDescent="0.35">
      <c r="A46" s="656" t="s">
        <v>75</v>
      </c>
      <c r="B46" s="657"/>
      <c r="C46" s="430" t="s">
        <v>76</v>
      </c>
      <c r="D46" s="435">
        <f>D45/$B$45</f>
        <v>5.8766239999999997E-2</v>
      </c>
      <c r="E46" s="436"/>
      <c r="F46" s="437">
        <f>F45/$B$45</f>
        <v>6.5800799999999993E-2</v>
      </c>
      <c r="H46" s="427"/>
    </row>
    <row r="47" spans="1:14" ht="27" customHeight="1" thickBot="1" x14ac:dyDescent="0.45">
      <c r="A47" s="658"/>
      <c r="B47" s="659"/>
      <c r="C47" s="438" t="s">
        <v>77</v>
      </c>
      <c r="D47" s="439">
        <v>0.06</v>
      </c>
      <c r="E47" s="440"/>
      <c r="F47" s="436"/>
      <c r="H47" s="427"/>
    </row>
    <row r="48" spans="1:14" ht="18.75" x14ac:dyDescent="0.3">
      <c r="C48" s="441" t="s">
        <v>78</v>
      </c>
      <c r="D48" s="433">
        <f>D47*$B$45</f>
        <v>15</v>
      </c>
      <c r="F48" s="442"/>
      <c r="H48" s="427"/>
    </row>
    <row r="49" spans="1:12" ht="19.5" customHeight="1" thickBot="1" x14ac:dyDescent="0.35">
      <c r="C49" s="443" t="s">
        <v>79</v>
      </c>
      <c r="D49" s="444">
        <f>D48/B34</f>
        <v>15</v>
      </c>
      <c r="F49" s="442"/>
      <c r="H49" s="427"/>
    </row>
    <row r="50" spans="1:12" ht="18.75" x14ac:dyDescent="0.3">
      <c r="C50" s="400" t="s">
        <v>80</v>
      </c>
      <c r="D50" s="445">
        <f>AVERAGE(E38:E41,G38:G41)</f>
        <v>12510307.899646202</v>
      </c>
      <c r="F50" s="446"/>
      <c r="H50" s="427"/>
    </row>
    <row r="51" spans="1:12" ht="18.75" x14ac:dyDescent="0.3">
      <c r="C51" s="402" t="s">
        <v>81</v>
      </c>
      <c r="D51" s="447">
        <f>STDEV(E38:E41,G38:G41)/D50</f>
        <v>4.7091674828815136E-3</v>
      </c>
      <c r="F51" s="446"/>
      <c r="H51" s="427"/>
    </row>
    <row r="52" spans="1:12" ht="19.5" customHeight="1" thickBot="1" x14ac:dyDescent="0.35">
      <c r="C52" s="448" t="s">
        <v>17</v>
      </c>
      <c r="D52" s="449">
        <f>COUNT(E38:E41,G38:G41)</f>
        <v>6</v>
      </c>
      <c r="F52" s="446"/>
    </row>
    <row r="54" spans="1:12" ht="18.75" x14ac:dyDescent="0.3">
      <c r="A54" s="450" t="s">
        <v>1</v>
      </c>
      <c r="B54" s="451" t="s">
        <v>82</v>
      </c>
    </row>
    <row r="55" spans="1:12" ht="18.75" x14ac:dyDescent="0.3">
      <c r="A55" s="374" t="s">
        <v>83</v>
      </c>
      <c r="B55" s="452" t="str">
        <f>B21</f>
        <v xml:space="preserve">Tenofovir Disoproxil Fumarate 300mg, Lamivudine 300mg 
Efavirenz 600mg  </v>
      </c>
    </row>
    <row r="56" spans="1:12" ht="26.25" customHeight="1" x14ac:dyDescent="0.4">
      <c r="A56" s="452" t="s">
        <v>84</v>
      </c>
      <c r="B56" s="453">
        <v>300</v>
      </c>
      <c r="C56" s="374" t="str">
        <f>B20</f>
        <v>Tenofovir Disoproxil Fumarate 300mg, Lamivudine 300mg &amp; Efavirenz 600mg tablets</v>
      </c>
      <c r="H56" s="432"/>
    </row>
    <row r="57" spans="1:12" ht="18.75" x14ac:dyDescent="0.3">
      <c r="A57" s="452" t="s">
        <v>85</v>
      </c>
      <c r="B57" s="454">
        <f>'Uniformity '!C46</f>
        <v>1881.2994999999999</v>
      </c>
      <c r="H57" s="432"/>
    </row>
    <row r="58" spans="1:12" ht="19.5" customHeight="1" thickBot="1" x14ac:dyDescent="0.35">
      <c r="H58" s="432"/>
    </row>
    <row r="59" spans="1:12" s="389" customFormat="1" ht="27" customHeight="1" thickBot="1" x14ac:dyDescent="0.45">
      <c r="A59" s="400" t="s">
        <v>86</v>
      </c>
      <c r="B59" s="401">
        <v>200</v>
      </c>
      <c r="C59" s="374"/>
      <c r="D59" s="455" t="s">
        <v>87</v>
      </c>
      <c r="E59" s="456" t="s">
        <v>59</v>
      </c>
      <c r="F59" s="456" t="s">
        <v>60</v>
      </c>
      <c r="G59" s="456" t="s">
        <v>88</v>
      </c>
      <c r="H59" s="404" t="s">
        <v>89</v>
      </c>
      <c r="L59" s="390"/>
    </row>
    <row r="60" spans="1:12" s="389" customFormat="1" ht="26.25" customHeight="1" x14ac:dyDescent="0.4">
      <c r="A60" s="402" t="s">
        <v>90</v>
      </c>
      <c r="B60" s="403">
        <v>4</v>
      </c>
      <c r="C60" s="660" t="s">
        <v>91</v>
      </c>
      <c r="D60" s="624">
        <v>1885.13</v>
      </c>
      <c r="E60" s="457">
        <v>1</v>
      </c>
      <c r="F60" s="458">
        <v>11988004</v>
      </c>
      <c r="G60" s="459">
        <f>IF(ISBLANK(F60),"-",(F60/$D$50*$D$47*$B$68)*($B$57/$D$60))</f>
        <v>286.89089845832848</v>
      </c>
      <c r="H60" s="460">
        <f t="shared" ref="H60:H71" si="0">IF(ISBLANK(F60),"-",G60/$B$56)</f>
        <v>0.95630299486109493</v>
      </c>
      <c r="L60" s="390"/>
    </row>
    <row r="61" spans="1:12" s="389" customFormat="1" ht="26.25" customHeight="1" x14ac:dyDescent="0.4">
      <c r="A61" s="402" t="s">
        <v>92</v>
      </c>
      <c r="B61" s="403">
        <v>100</v>
      </c>
      <c r="C61" s="661"/>
      <c r="D61" s="625"/>
      <c r="E61" s="461">
        <v>2</v>
      </c>
      <c r="F61" s="415">
        <v>12078674</v>
      </c>
      <c r="G61" s="462">
        <f>IF(ISBLANK(F61),"-",(F61/$D$50*$D$47*$B$68)*($B$57/$D$60))</f>
        <v>289.06076741759949</v>
      </c>
      <c r="H61" s="463">
        <f t="shared" si="0"/>
        <v>0.96353589139199836</v>
      </c>
      <c r="L61" s="390"/>
    </row>
    <row r="62" spans="1:12" s="389" customFormat="1" ht="26.25" customHeight="1" x14ac:dyDescent="0.4">
      <c r="A62" s="402" t="s">
        <v>93</v>
      </c>
      <c r="B62" s="403">
        <v>1</v>
      </c>
      <c r="C62" s="661"/>
      <c r="D62" s="625"/>
      <c r="E62" s="461">
        <v>3</v>
      </c>
      <c r="F62" s="464">
        <v>12046541</v>
      </c>
      <c r="G62" s="462">
        <f>IF(ISBLANK(F62),"-",(F62/$D$50*$D$47*$B$68)*($B$57/$D$60))</f>
        <v>288.29177657974509</v>
      </c>
      <c r="H62" s="463">
        <f t="shared" si="0"/>
        <v>0.96097258859915025</v>
      </c>
      <c r="L62" s="390"/>
    </row>
    <row r="63" spans="1:12" ht="27" customHeight="1" thickBot="1" x14ac:dyDescent="0.45">
      <c r="A63" s="402" t="s">
        <v>94</v>
      </c>
      <c r="B63" s="403">
        <v>1</v>
      </c>
      <c r="C63" s="662"/>
      <c r="D63" s="626"/>
      <c r="E63" s="465">
        <v>4</v>
      </c>
      <c r="F63" s="466"/>
      <c r="G63" s="462" t="str">
        <f>IF(ISBLANK(F63),"-",(F63/$D$50*$D$47*$B$68)*($B$57/$D$60))</f>
        <v>-</v>
      </c>
      <c r="H63" s="463" t="str">
        <f t="shared" si="0"/>
        <v>-</v>
      </c>
    </row>
    <row r="64" spans="1:12" ht="26.25" customHeight="1" x14ac:dyDescent="0.4">
      <c r="A64" s="402" t="s">
        <v>95</v>
      </c>
      <c r="B64" s="403">
        <v>1</v>
      </c>
      <c r="C64" s="660" t="s">
        <v>96</v>
      </c>
      <c r="D64" s="663">
        <v>1884.38</v>
      </c>
      <c r="E64" s="457">
        <v>1</v>
      </c>
      <c r="F64" s="458">
        <v>11940250</v>
      </c>
      <c r="G64" s="467">
        <f>IF(ISBLANK(F64),"-",(F64/$D$50*$D$47*$B$68)*($B$57/$D$64))</f>
        <v>285.86180395889977</v>
      </c>
      <c r="H64" s="468">
        <f t="shared" si="0"/>
        <v>0.95287267986299928</v>
      </c>
    </row>
    <row r="65" spans="1:8" ht="26.25" customHeight="1" x14ac:dyDescent="0.4">
      <c r="A65" s="402" t="s">
        <v>97</v>
      </c>
      <c r="B65" s="403">
        <v>1</v>
      </c>
      <c r="C65" s="661"/>
      <c r="D65" s="664"/>
      <c r="E65" s="461">
        <v>2</v>
      </c>
      <c r="F65" s="415">
        <v>11913456</v>
      </c>
      <c r="G65" s="469">
        <f>IF(ISBLANK(F65),"-",(F65/$D$50*$D$47*$B$68)*($B$57/$D$64))</f>
        <v>285.22032817947508</v>
      </c>
      <c r="H65" s="470">
        <f t="shared" si="0"/>
        <v>0.95073442726491697</v>
      </c>
    </row>
    <row r="66" spans="1:8" ht="26.25" customHeight="1" x14ac:dyDescent="0.4">
      <c r="A66" s="402" t="s">
        <v>98</v>
      </c>
      <c r="B66" s="403">
        <v>1</v>
      </c>
      <c r="C66" s="661"/>
      <c r="D66" s="664"/>
      <c r="E66" s="461">
        <v>3</v>
      </c>
      <c r="F66" s="415">
        <v>11952467</v>
      </c>
      <c r="G66" s="469">
        <f>IF(ISBLANK(F66),"-",(F66/$D$50*$D$47*$B$68)*($B$57/$D$64))</f>
        <v>286.15429144106855</v>
      </c>
      <c r="H66" s="470">
        <f t="shared" si="0"/>
        <v>0.95384763813689522</v>
      </c>
    </row>
    <row r="67" spans="1:8" ht="27" customHeight="1" thickBot="1" x14ac:dyDescent="0.45">
      <c r="A67" s="402" t="s">
        <v>99</v>
      </c>
      <c r="B67" s="403">
        <v>1</v>
      </c>
      <c r="C67" s="662"/>
      <c r="D67" s="665"/>
      <c r="E67" s="465">
        <v>4</v>
      </c>
      <c r="F67" s="466"/>
      <c r="G67" s="471" t="str">
        <f>IF(ISBLANK(F67),"-",(F67/$D$50*$D$47*$B$68)*($B$57/$D$64))</f>
        <v>-</v>
      </c>
      <c r="H67" s="472" t="str">
        <f t="shared" si="0"/>
        <v>-</v>
      </c>
    </row>
    <row r="68" spans="1:8" ht="26.25" customHeight="1" x14ac:dyDescent="0.4">
      <c r="A68" s="402" t="s">
        <v>100</v>
      </c>
      <c r="B68" s="473">
        <f>(B67/B66)*(B65/B64)*(B63/B62)*(B61/B60)*B59</f>
        <v>5000</v>
      </c>
      <c r="C68" s="660" t="s">
        <v>101</v>
      </c>
      <c r="D68" s="663">
        <v>1882.04</v>
      </c>
      <c r="E68" s="457">
        <v>1</v>
      </c>
      <c r="F68" s="458">
        <v>12135968</v>
      </c>
      <c r="G68" s="467">
        <f>IF(ISBLANK(F68),"-",(F68/$D$50*$D$47*$B$68)*($B$57/$D$68))</f>
        <v>290.90874007508245</v>
      </c>
      <c r="H68" s="463">
        <f t="shared" si="0"/>
        <v>0.9696958002502748</v>
      </c>
    </row>
    <row r="69" spans="1:8" ht="27" customHeight="1" thickBot="1" x14ac:dyDescent="0.45">
      <c r="A69" s="448" t="s">
        <v>102</v>
      </c>
      <c r="B69" s="474">
        <f>(D47*B68)/B56*B57</f>
        <v>1881.2994999999999</v>
      </c>
      <c r="C69" s="661"/>
      <c r="D69" s="664"/>
      <c r="E69" s="461">
        <v>2</v>
      </c>
      <c r="F69" s="415">
        <v>12121205</v>
      </c>
      <c r="G69" s="469">
        <f>IF(ISBLANK(F69),"-",(F69/$D$50*$D$47*$B$68)*($B$57/$D$68))</f>
        <v>290.55485930267696</v>
      </c>
      <c r="H69" s="463">
        <f t="shared" si="0"/>
        <v>0.96851619767558983</v>
      </c>
    </row>
    <row r="70" spans="1:8" ht="26.25" customHeight="1" x14ac:dyDescent="0.4">
      <c r="A70" s="647" t="s">
        <v>75</v>
      </c>
      <c r="B70" s="648"/>
      <c r="C70" s="661"/>
      <c r="D70" s="664"/>
      <c r="E70" s="461">
        <v>3</v>
      </c>
      <c r="F70" s="415">
        <v>12157263</v>
      </c>
      <c r="G70" s="469">
        <f>IF(ISBLANK(F70),"-",(F70/$D$50*$D$47*$B$68)*($B$57/$D$68))</f>
        <v>291.41919804760664</v>
      </c>
      <c r="H70" s="463">
        <f t="shared" si="0"/>
        <v>0.97139732682535551</v>
      </c>
    </row>
    <row r="71" spans="1:8" ht="27" customHeight="1" thickBot="1" x14ac:dyDescent="0.45">
      <c r="A71" s="649"/>
      <c r="B71" s="650"/>
      <c r="C71" s="666"/>
      <c r="D71" s="665"/>
      <c r="E71" s="465">
        <v>4</v>
      </c>
      <c r="F71" s="466"/>
      <c r="G71" s="471" t="str">
        <f>IF(ISBLANK(F71),"-",(F71/$D$50*$D$47*$B$68)*($B$57/$D$68))</f>
        <v>-</v>
      </c>
      <c r="H71" s="475" t="str">
        <f t="shared" si="0"/>
        <v>-</v>
      </c>
    </row>
    <row r="72" spans="1:8" ht="26.25" customHeight="1" x14ac:dyDescent="0.4">
      <c r="A72" s="432"/>
      <c r="B72" s="432"/>
      <c r="C72" s="432"/>
      <c r="D72" s="432"/>
      <c r="E72" s="432"/>
      <c r="F72" s="476" t="s">
        <v>68</v>
      </c>
      <c r="G72" s="477">
        <f>AVERAGE(G60:G71)</f>
        <v>288.26251816227591</v>
      </c>
      <c r="H72" s="478">
        <f>AVERAGE(H60:H71)</f>
        <v>0.96087506054091931</v>
      </c>
    </row>
    <row r="73" spans="1:8" ht="26.25" customHeight="1" x14ac:dyDescent="0.4">
      <c r="C73" s="432"/>
      <c r="D73" s="432"/>
      <c r="E73" s="432"/>
      <c r="F73" s="479" t="s">
        <v>81</v>
      </c>
      <c r="G73" s="480">
        <f>STDEV(G60:G71)/G72</f>
        <v>8.1545341197788151E-3</v>
      </c>
      <c r="H73" s="480">
        <f>STDEV(H60:H71)/H72</f>
        <v>8.1545341197787977E-3</v>
      </c>
    </row>
    <row r="74" spans="1:8" ht="27" customHeight="1" thickBot="1" x14ac:dyDescent="0.45">
      <c r="A74" s="432"/>
      <c r="B74" s="432"/>
      <c r="C74" s="432"/>
      <c r="D74" s="432"/>
      <c r="E74" s="434"/>
      <c r="F74" s="481" t="s">
        <v>17</v>
      </c>
      <c r="G74" s="482">
        <f>COUNT(G60:G71)</f>
        <v>9</v>
      </c>
      <c r="H74" s="482">
        <f>COUNT(H60:H71)</f>
        <v>9</v>
      </c>
    </row>
    <row r="76" spans="1:8" ht="26.25" customHeight="1" x14ac:dyDescent="0.4">
      <c r="A76" s="385" t="s">
        <v>103</v>
      </c>
      <c r="B76" s="386" t="s">
        <v>104</v>
      </c>
      <c r="C76" s="651" t="str">
        <f>B20</f>
        <v>Tenofovir Disoproxil Fumarate 300mg, Lamivudine 300mg &amp; Efavirenz 600mg tablets</v>
      </c>
      <c r="D76" s="651"/>
      <c r="E76" s="374" t="s">
        <v>105</v>
      </c>
      <c r="F76" s="374"/>
      <c r="G76" s="483">
        <f>H72</f>
        <v>0.96087506054091931</v>
      </c>
      <c r="H76" s="391"/>
    </row>
    <row r="77" spans="1:8" ht="18.75" x14ac:dyDescent="0.3">
      <c r="A77" s="384" t="s">
        <v>106</v>
      </c>
      <c r="B77" s="384" t="s">
        <v>107</v>
      </c>
    </row>
    <row r="78" spans="1:8" ht="18.75" x14ac:dyDescent="0.3">
      <c r="A78" s="384"/>
      <c r="B78" s="384"/>
    </row>
    <row r="79" spans="1:8" ht="26.25" customHeight="1" x14ac:dyDescent="0.4">
      <c r="A79" s="385" t="s">
        <v>4</v>
      </c>
      <c r="B79" s="667" t="str">
        <f>B26</f>
        <v>Tenofovir Disoproxil Fumarate 300mg, Lamivudine 300mg &amp; Efavirenz 600mg tablets</v>
      </c>
      <c r="C79" s="667"/>
    </row>
    <row r="80" spans="1:8" ht="26.25" customHeight="1" x14ac:dyDescent="0.4">
      <c r="A80" s="386" t="s">
        <v>45</v>
      </c>
      <c r="B80" s="667" t="str">
        <f>B27</f>
        <v>T11-6</v>
      </c>
      <c r="C80" s="667"/>
    </row>
    <row r="81" spans="1:12" ht="27" customHeight="1" thickBot="1" x14ac:dyDescent="0.45">
      <c r="A81" s="386" t="s">
        <v>5</v>
      </c>
      <c r="B81" s="387">
        <f>B28</f>
        <v>98.8</v>
      </c>
    </row>
    <row r="82" spans="1:12" s="389" customFormat="1" ht="27" customHeight="1" thickBot="1" x14ac:dyDescent="0.45">
      <c r="A82" s="386" t="s">
        <v>46</v>
      </c>
      <c r="B82" s="388">
        <v>0</v>
      </c>
      <c r="C82" s="644" t="s">
        <v>47</v>
      </c>
      <c r="D82" s="645"/>
      <c r="E82" s="645"/>
      <c r="F82" s="645"/>
      <c r="G82" s="646"/>
      <c r="I82" s="390"/>
      <c r="J82" s="390"/>
      <c r="K82" s="390"/>
      <c r="L82" s="390"/>
    </row>
    <row r="83" spans="1:12" s="389" customFormat="1" ht="19.5" customHeight="1" thickBot="1" x14ac:dyDescent="0.35">
      <c r="A83" s="386" t="s">
        <v>48</v>
      </c>
      <c r="B83" s="391">
        <f>B81-B82</f>
        <v>98.8</v>
      </c>
      <c r="C83" s="392"/>
      <c r="D83" s="392"/>
      <c r="E83" s="392"/>
      <c r="F83" s="392"/>
      <c r="G83" s="393"/>
      <c r="I83" s="390"/>
      <c r="J83" s="390"/>
      <c r="K83" s="390"/>
      <c r="L83" s="390"/>
    </row>
    <row r="84" spans="1:12" s="389" customFormat="1" ht="27" customHeight="1" thickBot="1" x14ac:dyDescent="0.45">
      <c r="A84" s="386" t="s">
        <v>49</v>
      </c>
      <c r="B84" s="394">
        <v>1</v>
      </c>
      <c r="C84" s="632" t="s">
        <v>108</v>
      </c>
      <c r="D84" s="633"/>
      <c r="E84" s="633"/>
      <c r="F84" s="633"/>
      <c r="G84" s="633"/>
      <c r="H84" s="634"/>
      <c r="I84" s="390"/>
      <c r="J84" s="390"/>
      <c r="K84" s="390"/>
      <c r="L84" s="390"/>
    </row>
    <row r="85" spans="1:12" s="389" customFormat="1" ht="27" customHeight="1" thickBot="1" x14ac:dyDescent="0.45">
      <c r="A85" s="386" t="s">
        <v>51</v>
      </c>
      <c r="B85" s="394">
        <v>1</v>
      </c>
      <c r="C85" s="632" t="s">
        <v>109</v>
      </c>
      <c r="D85" s="633"/>
      <c r="E85" s="633"/>
      <c r="F85" s="633"/>
      <c r="G85" s="633"/>
      <c r="H85" s="634"/>
      <c r="I85" s="390"/>
      <c r="J85" s="390"/>
      <c r="K85" s="390"/>
      <c r="L85" s="390"/>
    </row>
    <row r="86" spans="1:12" s="389" customFormat="1" ht="18.75" x14ac:dyDescent="0.3">
      <c r="A86" s="386"/>
      <c r="B86" s="397"/>
      <c r="C86" s="398"/>
      <c r="D86" s="398"/>
      <c r="E86" s="398"/>
      <c r="F86" s="398"/>
      <c r="G86" s="398"/>
      <c r="H86" s="398"/>
      <c r="I86" s="390"/>
      <c r="J86" s="390"/>
      <c r="K86" s="390"/>
      <c r="L86" s="390"/>
    </row>
    <row r="87" spans="1:12" s="389" customFormat="1" ht="18.75" x14ac:dyDescent="0.3">
      <c r="A87" s="386" t="s">
        <v>53</v>
      </c>
      <c r="B87" s="399">
        <f>B84/B85</f>
        <v>1</v>
      </c>
      <c r="C87" s="374" t="s">
        <v>54</v>
      </c>
      <c r="D87" s="374"/>
      <c r="E87" s="374"/>
      <c r="F87" s="374"/>
      <c r="G87" s="374"/>
      <c r="I87" s="390"/>
      <c r="J87" s="390"/>
      <c r="K87" s="390"/>
      <c r="L87" s="390"/>
    </row>
    <row r="88" spans="1:12" ht="19.5" customHeight="1" thickBot="1" x14ac:dyDescent="0.35">
      <c r="A88" s="384"/>
      <c r="B88" s="384"/>
    </row>
    <row r="89" spans="1:12" ht="27" customHeight="1" thickBot="1" x14ac:dyDescent="0.45">
      <c r="A89" s="400" t="s">
        <v>55</v>
      </c>
      <c r="B89" s="401">
        <v>25</v>
      </c>
      <c r="D89" s="484" t="s">
        <v>56</v>
      </c>
      <c r="E89" s="485"/>
      <c r="F89" s="652" t="s">
        <v>57</v>
      </c>
      <c r="G89" s="654"/>
    </row>
    <row r="90" spans="1:12" ht="27" customHeight="1" thickBot="1" x14ac:dyDescent="0.45">
      <c r="A90" s="402" t="s">
        <v>58</v>
      </c>
      <c r="B90" s="403">
        <v>10</v>
      </c>
      <c r="C90" s="486" t="s">
        <v>59</v>
      </c>
      <c r="D90" s="405" t="s">
        <v>60</v>
      </c>
      <c r="E90" s="406" t="s">
        <v>61</v>
      </c>
      <c r="F90" s="405" t="s">
        <v>60</v>
      </c>
      <c r="G90" s="487" t="s">
        <v>61</v>
      </c>
      <c r="I90" s="408" t="s">
        <v>62</v>
      </c>
    </row>
    <row r="91" spans="1:12" ht="26.25" customHeight="1" x14ac:dyDescent="0.4">
      <c r="A91" s="402" t="s">
        <v>63</v>
      </c>
      <c r="B91" s="403">
        <v>20</v>
      </c>
      <c r="C91" s="488">
        <v>1</v>
      </c>
      <c r="D91" s="410">
        <v>59715027</v>
      </c>
      <c r="E91" s="411">
        <f>IF(ISBLANK(D91),"-",$D$101/$D$98*D91)</f>
        <v>60968706.182325102</v>
      </c>
      <c r="F91" s="410">
        <v>67518214</v>
      </c>
      <c r="G91" s="412">
        <f>IF(ISBLANK(F91),"-",$D$101/$F$98*F91)</f>
        <v>61566011.963380389</v>
      </c>
      <c r="I91" s="413"/>
    </row>
    <row r="92" spans="1:12" ht="26.25" customHeight="1" x14ac:dyDescent="0.4">
      <c r="A92" s="402" t="s">
        <v>64</v>
      </c>
      <c r="B92" s="403">
        <v>1</v>
      </c>
      <c r="C92" s="432">
        <v>2</v>
      </c>
      <c r="D92" s="415">
        <v>59587886</v>
      </c>
      <c r="E92" s="416">
        <f>IF(ISBLANK(D92),"-",$D$101/$D$98*D92)</f>
        <v>60838895.937531494</v>
      </c>
      <c r="F92" s="415">
        <v>66967850</v>
      </c>
      <c r="G92" s="417">
        <f>IF(ISBLANK(F92),"-",$D$101/$F$98*F92)</f>
        <v>61064166.39311377</v>
      </c>
      <c r="I92" s="655">
        <f>ABS((F96/D96*D95)-F95)/D95</f>
        <v>3.8481712936150264E-3</v>
      </c>
    </row>
    <row r="93" spans="1:12" ht="26.25" customHeight="1" x14ac:dyDescent="0.4">
      <c r="A93" s="402" t="s">
        <v>65</v>
      </c>
      <c r="B93" s="403">
        <v>1</v>
      </c>
      <c r="C93" s="432">
        <v>3</v>
      </c>
      <c r="D93" s="415">
        <v>60461015</v>
      </c>
      <c r="E93" s="416">
        <f>IF(ISBLANK(D93),"-",$D$101/$D$98*D93)</f>
        <v>61730355.728050672</v>
      </c>
      <c r="F93" s="415">
        <v>67488106</v>
      </c>
      <c r="G93" s="417">
        <f>IF(ISBLANK(F93),"-",$D$101/$F$98*F93)</f>
        <v>61538558.193821356</v>
      </c>
      <c r="I93" s="655"/>
    </row>
    <row r="94" spans="1:12" ht="27" customHeight="1" thickBot="1" x14ac:dyDescent="0.45">
      <c r="A94" s="402" t="s">
        <v>66</v>
      </c>
      <c r="B94" s="403">
        <v>1</v>
      </c>
      <c r="C94" s="489">
        <v>4</v>
      </c>
      <c r="D94" s="419"/>
      <c r="E94" s="420" t="str">
        <f>IF(ISBLANK(D94),"-",$D$101/$D$98*D94)</f>
        <v>-</v>
      </c>
      <c r="F94" s="490"/>
      <c r="G94" s="421" t="str">
        <f>IF(ISBLANK(F94),"-",$D$101/$F$98*F94)</f>
        <v>-</v>
      </c>
      <c r="I94" s="422"/>
    </row>
    <row r="95" spans="1:12" ht="27" customHeight="1" thickBot="1" x14ac:dyDescent="0.45">
      <c r="A95" s="402" t="s">
        <v>67</v>
      </c>
      <c r="B95" s="403">
        <v>1</v>
      </c>
      <c r="C95" s="386" t="s">
        <v>68</v>
      </c>
      <c r="D95" s="491">
        <f>AVERAGE(D91:D94)</f>
        <v>59921309.333333336</v>
      </c>
      <c r="E95" s="425">
        <f>AVERAGE(E91:E94)</f>
        <v>61179319.282635756</v>
      </c>
      <c r="F95" s="492">
        <f>AVERAGE(F91:F94)</f>
        <v>67324723.333333328</v>
      </c>
      <c r="G95" s="493">
        <f>AVERAGE(G91:G94)</f>
        <v>61389578.850105166</v>
      </c>
    </row>
    <row r="96" spans="1:12" ht="26.25" customHeight="1" x14ac:dyDescent="0.4">
      <c r="A96" s="402" t="s">
        <v>69</v>
      </c>
      <c r="B96" s="387">
        <v>1</v>
      </c>
      <c r="C96" s="494" t="s">
        <v>110</v>
      </c>
      <c r="D96" s="495">
        <v>14.87</v>
      </c>
      <c r="E96" s="374"/>
      <c r="F96" s="429">
        <v>16.649999999999999</v>
      </c>
    </row>
    <row r="97" spans="1:10" ht="26.25" customHeight="1" x14ac:dyDescent="0.4">
      <c r="A97" s="402" t="s">
        <v>71</v>
      </c>
      <c r="B97" s="387">
        <v>1</v>
      </c>
      <c r="C97" s="496" t="s">
        <v>111</v>
      </c>
      <c r="D97" s="497">
        <f>D96*$B$87</f>
        <v>14.87</v>
      </c>
      <c r="E97" s="432"/>
      <c r="F97" s="431">
        <f>F96*$B$87</f>
        <v>16.649999999999999</v>
      </c>
    </row>
    <row r="98" spans="1:10" ht="19.5" customHeight="1" thickBot="1" x14ac:dyDescent="0.35">
      <c r="A98" s="402" t="s">
        <v>73</v>
      </c>
      <c r="B98" s="432">
        <f>(B97/B96)*(B95/B94)*(B93/B92)*(B91/B90)*B89</f>
        <v>50</v>
      </c>
      <c r="C98" s="496" t="s">
        <v>112</v>
      </c>
      <c r="D98" s="498">
        <f>D97*$B$83/100</f>
        <v>14.691559999999999</v>
      </c>
      <c r="E98" s="434"/>
      <c r="F98" s="433">
        <f>F97*$B$83/100</f>
        <v>16.450199999999999</v>
      </c>
    </row>
    <row r="99" spans="1:10" ht="19.5" customHeight="1" thickBot="1" x14ac:dyDescent="0.35">
      <c r="A99" s="656" t="s">
        <v>75</v>
      </c>
      <c r="B99" s="668"/>
      <c r="C99" s="496" t="s">
        <v>113</v>
      </c>
      <c r="D99" s="499">
        <f>D98/$B$98</f>
        <v>0.29383119999999996</v>
      </c>
      <c r="E99" s="434"/>
      <c r="F99" s="437">
        <f>F98/$B$98</f>
        <v>0.32900399999999996</v>
      </c>
      <c r="H99" s="427"/>
    </row>
    <row r="100" spans="1:10" ht="19.5" customHeight="1" thickBot="1" x14ac:dyDescent="0.35">
      <c r="A100" s="658"/>
      <c r="B100" s="669"/>
      <c r="C100" s="496" t="s">
        <v>77</v>
      </c>
      <c r="D100" s="500">
        <f>$B$56/$B$116</f>
        <v>0.3</v>
      </c>
      <c r="F100" s="442"/>
      <c r="G100" s="501"/>
      <c r="H100" s="427"/>
    </row>
    <row r="101" spans="1:10" ht="18.75" x14ac:dyDescent="0.3">
      <c r="C101" s="496" t="s">
        <v>78</v>
      </c>
      <c r="D101" s="497">
        <f>D100*$B$98</f>
        <v>15</v>
      </c>
      <c r="F101" s="442"/>
      <c r="H101" s="427"/>
    </row>
    <row r="102" spans="1:10" ht="19.5" customHeight="1" thickBot="1" x14ac:dyDescent="0.35">
      <c r="C102" s="502" t="s">
        <v>79</v>
      </c>
      <c r="D102" s="503">
        <f>D101/B34</f>
        <v>15</v>
      </c>
      <c r="F102" s="446"/>
      <c r="H102" s="427"/>
      <c r="J102" s="504"/>
    </row>
    <row r="103" spans="1:10" ht="18.75" x14ac:dyDescent="0.3">
      <c r="C103" s="505" t="s">
        <v>114</v>
      </c>
      <c r="D103" s="506">
        <f>AVERAGE(E91:E94,G91:G94)</f>
        <v>61284449.066370465</v>
      </c>
      <c r="F103" s="446"/>
      <c r="G103" s="501"/>
      <c r="H103" s="427"/>
      <c r="J103" s="507"/>
    </row>
    <row r="104" spans="1:10" ht="18.75" x14ac:dyDescent="0.3">
      <c r="C104" s="479" t="s">
        <v>81</v>
      </c>
      <c r="D104" s="508">
        <f>STDEV(E91:E94,G91:G94)/D103</f>
        <v>6.0590684242348685E-3</v>
      </c>
      <c r="F104" s="446"/>
      <c r="H104" s="427"/>
      <c r="J104" s="507"/>
    </row>
    <row r="105" spans="1:10" ht="19.5" customHeight="1" thickBot="1" x14ac:dyDescent="0.35">
      <c r="C105" s="481" t="s">
        <v>17</v>
      </c>
      <c r="D105" s="509">
        <f>COUNT(E91:E94,G91:G94)</f>
        <v>6</v>
      </c>
      <c r="F105" s="446"/>
      <c r="H105" s="427"/>
      <c r="J105" s="507"/>
    </row>
    <row r="106" spans="1:10" ht="19.5" customHeight="1" thickBot="1" x14ac:dyDescent="0.35">
      <c r="A106" s="450"/>
      <c r="B106" s="450"/>
      <c r="C106" s="450"/>
      <c r="D106" s="450"/>
      <c r="E106" s="450"/>
    </row>
    <row r="107" spans="1:10" ht="26.25" customHeight="1" x14ac:dyDescent="0.4">
      <c r="A107" s="400" t="s">
        <v>115</v>
      </c>
      <c r="B107" s="401">
        <v>1000</v>
      </c>
      <c r="C107" s="484" t="s">
        <v>116</v>
      </c>
      <c r="D107" s="510" t="s">
        <v>60</v>
      </c>
      <c r="E107" s="511" t="s">
        <v>117</v>
      </c>
      <c r="F107" s="512" t="s">
        <v>118</v>
      </c>
    </row>
    <row r="108" spans="1:10" ht="26.25" customHeight="1" x14ac:dyDescent="0.4">
      <c r="A108" s="402" t="s">
        <v>119</v>
      </c>
      <c r="B108" s="403">
        <v>1</v>
      </c>
      <c r="C108" s="513">
        <v>1</v>
      </c>
      <c r="D108" s="514">
        <v>59252913</v>
      </c>
      <c r="E108" s="515">
        <f t="shared" ref="E108:E113" si="1">IF(ISBLANK(D108),"-",D108/$D$103*$D$100*$B$116)</f>
        <v>290.05521255072227</v>
      </c>
      <c r="F108" s="516">
        <f t="shared" ref="F108:F113" si="2">IF(ISBLANK(D108), "-", E108/$B$56)</f>
        <v>0.96685070850240762</v>
      </c>
    </row>
    <row r="109" spans="1:10" ht="26.25" customHeight="1" x14ac:dyDescent="0.4">
      <c r="A109" s="402" t="s">
        <v>92</v>
      </c>
      <c r="B109" s="403">
        <v>1</v>
      </c>
      <c r="C109" s="513">
        <v>2</v>
      </c>
      <c r="D109" s="514">
        <v>59335518</v>
      </c>
      <c r="E109" s="517">
        <f t="shared" si="1"/>
        <v>290.45958103861</v>
      </c>
      <c r="F109" s="518">
        <f t="shared" si="2"/>
        <v>0.96819860346203335</v>
      </c>
    </row>
    <row r="110" spans="1:10" ht="26.25" customHeight="1" x14ac:dyDescent="0.4">
      <c r="A110" s="402" t="s">
        <v>93</v>
      </c>
      <c r="B110" s="403">
        <v>1</v>
      </c>
      <c r="C110" s="513">
        <v>3</v>
      </c>
      <c r="D110" s="514">
        <v>59223914</v>
      </c>
      <c r="E110" s="517">
        <f t="shared" si="1"/>
        <v>289.91325647324203</v>
      </c>
      <c r="F110" s="518">
        <f t="shared" si="2"/>
        <v>0.96637752157747348</v>
      </c>
    </row>
    <row r="111" spans="1:10" ht="26.25" customHeight="1" x14ac:dyDescent="0.4">
      <c r="A111" s="402" t="s">
        <v>94</v>
      </c>
      <c r="B111" s="403">
        <v>1</v>
      </c>
      <c r="C111" s="513">
        <v>4</v>
      </c>
      <c r="D111" s="514">
        <v>59097897</v>
      </c>
      <c r="E111" s="517">
        <f t="shared" si="1"/>
        <v>289.29637730444904</v>
      </c>
      <c r="F111" s="518">
        <f t="shared" si="2"/>
        <v>0.96432125768149679</v>
      </c>
    </row>
    <row r="112" spans="1:10" ht="26.25" customHeight="1" x14ac:dyDescent="0.4">
      <c r="A112" s="402" t="s">
        <v>95</v>
      </c>
      <c r="B112" s="403">
        <v>1</v>
      </c>
      <c r="C112" s="513">
        <v>5</v>
      </c>
      <c r="D112" s="514">
        <v>59539312</v>
      </c>
      <c r="E112" s="517">
        <f t="shared" si="1"/>
        <v>291.45719464094145</v>
      </c>
      <c r="F112" s="518">
        <f t="shared" si="2"/>
        <v>0.97152398213647151</v>
      </c>
    </row>
    <row r="113" spans="1:10" ht="26.25" customHeight="1" x14ac:dyDescent="0.4">
      <c r="A113" s="402" t="s">
        <v>97</v>
      </c>
      <c r="B113" s="403">
        <v>1</v>
      </c>
      <c r="C113" s="519">
        <v>6</v>
      </c>
      <c r="D113" s="520">
        <v>59948540</v>
      </c>
      <c r="E113" s="521">
        <f t="shared" si="1"/>
        <v>293.46044998337004</v>
      </c>
      <c r="F113" s="522">
        <f t="shared" si="2"/>
        <v>0.97820149994456684</v>
      </c>
    </row>
    <row r="114" spans="1:10" ht="26.25" customHeight="1" x14ac:dyDescent="0.4">
      <c r="A114" s="402" t="s">
        <v>98</v>
      </c>
      <c r="B114" s="403">
        <v>1</v>
      </c>
      <c r="C114" s="513"/>
      <c r="D114" s="432"/>
      <c r="E114" s="374"/>
      <c r="F114" s="523"/>
    </row>
    <row r="115" spans="1:10" ht="26.25" customHeight="1" x14ac:dyDescent="0.4">
      <c r="A115" s="402" t="s">
        <v>99</v>
      </c>
      <c r="B115" s="403">
        <v>1</v>
      </c>
      <c r="C115" s="513"/>
      <c r="D115" s="524" t="s">
        <v>68</v>
      </c>
      <c r="E115" s="525">
        <f>AVERAGE(E108:E113)</f>
        <v>290.77367866522246</v>
      </c>
      <c r="F115" s="526">
        <f>AVERAGE(F108:F113)</f>
        <v>0.96924559555074152</v>
      </c>
    </row>
    <row r="116" spans="1:10" ht="27" customHeight="1" thickBot="1" x14ac:dyDescent="0.45">
      <c r="A116" s="402" t="s">
        <v>100</v>
      </c>
      <c r="B116" s="414">
        <f>(B115/B114)*(B113/B112)*(B111/B110)*(B109/B108)*B107</f>
        <v>1000</v>
      </c>
      <c r="C116" s="527"/>
      <c r="D116" s="386" t="s">
        <v>81</v>
      </c>
      <c r="E116" s="528">
        <f>STDEV(E108:E113)/E115</f>
        <v>5.1525789762578876E-3</v>
      </c>
      <c r="F116" s="528">
        <f>STDEV(F108:F113)/F115</f>
        <v>5.1525789762578936E-3</v>
      </c>
      <c r="I116" s="374"/>
    </row>
    <row r="117" spans="1:10" ht="27" customHeight="1" thickBot="1" x14ac:dyDescent="0.45">
      <c r="A117" s="656" t="s">
        <v>75</v>
      </c>
      <c r="B117" s="657"/>
      <c r="C117" s="529"/>
      <c r="D117" s="530" t="s">
        <v>17</v>
      </c>
      <c r="E117" s="531">
        <f>COUNT(E108:E113)</f>
        <v>6</v>
      </c>
      <c r="F117" s="531">
        <f>COUNT(F108:F113)</f>
        <v>6</v>
      </c>
      <c r="I117" s="374"/>
      <c r="J117" s="507"/>
    </row>
    <row r="118" spans="1:10" ht="19.5" customHeight="1" thickBot="1" x14ac:dyDescent="0.35">
      <c r="A118" s="658"/>
      <c r="B118" s="659"/>
      <c r="C118" s="374"/>
      <c r="D118" s="374"/>
      <c r="E118" s="374"/>
      <c r="F118" s="432"/>
      <c r="G118" s="374"/>
      <c r="H118" s="374"/>
      <c r="I118" s="374"/>
    </row>
    <row r="119" spans="1:10" ht="18.75" x14ac:dyDescent="0.3">
      <c r="A119" s="532"/>
      <c r="B119" s="398"/>
      <c r="C119" s="374"/>
      <c r="D119" s="374"/>
      <c r="E119" s="374"/>
      <c r="F119" s="432"/>
      <c r="G119" s="374"/>
      <c r="H119" s="374"/>
      <c r="I119" s="374"/>
    </row>
    <row r="120" spans="1:10" ht="26.25" customHeight="1" x14ac:dyDescent="0.4">
      <c r="A120" s="385" t="s">
        <v>103</v>
      </c>
      <c r="B120" s="386" t="s">
        <v>120</v>
      </c>
      <c r="C120" s="651" t="str">
        <f>B20</f>
        <v>Tenofovir Disoproxil Fumarate 300mg, Lamivudine 300mg &amp; Efavirenz 600mg tablets</v>
      </c>
      <c r="D120" s="651"/>
      <c r="E120" s="374" t="s">
        <v>121</v>
      </c>
      <c r="F120" s="374"/>
      <c r="G120" s="483">
        <f>F115</f>
        <v>0.96924559555074152</v>
      </c>
      <c r="H120" s="374"/>
      <c r="I120" s="374"/>
    </row>
    <row r="121" spans="1:10" ht="19.5" customHeight="1" thickBot="1" x14ac:dyDescent="0.35">
      <c r="A121" s="533"/>
      <c r="B121" s="533"/>
      <c r="C121" s="534"/>
      <c r="D121" s="534"/>
      <c r="E121" s="534"/>
      <c r="F121" s="534"/>
      <c r="G121" s="534"/>
      <c r="H121" s="534"/>
    </row>
    <row r="122" spans="1:10" ht="18.75" x14ac:dyDescent="0.3">
      <c r="B122" s="670" t="s">
        <v>23</v>
      </c>
      <c r="C122" s="670"/>
      <c r="E122" s="486" t="s">
        <v>24</v>
      </c>
      <c r="F122" s="535"/>
      <c r="G122" s="670" t="s">
        <v>25</v>
      </c>
      <c r="H122" s="670"/>
    </row>
    <row r="123" spans="1:10" ht="69.95" customHeight="1" x14ac:dyDescent="0.3">
      <c r="A123" s="385" t="s">
        <v>26</v>
      </c>
      <c r="B123" s="536"/>
      <c r="C123" s="536"/>
      <c r="E123" s="536"/>
      <c r="F123" s="374"/>
      <c r="G123" s="536"/>
      <c r="H123" s="536"/>
    </row>
    <row r="124" spans="1:10" ht="69.95" customHeight="1" x14ac:dyDescent="0.3">
      <c r="A124" s="385" t="s">
        <v>27</v>
      </c>
      <c r="B124" s="537"/>
      <c r="C124" s="537"/>
      <c r="E124" s="537"/>
      <c r="F124" s="374"/>
      <c r="G124" s="538"/>
      <c r="H124" s="538"/>
    </row>
    <row r="125" spans="1:10" ht="18.75" x14ac:dyDescent="0.3">
      <c r="A125" s="432"/>
      <c r="B125" s="432"/>
      <c r="C125" s="432"/>
      <c r="D125" s="432"/>
      <c r="E125" s="432"/>
      <c r="F125" s="434"/>
      <c r="G125" s="432"/>
      <c r="H125" s="432"/>
      <c r="I125" s="374"/>
    </row>
    <row r="126" spans="1:10" ht="18.75" x14ac:dyDescent="0.3">
      <c r="A126" s="432"/>
      <c r="B126" s="432"/>
      <c r="C126" s="432"/>
      <c r="D126" s="432"/>
      <c r="E126" s="432"/>
      <c r="F126" s="434"/>
      <c r="G126" s="432"/>
      <c r="H126" s="432"/>
      <c r="I126" s="374"/>
    </row>
    <row r="127" spans="1:10" ht="18.75" x14ac:dyDescent="0.3">
      <c r="A127" s="432"/>
      <c r="B127" s="432"/>
      <c r="C127" s="432"/>
      <c r="D127" s="432"/>
      <c r="E127" s="432"/>
      <c r="F127" s="434"/>
      <c r="G127" s="432"/>
      <c r="H127" s="432"/>
      <c r="I127" s="374"/>
    </row>
    <row r="128" spans="1:10" ht="18.75" x14ac:dyDescent="0.3">
      <c r="A128" s="432"/>
      <c r="B128" s="432"/>
      <c r="C128" s="432"/>
      <c r="D128" s="432"/>
      <c r="E128" s="432"/>
      <c r="F128" s="434"/>
      <c r="G128" s="432"/>
      <c r="H128" s="432"/>
      <c r="I128" s="374"/>
    </row>
    <row r="129" spans="1:9" ht="18.75" x14ac:dyDescent="0.3">
      <c r="A129" s="432"/>
      <c r="B129" s="432"/>
      <c r="C129" s="432"/>
      <c r="D129" s="432"/>
      <c r="E129" s="432"/>
      <c r="F129" s="434"/>
      <c r="G129" s="432"/>
      <c r="H129" s="432"/>
      <c r="I129" s="374"/>
    </row>
    <row r="130" spans="1:9" ht="18.75" x14ac:dyDescent="0.3">
      <c r="A130" s="432"/>
      <c r="B130" s="432"/>
      <c r="C130" s="432"/>
      <c r="D130" s="432"/>
      <c r="E130" s="432"/>
      <c r="F130" s="434"/>
      <c r="G130" s="432"/>
      <c r="H130" s="432"/>
      <c r="I130" s="374"/>
    </row>
    <row r="131" spans="1:9" ht="18.75" x14ac:dyDescent="0.3">
      <c r="A131" s="432"/>
      <c r="B131" s="432"/>
      <c r="C131" s="432"/>
      <c r="D131" s="432"/>
      <c r="E131" s="432"/>
      <c r="F131" s="434"/>
      <c r="G131" s="432"/>
      <c r="H131" s="432"/>
      <c r="I131" s="374"/>
    </row>
    <row r="132" spans="1:9" ht="18.75" x14ac:dyDescent="0.3">
      <c r="A132" s="432"/>
      <c r="B132" s="432"/>
      <c r="C132" s="432"/>
      <c r="D132" s="432"/>
      <c r="E132" s="432"/>
      <c r="F132" s="434"/>
      <c r="G132" s="432"/>
      <c r="H132" s="432"/>
      <c r="I132" s="374"/>
    </row>
    <row r="133" spans="1:9" ht="18.75" x14ac:dyDescent="0.3">
      <c r="A133" s="432"/>
      <c r="B133" s="432"/>
      <c r="C133" s="432"/>
      <c r="D133" s="432"/>
      <c r="E133" s="432"/>
      <c r="F133" s="434"/>
      <c r="G133" s="432"/>
      <c r="H133" s="432"/>
      <c r="I133" s="374"/>
    </row>
    <row r="250" spans="1:1" x14ac:dyDescent="0.25">
      <c r="A250" s="373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I92:I93"/>
    <mergeCell ref="A99:B100"/>
    <mergeCell ref="A117:B118"/>
    <mergeCell ref="C120:D120"/>
    <mergeCell ref="B122:C122"/>
    <mergeCell ref="G122:H122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D36:E36"/>
    <mergeCell ref="F36:G36"/>
    <mergeCell ref="I39:I40"/>
    <mergeCell ref="A46:B47"/>
    <mergeCell ref="C60:C63"/>
    <mergeCell ref="D60:D63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94" zoomScale="60" zoomScaleNormal="40" zoomScalePageLayoutView="55" workbookViewId="0">
      <selection activeCell="D23" sqref="D23"/>
    </sheetView>
  </sheetViews>
  <sheetFormatPr defaultColWidth="9.140625" defaultRowHeight="13.5" x14ac:dyDescent="0.25"/>
  <cols>
    <col min="1" max="1" width="55.42578125" style="207" customWidth="1"/>
    <col min="2" max="2" width="33.7109375" style="207" customWidth="1"/>
    <col min="3" max="3" width="42.28515625" style="207" customWidth="1"/>
    <col min="4" max="4" width="30.5703125" style="207" customWidth="1"/>
    <col min="5" max="5" width="39.85546875" style="207" customWidth="1"/>
    <col min="6" max="6" width="30.7109375" style="207" customWidth="1"/>
    <col min="7" max="7" width="39.85546875" style="207" customWidth="1"/>
    <col min="8" max="8" width="30" style="207" customWidth="1"/>
    <col min="9" max="9" width="30.28515625" style="207" hidden="1" customWidth="1"/>
    <col min="10" max="10" width="30.42578125" style="207" customWidth="1"/>
    <col min="11" max="11" width="21.28515625" style="207" customWidth="1"/>
    <col min="12" max="12" width="9.140625" style="207"/>
    <col min="13" max="16384" width="9.140625" style="209"/>
  </cols>
  <sheetData>
    <row r="1" spans="1:9" ht="18.75" customHeight="1" x14ac:dyDescent="0.25">
      <c r="A1" s="674" t="s">
        <v>42</v>
      </c>
      <c r="B1" s="674"/>
      <c r="C1" s="674"/>
      <c r="D1" s="674"/>
      <c r="E1" s="674"/>
      <c r="F1" s="674"/>
      <c r="G1" s="674"/>
      <c r="H1" s="674"/>
      <c r="I1" s="674"/>
    </row>
    <row r="2" spans="1:9" ht="18.75" customHeight="1" x14ac:dyDescent="0.25">
      <c r="A2" s="674"/>
      <c r="B2" s="674"/>
      <c r="C2" s="674"/>
      <c r="D2" s="674"/>
      <c r="E2" s="674"/>
      <c r="F2" s="674"/>
      <c r="G2" s="674"/>
      <c r="H2" s="674"/>
      <c r="I2" s="674"/>
    </row>
    <row r="3" spans="1:9" ht="18.75" customHeight="1" x14ac:dyDescent="0.25">
      <c r="A3" s="674"/>
      <c r="B3" s="674"/>
      <c r="C3" s="674"/>
      <c r="D3" s="674"/>
      <c r="E3" s="674"/>
      <c r="F3" s="674"/>
      <c r="G3" s="674"/>
      <c r="H3" s="674"/>
      <c r="I3" s="674"/>
    </row>
    <row r="4" spans="1:9" ht="18.75" customHeight="1" x14ac:dyDescent="0.25">
      <c r="A4" s="674"/>
      <c r="B4" s="674"/>
      <c r="C4" s="674"/>
      <c r="D4" s="674"/>
      <c r="E4" s="674"/>
      <c r="F4" s="674"/>
      <c r="G4" s="674"/>
      <c r="H4" s="674"/>
      <c r="I4" s="674"/>
    </row>
    <row r="5" spans="1:9" ht="18.75" customHeight="1" x14ac:dyDescent="0.25">
      <c r="A5" s="674"/>
      <c r="B5" s="674"/>
      <c r="C5" s="674"/>
      <c r="D5" s="674"/>
      <c r="E5" s="674"/>
      <c r="F5" s="674"/>
      <c r="G5" s="674"/>
      <c r="H5" s="674"/>
      <c r="I5" s="674"/>
    </row>
    <row r="6" spans="1:9" ht="18.75" customHeight="1" x14ac:dyDescent="0.25">
      <c r="A6" s="674"/>
      <c r="B6" s="674"/>
      <c r="C6" s="674"/>
      <c r="D6" s="674"/>
      <c r="E6" s="674"/>
      <c r="F6" s="674"/>
      <c r="G6" s="674"/>
      <c r="H6" s="674"/>
      <c r="I6" s="674"/>
    </row>
    <row r="7" spans="1:9" ht="18.75" customHeight="1" x14ac:dyDescent="0.25">
      <c r="A7" s="674"/>
      <c r="B7" s="674"/>
      <c r="C7" s="674"/>
      <c r="D7" s="674"/>
      <c r="E7" s="674"/>
      <c r="F7" s="674"/>
      <c r="G7" s="674"/>
      <c r="H7" s="674"/>
      <c r="I7" s="674"/>
    </row>
    <row r="8" spans="1:9" x14ac:dyDescent="0.25">
      <c r="A8" s="675" t="s">
        <v>43</v>
      </c>
      <c r="B8" s="675"/>
      <c r="C8" s="675"/>
      <c r="D8" s="675"/>
      <c r="E8" s="675"/>
      <c r="F8" s="675"/>
      <c r="G8" s="675"/>
      <c r="H8" s="675"/>
      <c r="I8" s="675"/>
    </row>
    <row r="9" spans="1:9" x14ac:dyDescent="0.25">
      <c r="A9" s="675"/>
      <c r="B9" s="675"/>
      <c r="C9" s="675"/>
      <c r="D9" s="675"/>
      <c r="E9" s="675"/>
      <c r="F9" s="675"/>
      <c r="G9" s="675"/>
      <c r="H9" s="675"/>
      <c r="I9" s="675"/>
    </row>
    <row r="10" spans="1:9" x14ac:dyDescent="0.25">
      <c r="A10" s="675"/>
      <c r="B10" s="675"/>
      <c r="C10" s="675"/>
      <c r="D10" s="675"/>
      <c r="E10" s="675"/>
      <c r="F10" s="675"/>
      <c r="G10" s="675"/>
      <c r="H10" s="675"/>
      <c r="I10" s="675"/>
    </row>
    <row r="11" spans="1:9" x14ac:dyDescent="0.25">
      <c r="A11" s="675"/>
      <c r="B11" s="675"/>
      <c r="C11" s="675"/>
      <c r="D11" s="675"/>
      <c r="E11" s="675"/>
      <c r="F11" s="675"/>
      <c r="G11" s="675"/>
      <c r="H11" s="675"/>
      <c r="I11" s="675"/>
    </row>
    <row r="12" spans="1:9" x14ac:dyDescent="0.25">
      <c r="A12" s="675"/>
      <c r="B12" s="675"/>
      <c r="C12" s="675"/>
      <c r="D12" s="675"/>
      <c r="E12" s="675"/>
      <c r="F12" s="675"/>
      <c r="G12" s="675"/>
      <c r="H12" s="675"/>
      <c r="I12" s="675"/>
    </row>
    <row r="13" spans="1:9" x14ac:dyDescent="0.25">
      <c r="A13" s="675"/>
      <c r="B13" s="675"/>
      <c r="C13" s="675"/>
      <c r="D13" s="675"/>
      <c r="E13" s="675"/>
      <c r="F13" s="675"/>
      <c r="G13" s="675"/>
      <c r="H13" s="675"/>
      <c r="I13" s="675"/>
    </row>
    <row r="14" spans="1:9" x14ac:dyDescent="0.25">
      <c r="A14" s="675"/>
      <c r="B14" s="675"/>
      <c r="C14" s="675"/>
      <c r="D14" s="675"/>
      <c r="E14" s="675"/>
      <c r="F14" s="675"/>
      <c r="G14" s="675"/>
      <c r="H14" s="675"/>
      <c r="I14" s="675"/>
    </row>
    <row r="15" spans="1:9" ht="19.5" customHeight="1" thickBot="1" x14ac:dyDescent="0.35">
      <c r="A15" s="208"/>
    </row>
    <row r="16" spans="1:9" ht="19.5" customHeight="1" thickBot="1" x14ac:dyDescent="0.35">
      <c r="A16" s="676" t="s">
        <v>28</v>
      </c>
      <c r="B16" s="677"/>
      <c r="C16" s="677"/>
      <c r="D16" s="677"/>
      <c r="E16" s="677"/>
      <c r="F16" s="677"/>
      <c r="G16" s="677"/>
      <c r="H16" s="678"/>
    </row>
    <row r="17" spans="1:14" ht="20.25" customHeight="1" x14ac:dyDescent="0.25">
      <c r="A17" s="679" t="s">
        <v>44</v>
      </c>
      <c r="B17" s="679"/>
      <c r="C17" s="679"/>
      <c r="D17" s="679"/>
      <c r="E17" s="679"/>
      <c r="F17" s="679"/>
      <c r="G17" s="679"/>
      <c r="H17" s="679"/>
    </row>
    <row r="18" spans="1:14" ht="26.25" customHeight="1" x14ac:dyDescent="0.4">
      <c r="A18" s="210" t="s">
        <v>30</v>
      </c>
      <c r="B18" s="680" t="s">
        <v>125</v>
      </c>
      <c r="C18" s="680"/>
      <c r="D18" s="211"/>
      <c r="E18" s="212"/>
      <c r="F18" s="213"/>
      <c r="G18" s="213"/>
      <c r="H18" s="213"/>
    </row>
    <row r="19" spans="1:14" ht="26.25" customHeight="1" x14ac:dyDescent="0.4">
      <c r="A19" s="210" t="s">
        <v>31</v>
      </c>
      <c r="B19" s="214" t="s">
        <v>134</v>
      </c>
      <c r="C19" s="213">
        <v>29</v>
      </c>
      <c r="D19" s="213"/>
      <c r="E19" s="213"/>
      <c r="F19" s="213"/>
      <c r="G19" s="213"/>
      <c r="H19" s="213"/>
    </row>
    <row r="20" spans="1:14" ht="26.25" customHeight="1" x14ac:dyDescent="0.4">
      <c r="A20" s="210" t="s">
        <v>32</v>
      </c>
      <c r="B20" s="681" t="s">
        <v>126</v>
      </c>
      <c r="C20" s="681"/>
      <c r="D20" s="213"/>
      <c r="E20" s="213"/>
      <c r="F20" s="213"/>
      <c r="G20" s="213"/>
      <c r="H20" s="213"/>
    </row>
    <row r="21" spans="1:14" ht="26.25" customHeight="1" x14ac:dyDescent="0.4">
      <c r="A21" s="210" t="s">
        <v>33</v>
      </c>
      <c r="B21" s="681" t="s">
        <v>127</v>
      </c>
      <c r="C21" s="681"/>
      <c r="D21" s="681"/>
      <c r="E21" s="681"/>
      <c r="F21" s="681"/>
      <c r="G21" s="681"/>
      <c r="H21" s="681"/>
      <c r="I21" s="215"/>
    </row>
    <row r="22" spans="1:14" ht="26.25" customHeight="1" x14ac:dyDescent="0.4">
      <c r="A22" s="210" t="s">
        <v>34</v>
      </c>
      <c r="B22" s="216">
        <v>42499.469143518516</v>
      </c>
      <c r="C22" s="213"/>
      <c r="D22" s="213"/>
      <c r="E22" s="213"/>
      <c r="F22" s="213"/>
      <c r="G22" s="213"/>
      <c r="H22" s="213"/>
    </row>
    <row r="23" spans="1:14" ht="26.25" customHeight="1" x14ac:dyDescent="0.4">
      <c r="A23" s="210" t="s">
        <v>35</v>
      </c>
      <c r="B23" s="216">
        <v>42510.469143518516</v>
      </c>
      <c r="C23" s="213"/>
      <c r="D23" s="213"/>
      <c r="E23" s="213"/>
      <c r="F23" s="213"/>
      <c r="G23" s="213"/>
      <c r="H23" s="213"/>
    </row>
    <row r="24" spans="1:14" ht="18.75" x14ac:dyDescent="0.3">
      <c r="A24" s="210"/>
      <c r="B24" s="217"/>
    </row>
    <row r="25" spans="1:14" ht="18.75" x14ac:dyDescent="0.3">
      <c r="A25" s="218" t="s">
        <v>1</v>
      </c>
      <c r="B25" s="217"/>
    </row>
    <row r="26" spans="1:14" ht="26.25" customHeight="1" x14ac:dyDescent="0.4">
      <c r="A26" s="219" t="s">
        <v>4</v>
      </c>
      <c r="B26" s="680" t="s">
        <v>131</v>
      </c>
      <c r="C26" s="680"/>
    </row>
    <row r="27" spans="1:14" ht="26.25" customHeight="1" x14ac:dyDescent="0.4">
      <c r="A27" s="220" t="s">
        <v>45</v>
      </c>
      <c r="B27" s="682" t="s">
        <v>132</v>
      </c>
      <c r="C27" s="682"/>
    </row>
    <row r="28" spans="1:14" ht="27" customHeight="1" thickBot="1" x14ac:dyDescent="0.45">
      <c r="A28" s="220" t="s">
        <v>5</v>
      </c>
      <c r="B28" s="221">
        <v>99.3</v>
      </c>
    </row>
    <row r="29" spans="1:14" s="223" customFormat="1" ht="27" customHeight="1" thickBot="1" x14ac:dyDescent="0.45">
      <c r="A29" s="220" t="s">
        <v>46</v>
      </c>
      <c r="B29" s="222">
        <v>0</v>
      </c>
      <c r="C29" s="683" t="s">
        <v>47</v>
      </c>
      <c r="D29" s="684"/>
      <c r="E29" s="684"/>
      <c r="F29" s="684"/>
      <c r="G29" s="685"/>
      <c r="I29" s="224"/>
      <c r="J29" s="224"/>
      <c r="K29" s="224"/>
      <c r="L29" s="224"/>
    </row>
    <row r="30" spans="1:14" s="223" customFormat="1" ht="19.5" customHeight="1" thickBot="1" x14ac:dyDescent="0.35">
      <c r="A30" s="220" t="s">
        <v>48</v>
      </c>
      <c r="B30" s="225">
        <f>B28-B29</f>
        <v>99.3</v>
      </c>
      <c r="C30" s="226"/>
      <c r="D30" s="226"/>
      <c r="E30" s="226"/>
      <c r="F30" s="226"/>
      <c r="G30" s="227"/>
      <c r="I30" s="224"/>
      <c r="J30" s="224"/>
      <c r="K30" s="224"/>
      <c r="L30" s="224"/>
    </row>
    <row r="31" spans="1:14" s="223" customFormat="1" ht="27" customHeight="1" thickBot="1" x14ac:dyDescent="0.45">
      <c r="A31" s="220" t="s">
        <v>49</v>
      </c>
      <c r="B31" s="228">
        <v>1</v>
      </c>
      <c r="C31" s="671" t="s">
        <v>50</v>
      </c>
      <c r="D31" s="672"/>
      <c r="E31" s="672"/>
      <c r="F31" s="672"/>
      <c r="G31" s="672"/>
      <c r="H31" s="673"/>
      <c r="I31" s="224"/>
      <c r="J31" s="224"/>
      <c r="K31" s="224"/>
      <c r="L31" s="224"/>
    </row>
    <row r="32" spans="1:14" s="223" customFormat="1" ht="27" customHeight="1" thickBot="1" x14ac:dyDescent="0.45">
      <c r="A32" s="220" t="s">
        <v>51</v>
      </c>
      <c r="B32" s="228">
        <v>1</v>
      </c>
      <c r="C32" s="671" t="s">
        <v>52</v>
      </c>
      <c r="D32" s="672"/>
      <c r="E32" s="672"/>
      <c r="F32" s="672"/>
      <c r="G32" s="672"/>
      <c r="H32" s="673"/>
      <c r="I32" s="224"/>
      <c r="J32" s="224"/>
      <c r="K32" s="224"/>
      <c r="L32" s="229"/>
      <c r="M32" s="229"/>
      <c r="N32" s="230"/>
    </row>
    <row r="33" spans="1:14" s="223" customFormat="1" ht="17.25" customHeight="1" x14ac:dyDescent="0.3">
      <c r="A33" s="220"/>
      <c r="B33" s="231"/>
      <c r="C33" s="232"/>
      <c r="D33" s="232"/>
      <c r="E33" s="232"/>
      <c r="F33" s="232"/>
      <c r="G33" s="232"/>
      <c r="H33" s="232"/>
      <c r="I33" s="224"/>
      <c r="J33" s="224"/>
      <c r="K33" s="224"/>
      <c r="L33" s="229"/>
      <c r="M33" s="229"/>
      <c r="N33" s="230"/>
    </row>
    <row r="34" spans="1:14" s="223" customFormat="1" ht="18.75" x14ac:dyDescent="0.3">
      <c r="A34" s="220" t="s">
        <v>53</v>
      </c>
      <c r="B34" s="233">
        <f>B31/B32</f>
        <v>1</v>
      </c>
      <c r="C34" s="208" t="s">
        <v>54</v>
      </c>
      <c r="D34" s="208"/>
      <c r="E34" s="208"/>
      <c r="F34" s="208"/>
      <c r="G34" s="208"/>
      <c r="I34" s="224"/>
      <c r="J34" s="224"/>
      <c r="K34" s="224"/>
      <c r="L34" s="229"/>
      <c r="M34" s="229"/>
      <c r="N34" s="230"/>
    </row>
    <row r="35" spans="1:14" s="223" customFormat="1" ht="19.5" customHeight="1" thickBot="1" x14ac:dyDescent="0.35">
      <c r="A35" s="220"/>
      <c r="B35" s="225"/>
      <c r="G35" s="208"/>
      <c r="I35" s="224"/>
      <c r="J35" s="224"/>
      <c r="K35" s="224"/>
      <c r="L35" s="229"/>
      <c r="M35" s="229"/>
      <c r="N35" s="230"/>
    </row>
    <row r="36" spans="1:14" s="223" customFormat="1" ht="27" customHeight="1" thickBot="1" x14ac:dyDescent="0.45">
      <c r="A36" s="234" t="s">
        <v>55</v>
      </c>
      <c r="B36" s="235">
        <v>25</v>
      </c>
      <c r="C36" s="208"/>
      <c r="D36" s="691" t="s">
        <v>56</v>
      </c>
      <c r="E36" s="692"/>
      <c r="F36" s="691" t="s">
        <v>57</v>
      </c>
      <c r="G36" s="693"/>
      <c r="J36" s="224"/>
      <c r="K36" s="224"/>
      <c r="L36" s="229"/>
      <c r="M36" s="229"/>
      <c r="N36" s="230"/>
    </row>
    <row r="37" spans="1:14" s="223" customFormat="1" ht="27" customHeight="1" thickBot="1" x14ac:dyDescent="0.45">
      <c r="A37" s="236" t="s">
        <v>58</v>
      </c>
      <c r="B37" s="237">
        <v>5</v>
      </c>
      <c r="C37" s="238" t="s">
        <v>59</v>
      </c>
      <c r="D37" s="239" t="s">
        <v>60</v>
      </c>
      <c r="E37" s="240" t="s">
        <v>61</v>
      </c>
      <c r="F37" s="239" t="s">
        <v>60</v>
      </c>
      <c r="G37" s="241" t="s">
        <v>61</v>
      </c>
      <c r="I37" s="242" t="s">
        <v>62</v>
      </c>
      <c r="J37" s="224"/>
      <c r="K37" s="224"/>
      <c r="L37" s="229"/>
      <c r="M37" s="229"/>
      <c r="N37" s="230"/>
    </row>
    <row r="38" spans="1:14" s="223" customFormat="1" ht="26.25" customHeight="1" x14ac:dyDescent="0.4">
      <c r="A38" s="236" t="s">
        <v>63</v>
      </c>
      <c r="B38" s="237">
        <v>50</v>
      </c>
      <c r="C38" s="243">
        <v>1</v>
      </c>
      <c r="D38" s="244">
        <v>45394758</v>
      </c>
      <c r="E38" s="245">
        <f>IF(ISBLANK(D38),"-",$D$48/$D$45*D38)</f>
        <v>46536913.467226133</v>
      </c>
      <c r="F38" s="244">
        <v>48368891</v>
      </c>
      <c r="G38" s="246">
        <f>IF(ISBLANK(F38),"-",$D$48/$F$45*F38)</f>
        <v>45981617.388427615</v>
      </c>
      <c r="I38" s="247"/>
      <c r="J38" s="224"/>
      <c r="K38" s="224"/>
      <c r="L38" s="229"/>
      <c r="M38" s="229"/>
      <c r="N38" s="230"/>
    </row>
    <row r="39" spans="1:14" s="223" customFormat="1" ht="26.25" customHeight="1" x14ac:dyDescent="0.4">
      <c r="A39" s="236" t="s">
        <v>64</v>
      </c>
      <c r="B39" s="237">
        <v>1</v>
      </c>
      <c r="C39" s="248">
        <v>2</v>
      </c>
      <c r="D39" s="249">
        <v>45353917</v>
      </c>
      <c r="E39" s="250">
        <f>IF(ISBLANK(D39),"-",$D$48/$D$45*D39)</f>
        <v>46495044.886653133</v>
      </c>
      <c r="F39" s="249">
        <v>48552798</v>
      </c>
      <c r="G39" s="251">
        <f>IF(ISBLANK(F39),"-",$D$48/$F$45*F39)</f>
        <v>46156447.555798076</v>
      </c>
      <c r="I39" s="694">
        <f>ABS((F43/D43*D42)-F42)/D42</f>
        <v>7.4575639209945033E-3</v>
      </c>
      <c r="J39" s="224"/>
      <c r="K39" s="224"/>
      <c r="L39" s="229"/>
      <c r="M39" s="229"/>
      <c r="N39" s="230"/>
    </row>
    <row r="40" spans="1:14" ht="26.25" customHeight="1" x14ac:dyDescent="0.4">
      <c r="A40" s="236" t="s">
        <v>65</v>
      </c>
      <c r="B40" s="237">
        <v>1</v>
      </c>
      <c r="C40" s="248">
        <v>3</v>
      </c>
      <c r="D40" s="249">
        <v>45191040</v>
      </c>
      <c r="E40" s="250">
        <f>IF(ISBLANK(D40),"-",$D$48/$D$45*D40)</f>
        <v>46328069.817531683</v>
      </c>
      <c r="F40" s="249">
        <v>48659854</v>
      </c>
      <c r="G40" s="251">
        <f>IF(ISBLANK(F40),"-",$D$48/$F$45*F40)</f>
        <v>46258219.747166604</v>
      </c>
      <c r="I40" s="694"/>
      <c r="L40" s="229"/>
      <c r="M40" s="229"/>
      <c r="N40" s="208"/>
    </row>
    <row r="41" spans="1:14" ht="27" customHeight="1" thickBot="1" x14ac:dyDescent="0.45">
      <c r="A41" s="236" t="s">
        <v>66</v>
      </c>
      <c r="B41" s="237">
        <v>1</v>
      </c>
      <c r="C41" s="252">
        <v>4</v>
      </c>
      <c r="D41" s="253"/>
      <c r="E41" s="254" t="str">
        <f>IF(ISBLANK(D41),"-",$D$48/$D$45*D41)</f>
        <v>-</v>
      </c>
      <c r="F41" s="253"/>
      <c r="G41" s="255" t="str">
        <f>IF(ISBLANK(F41),"-",$D$48/$F$45*F41)</f>
        <v>-</v>
      </c>
      <c r="I41" s="256"/>
      <c r="L41" s="229"/>
      <c r="M41" s="229"/>
      <c r="N41" s="208"/>
    </row>
    <row r="42" spans="1:14" ht="27" customHeight="1" thickBot="1" x14ac:dyDescent="0.45">
      <c r="A42" s="236" t="s">
        <v>67</v>
      </c>
      <c r="B42" s="237">
        <v>1</v>
      </c>
      <c r="C42" s="257" t="s">
        <v>68</v>
      </c>
      <c r="D42" s="258">
        <f>AVERAGE(D38:D41)</f>
        <v>45313238.333333336</v>
      </c>
      <c r="E42" s="259">
        <f>AVERAGE(E38:E41)</f>
        <v>46453342.723803647</v>
      </c>
      <c r="F42" s="258">
        <f>AVERAGE(F38:F41)</f>
        <v>48527181</v>
      </c>
      <c r="G42" s="260">
        <f>AVERAGE(G38:G41)</f>
        <v>46132094.897130765</v>
      </c>
      <c r="H42" s="261"/>
    </row>
    <row r="43" spans="1:14" ht="26.25" customHeight="1" x14ac:dyDescent="0.4">
      <c r="A43" s="236" t="s">
        <v>69</v>
      </c>
      <c r="B43" s="237">
        <v>1</v>
      </c>
      <c r="C43" s="262" t="s">
        <v>70</v>
      </c>
      <c r="D43" s="263">
        <v>29.47</v>
      </c>
      <c r="E43" s="208"/>
      <c r="F43" s="263">
        <v>31.78</v>
      </c>
      <c r="H43" s="261"/>
    </row>
    <row r="44" spans="1:14" ht="26.25" customHeight="1" x14ac:dyDescent="0.4">
      <c r="A44" s="236" t="s">
        <v>71</v>
      </c>
      <c r="B44" s="237">
        <v>1</v>
      </c>
      <c r="C44" s="264" t="s">
        <v>72</v>
      </c>
      <c r="D44" s="265">
        <f>D43*$B$34</f>
        <v>29.47</v>
      </c>
      <c r="E44" s="266"/>
      <c r="F44" s="265">
        <f>F43*$B$34</f>
        <v>31.78</v>
      </c>
      <c r="H44" s="261"/>
    </row>
    <row r="45" spans="1:14" ht="19.5" customHeight="1" thickBot="1" x14ac:dyDescent="0.35">
      <c r="A45" s="236" t="s">
        <v>73</v>
      </c>
      <c r="B45" s="248">
        <f>(B44/B43)*(B42/B41)*(B40/B39)*(B38/B37)*B36</f>
        <v>250</v>
      </c>
      <c r="C45" s="264" t="s">
        <v>74</v>
      </c>
      <c r="D45" s="267">
        <f>D44*$B$30/100</f>
        <v>29.263709999999996</v>
      </c>
      <c r="E45" s="268"/>
      <c r="F45" s="267">
        <f>F44*$B$30/100</f>
        <v>31.557539999999999</v>
      </c>
      <c r="H45" s="261"/>
    </row>
    <row r="46" spans="1:14" ht="19.5" customHeight="1" thickBot="1" x14ac:dyDescent="0.35">
      <c r="A46" s="695" t="s">
        <v>75</v>
      </c>
      <c r="B46" s="696"/>
      <c r="C46" s="264" t="s">
        <v>76</v>
      </c>
      <c r="D46" s="269">
        <f>D45/$B$45</f>
        <v>0.11705483999999998</v>
      </c>
      <c r="E46" s="270"/>
      <c r="F46" s="271">
        <f>F45/$B$45</f>
        <v>0.12623016000000001</v>
      </c>
      <c r="H46" s="261"/>
    </row>
    <row r="47" spans="1:14" ht="27" customHeight="1" thickBot="1" x14ac:dyDescent="0.45">
      <c r="A47" s="697"/>
      <c r="B47" s="698"/>
      <c r="C47" s="272" t="s">
        <v>77</v>
      </c>
      <c r="D47" s="273">
        <v>0.12</v>
      </c>
      <c r="E47" s="274"/>
      <c r="F47" s="270"/>
      <c r="H47" s="261"/>
    </row>
    <row r="48" spans="1:14" ht="18.75" x14ac:dyDescent="0.3">
      <c r="C48" s="275" t="s">
        <v>78</v>
      </c>
      <c r="D48" s="267">
        <f>D47*$B$45</f>
        <v>30</v>
      </c>
      <c r="F48" s="276"/>
      <c r="H48" s="261"/>
    </row>
    <row r="49" spans="1:12" ht="19.5" customHeight="1" thickBot="1" x14ac:dyDescent="0.35">
      <c r="C49" s="277" t="s">
        <v>79</v>
      </c>
      <c r="D49" s="278">
        <f>D48/B34</f>
        <v>30</v>
      </c>
      <c r="F49" s="276"/>
      <c r="H49" s="261"/>
    </row>
    <row r="50" spans="1:12" ht="18.75" x14ac:dyDescent="0.3">
      <c r="C50" s="234" t="s">
        <v>80</v>
      </c>
      <c r="D50" s="279">
        <f>AVERAGE(E38:E41,G38:G41)</f>
        <v>46292718.810467206</v>
      </c>
      <c r="F50" s="280"/>
      <c r="H50" s="261"/>
    </row>
    <row r="51" spans="1:12" ht="18.75" x14ac:dyDescent="0.3">
      <c r="C51" s="236" t="s">
        <v>81</v>
      </c>
      <c r="D51" s="281">
        <f>STDEV(E38:E41,G38:G41)/D50</f>
        <v>4.5142909775462798E-3</v>
      </c>
      <c r="F51" s="280"/>
      <c r="H51" s="261"/>
    </row>
    <row r="52" spans="1:12" ht="19.5" customHeight="1" thickBot="1" x14ac:dyDescent="0.35">
      <c r="C52" s="282" t="s">
        <v>17</v>
      </c>
      <c r="D52" s="283">
        <f>COUNT(E38:E41,G38:G41)</f>
        <v>6</v>
      </c>
      <c r="F52" s="280"/>
    </row>
    <row r="54" spans="1:12" ht="18.75" x14ac:dyDescent="0.3">
      <c r="A54" s="284" t="s">
        <v>1</v>
      </c>
      <c r="B54" s="285" t="s">
        <v>82</v>
      </c>
    </row>
    <row r="55" spans="1:12" ht="18.75" x14ac:dyDescent="0.3">
      <c r="A55" s="208" t="s">
        <v>83</v>
      </c>
      <c r="B55" s="286" t="str">
        <f>B21</f>
        <v>Each film-coated tablet contains Efavirenz 600mg, Lamivudine USP 300mg, Tenofovir Disoproxil Fumarate 300mg euivalent to tenofovir disoproxil 245mg</v>
      </c>
    </row>
    <row r="56" spans="1:12" ht="26.25" customHeight="1" x14ac:dyDescent="0.4">
      <c r="A56" s="286" t="s">
        <v>84</v>
      </c>
      <c r="B56" s="287">
        <v>600</v>
      </c>
      <c r="C56" s="208" t="str">
        <f>B20</f>
        <v>Efavirenz 600mg, Lamivudine 300mg and Tenofovir Disoproxil Fumarate 300mg Tablets</v>
      </c>
      <c r="H56" s="266"/>
    </row>
    <row r="57" spans="1:12" ht="18.75" x14ac:dyDescent="0.3">
      <c r="A57" s="286" t="s">
        <v>85</v>
      </c>
      <c r="B57" s="288">
        <f>'Uniformity '!C46</f>
        <v>1881.2994999999999</v>
      </c>
      <c r="H57" s="266"/>
    </row>
    <row r="58" spans="1:12" ht="19.5" customHeight="1" thickBot="1" x14ac:dyDescent="0.35">
      <c r="H58" s="266"/>
    </row>
    <row r="59" spans="1:12" s="223" customFormat="1" ht="27" customHeight="1" thickBot="1" x14ac:dyDescent="0.45">
      <c r="A59" s="234" t="s">
        <v>86</v>
      </c>
      <c r="B59" s="235">
        <v>200</v>
      </c>
      <c r="C59" s="208"/>
      <c r="D59" s="289" t="s">
        <v>87</v>
      </c>
      <c r="E59" s="290" t="s">
        <v>59</v>
      </c>
      <c r="F59" s="290" t="s">
        <v>60</v>
      </c>
      <c r="G59" s="290" t="s">
        <v>88</v>
      </c>
      <c r="H59" s="238" t="s">
        <v>89</v>
      </c>
      <c r="L59" s="224"/>
    </row>
    <row r="60" spans="1:12" s="223" customFormat="1" ht="26.25" customHeight="1" x14ac:dyDescent="0.4">
      <c r="A60" s="236" t="s">
        <v>90</v>
      </c>
      <c r="B60" s="237">
        <v>4</v>
      </c>
      <c r="C60" s="699" t="s">
        <v>91</v>
      </c>
      <c r="D60" s="702">
        <v>1885.13</v>
      </c>
      <c r="E60" s="291">
        <v>1</v>
      </c>
      <c r="F60" s="292">
        <v>44675312</v>
      </c>
      <c r="G60" s="293">
        <f>IF(ISBLANK(F60),"-",(F60/$D$50*$D$47*$B$68)*($B$57/$D$60))</f>
        <v>577.86021092922783</v>
      </c>
      <c r="H60" s="294">
        <f t="shared" ref="H60:H71" si="0">IF(ISBLANK(F60),"-",G60/$B$56)</f>
        <v>0.9631003515487131</v>
      </c>
      <c r="L60" s="224"/>
    </row>
    <row r="61" spans="1:12" s="223" customFormat="1" ht="26.25" customHeight="1" x14ac:dyDescent="0.4">
      <c r="A61" s="236" t="s">
        <v>92</v>
      </c>
      <c r="B61" s="237">
        <v>100</v>
      </c>
      <c r="C61" s="700"/>
      <c r="D61" s="703"/>
      <c r="E61" s="295">
        <v>2</v>
      </c>
      <c r="F61" s="249">
        <v>45041160</v>
      </c>
      <c r="G61" s="296">
        <f>IF(ISBLANK(F61),"-",(F61/$D$50*$D$47*$B$68)*($B$57/$D$60))</f>
        <v>582.59233238476554</v>
      </c>
      <c r="H61" s="297">
        <f t="shared" si="0"/>
        <v>0.97098722064127585</v>
      </c>
      <c r="L61" s="224"/>
    </row>
    <row r="62" spans="1:12" s="223" customFormat="1" ht="26.25" customHeight="1" x14ac:dyDescent="0.4">
      <c r="A62" s="236" t="s">
        <v>93</v>
      </c>
      <c r="B62" s="237">
        <v>1</v>
      </c>
      <c r="C62" s="700"/>
      <c r="D62" s="703"/>
      <c r="E62" s="295">
        <v>3</v>
      </c>
      <c r="F62" s="298">
        <v>44929843</v>
      </c>
      <c r="G62" s="296">
        <f>IF(ISBLANK(F62),"-",(F62/$D$50*$D$47*$B$68)*($B$57/$D$60))</f>
        <v>581.15248424000015</v>
      </c>
      <c r="H62" s="297">
        <f t="shared" si="0"/>
        <v>0.96858747373333354</v>
      </c>
      <c r="L62" s="224"/>
    </row>
    <row r="63" spans="1:12" ht="27" customHeight="1" thickBot="1" x14ac:dyDescent="0.45">
      <c r="A63" s="236" t="s">
        <v>94</v>
      </c>
      <c r="B63" s="237">
        <v>1</v>
      </c>
      <c r="C63" s="701"/>
      <c r="D63" s="704"/>
      <c r="E63" s="299">
        <v>4</v>
      </c>
      <c r="F63" s="300"/>
      <c r="G63" s="296" t="str">
        <f>IF(ISBLANK(F63),"-",(F63/$D$50*$D$47*$B$68)*($B$57/$D$60))</f>
        <v>-</v>
      </c>
      <c r="H63" s="297" t="str">
        <f t="shared" si="0"/>
        <v>-</v>
      </c>
    </row>
    <row r="64" spans="1:12" ht="26.25" customHeight="1" x14ac:dyDescent="0.4">
      <c r="A64" s="236" t="s">
        <v>95</v>
      </c>
      <c r="B64" s="237">
        <v>1</v>
      </c>
      <c r="C64" s="699" t="s">
        <v>96</v>
      </c>
      <c r="D64" s="702">
        <v>1884.38</v>
      </c>
      <c r="E64" s="291">
        <v>1</v>
      </c>
      <c r="F64" s="292">
        <v>44936761</v>
      </c>
      <c r="G64" s="301">
        <f>IF(ISBLANK(F64),"-",(F64/$D$50*$D$47*$B$68)*($B$57/$D$64))</f>
        <v>581.47330572725139</v>
      </c>
      <c r="H64" s="302">
        <f t="shared" si="0"/>
        <v>0.96912217621208563</v>
      </c>
    </row>
    <row r="65" spans="1:8" ht="26.25" customHeight="1" x14ac:dyDescent="0.4">
      <c r="A65" s="236" t="s">
        <v>97</v>
      </c>
      <c r="B65" s="237">
        <v>1</v>
      </c>
      <c r="C65" s="700"/>
      <c r="D65" s="703"/>
      <c r="E65" s="295">
        <v>2</v>
      </c>
      <c r="F65" s="249">
        <v>44848636</v>
      </c>
      <c r="G65" s="303">
        <f>IF(ISBLANK(F65),"-",(F65/$D$50*$D$47*$B$68)*($B$57/$D$64))</f>
        <v>580.33298466434235</v>
      </c>
      <c r="H65" s="304">
        <f t="shared" si="0"/>
        <v>0.9672216411072373</v>
      </c>
    </row>
    <row r="66" spans="1:8" ht="26.25" customHeight="1" x14ac:dyDescent="0.4">
      <c r="A66" s="236" t="s">
        <v>98</v>
      </c>
      <c r="B66" s="237">
        <v>1</v>
      </c>
      <c r="C66" s="700"/>
      <c r="D66" s="703"/>
      <c r="E66" s="295">
        <v>3</v>
      </c>
      <c r="F66" s="249">
        <v>44989584</v>
      </c>
      <c r="G66" s="303">
        <f>IF(ISBLANK(F66),"-",(F66/$D$50*$D$47*$B$68)*($B$57/$D$64))</f>
        <v>582.15682549469591</v>
      </c>
      <c r="H66" s="304">
        <f t="shared" si="0"/>
        <v>0.97026137582449323</v>
      </c>
    </row>
    <row r="67" spans="1:8" ht="27" customHeight="1" thickBot="1" x14ac:dyDescent="0.45">
      <c r="A67" s="236" t="s">
        <v>99</v>
      </c>
      <c r="B67" s="237">
        <v>1</v>
      </c>
      <c r="C67" s="701"/>
      <c r="D67" s="704"/>
      <c r="E67" s="299">
        <v>4</v>
      </c>
      <c r="F67" s="300"/>
      <c r="G67" s="305" t="str">
        <f>IF(ISBLANK(F67),"-",(F67/$D$50*$D$47*$B$68)*($B$57/$D$64))</f>
        <v>-</v>
      </c>
      <c r="H67" s="306" t="str">
        <f>IF(ISBLANK(F67),"-",G67/$B$56)</f>
        <v>-</v>
      </c>
    </row>
    <row r="68" spans="1:8" ht="26.25" customHeight="1" x14ac:dyDescent="0.4">
      <c r="A68" s="236" t="s">
        <v>100</v>
      </c>
      <c r="B68" s="307">
        <f>(B67/B66)*(B65/B64)*(B63/B62)*(B61/B60)*B59</f>
        <v>5000</v>
      </c>
      <c r="C68" s="699" t="s">
        <v>101</v>
      </c>
      <c r="D68" s="702">
        <v>1882.04</v>
      </c>
      <c r="E68" s="291">
        <v>1</v>
      </c>
      <c r="F68" s="292">
        <v>45155780</v>
      </c>
      <c r="G68" s="301">
        <f>IF(ISBLANK(F68),"-",(F68/$D$50*$D$47*$B$68)*($B$57/$D$68))</f>
        <v>585.03385861464392</v>
      </c>
      <c r="H68" s="297">
        <f>IF(ISBLANK(F68),"-",G68/$B$56)</f>
        <v>0.97505643102440653</v>
      </c>
    </row>
    <row r="69" spans="1:8" ht="27" customHeight="1" thickBot="1" x14ac:dyDescent="0.45">
      <c r="A69" s="282" t="s">
        <v>102</v>
      </c>
      <c r="B69" s="308">
        <f>(D47*B68)/B56*B57</f>
        <v>1881.2994999999999</v>
      </c>
      <c r="C69" s="700"/>
      <c r="D69" s="703"/>
      <c r="E69" s="295">
        <v>2</v>
      </c>
      <c r="F69" s="249">
        <v>45092910</v>
      </c>
      <c r="G69" s="303">
        <f>IF(ISBLANK(F69),"-",(F69/$D$50*$D$47*$B$68)*($B$57/$D$68))</f>
        <v>584.21932105840847</v>
      </c>
      <c r="H69" s="297">
        <f t="shared" si="0"/>
        <v>0.97369886843068076</v>
      </c>
    </row>
    <row r="70" spans="1:8" ht="26.25" customHeight="1" x14ac:dyDescent="0.4">
      <c r="A70" s="686" t="s">
        <v>75</v>
      </c>
      <c r="B70" s="687"/>
      <c r="C70" s="700"/>
      <c r="D70" s="703"/>
      <c r="E70" s="295">
        <v>3</v>
      </c>
      <c r="F70" s="249">
        <v>45257198</v>
      </c>
      <c r="G70" s="303">
        <f>IF(ISBLANK(F70),"-",(F70/$D$50*$D$47*$B$68)*($B$57/$D$68))</f>
        <v>586.34782027963956</v>
      </c>
      <c r="H70" s="297">
        <f t="shared" si="0"/>
        <v>0.97724636713273261</v>
      </c>
    </row>
    <row r="71" spans="1:8" ht="27" customHeight="1" thickBot="1" x14ac:dyDescent="0.45">
      <c r="A71" s="688"/>
      <c r="B71" s="689"/>
      <c r="C71" s="705"/>
      <c r="D71" s="704"/>
      <c r="E71" s="299">
        <v>4</v>
      </c>
      <c r="F71" s="300"/>
      <c r="G71" s="305" t="str">
        <f>IF(ISBLANK(F71),"-",(F71/$D$50*$D$47*$B$68)*($B$57/$D$68))</f>
        <v>-</v>
      </c>
      <c r="H71" s="309" t="str">
        <f t="shared" si="0"/>
        <v>-</v>
      </c>
    </row>
    <row r="72" spans="1:8" ht="26.25" customHeight="1" x14ac:dyDescent="0.4">
      <c r="A72" s="266"/>
      <c r="B72" s="266"/>
      <c r="C72" s="266"/>
      <c r="D72" s="266"/>
      <c r="E72" s="266"/>
      <c r="F72" s="310" t="s">
        <v>68</v>
      </c>
      <c r="G72" s="311">
        <f>AVERAGE(G60:G71)</f>
        <v>582.35212704366393</v>
      </c>
      <c r="H72" s="312">
        <f>AVERAGE(H60:H71)</f>
        <v>0.97058687840610647</v>
      </c>
    </row>
    <row r="73" spans="1:8" ht="26.25" customHeight="1" x14ac:dyDescent="0.4">
      <c r="C73" s="266"/>
      <c r="D73" s="266"/>
      <c r="E73" s="266"/>
      <c r="F73" s="313" t="s">
        <v>81</v>
      </c>
      <c r="G73" s="314">
        <f>STDEV(G60:G71)/G72</f>
        <v>4.4283961057486184E-3</v>
      </c>
      <c r="H73" s="314">
        <f>STDEV(H60:H71)/H72</f>
        <v>4.4283961057486063E-3</v>
      </c>
    </row>
    <row r="74" spans="1:8" ht="27" customHeight="1" thickBot="1" x14ac:dyDescent="0.45">
      <c r="A74" s="266"/>
      <c r="B74" s="266"/>
      <c r="C74" s="266"/>
      <c r="D74" s="266"/>
      <c r="E74" s="268"/>
      <c r="F74" s="315" t="s">
        <v>17</v>
      </c>
      <c r="G74" s="316">
        <f>COUNT(G60:G71)</f>
        <v>9</v>
      </c>
      <c r="H74" s="316">
        <f>COUNT(H60:H71)</f>
        <v>9</v>
      </c>
    </row>
    <row r="76" spans="1:8" ht="26.25" customHeight="1" x14ac:dyDescent="0.4">
      <c r="A76" s="219" t="s">
        <v>103</v>
      </c>
      <c r="B76" s="220" t="s">
        <v>104</v>
      </c>
      <c r="C76" s="690" t="str">
        <f>B20</f>
        <v>Efavirenz 600mg, Lamivudine 300mg and Tenofovir Disoproxil Fumarate 300mg Tablets</v>
      </c>
      <c r="D76" s="690"/>
      <c r="E76" s="208" t="s">
        <v>105</v>
      </c>
      <c r="F76" s="208"/>
      <c r="G76" s="317">
        <f>H72</f>
        <v>0.97058687840610647</v>
      </c>
      <c r="H76" s="225"/>
    </row>
    <row r="77" spans="1:8" ht="18.75" x14ac:dyDescent="0.3">
      <c r="A77" s="218" t="s">
        <v>106</v>
      </c>
      <c r="B77" s="218" t="s">
        <v>107</v>
      </c>
    </row>
    <row r="78" spans="1:8" ht="18.75" x14ac:dyDescent="0.3">
      <c r="A78" s="218"/>
      <c r="B78" s="218"/>
    </row>
    <row r="79" spans="1:8" ht="26.25" customHeight="1" x14ac:dyDescent="0.4">
      <c r="A79" s="219" t="s">
        <v>4</v>
      </c>
      <c r="B79" s="706" t="str">
        <f>B26</f>
        <v>Efavirenz</v>
      </c>
      <c r="C79" s="706"/>
    </row>
    <row r="80" spans="1:8" ht="26.25" customHeight="1" x14ac:dyDescent="0.4">
      <c r="A80" s="220" t="s">
        <v>45</v>
      </c>
      <c r="B80" s="706" t="str">
        <f>B27</f>
        <v>E15-3</v>
      </c>
      <c r="C80" s="706"/>
    </row>
    <row r="81" spans="1:12" ht="27" customHeight="1" thickBot="1" x14ac:dyDescent="0.45">
      <c r="A81" s="220" t="s">
        <v>5</v>
      </c>
      <c r="B81" s="221">
        <f>B28</f>
        <v>99.3</v>
      </c>
    </row>
    <row r="82" spans="1:12" s="223" customFormat="1" ht="27" customHeight="1" thickBot="1" x14ac:dyDescent="0.45">
      <c r="A82" s="220" t="s">
        <v>46</v>
      </c>
      <c r="B82" s="222">
        <v>0</v>
      </c>
      <c r="C82" s="683" t="s">
        <v>47</v>
      </c>
      <c r="D82" s="684"/>
      <c r="E82" s="684"/>
      <c r="F82" s="684"/>
      <c r="G82" s="685"/>
      <c r="I82" s="224"/>
      <c r="J82" s="224"/>
      <c r="K82" s="224"/>
      <c r="L82" s="224"/>
    </row>
    <row r="83" spans="1:12" s="223" customFormat="1" ht="19.5" customHeight="1" thickBot="1" x14ac:dyDescent="0.35">
      <c r="A83" s="220" t="s">
        <v>48</v>
      </c>
      <c r="B83" s="225">
        <f>B81-B82</f>
        <v>99.3</v>
      </c>
      <c r="C83" s="226"/>
      <c r="D83" s="226"/>
      <c r="E83" s="226"/>
      <c r="F83" s="226"/>
      <c r="G83" s="227"/>
      <c r="I83" s="224"/>
      <c r="J83" s="224"/>
      <c r="K83" s="224"/>
      <c r="L83" s="224"/>
    </row>
    <row r="84" spans="1:12" s="223" customFormat="1" ht="27" customHeight="1" thickBot="1" x14ac:dyDescent="0.45">
      <c r="A84" s="220" t="s">
        <v>49</v>
      </c>
      <c r="B84" s="228">
        <v>1</v>
      </c>
      <c r="C84" s="671" t="s">
        <v>108</v>
      </c>
      <c r="D84" s="672"/>
      <c r="E84" s="672"/>
      <c r="F84" s="672"/>
      <c r="G84" s="672"/>
      <c r="H84" s="673"/>
      <c r="I84" s="224"/>
      <c r="J84" s="224"/>
      <c r="K84" s="224"/>
      <c r="L84" s="224"/>
    </row>
    <row r="85" spans="1:12" s="223" customFormat="1" ht="27" customHeight="1" thickBot="1" x14ac:dyDescent="0.45">
      <c r="A85" s="220" t="s">
        <v>51</v>
      </c>
      <c r="B85" s="228">
        <v>1</v>
      </c>
      <c r="C85" s="671" t="s">
        <v>109</v>
      </c>
      <c r="D85" s="672"/>
      <c r="E85" s="672"/>
      <c r="F85" s="672"/>
      <c r="G85" s="672"/>
      <c r="H85" s="673"/>
      <c r="I85" s="224"/>
      <c r="J85" s="224"/>
      <c r="K85" s="224"/>
      <c r="L85" s="224"/>
    </row>
    <row r="86" spans="1:12" s="223" customFormat="1" ht="18.75" x14ac:dyDescent="0.3">
      <c r="A86" s="220"/>
      <c r="B86" s="231"/>
      <c r="C86" s="232"/>
      <c r="D86" s="232"/>
      <c r="E86" s="232"/>
      <c r="F86" s="232"/>
      <c r="G86" s="232"/>
      <c r="H86" s="232"/>
      <c r="I86" s="224"/>
      <c r="J86" s="224"/>
      <c r="K86" s="224"/>
      <c r="L86" s="224"/>
    </row>
    <row r="87" spans="1:12" s="223" customFormat="1" ht="18.75" x14ac:dyDescent="0.3">
      <c r="A87" s="220" t="s">
        <v>53</v>
      </c>
      <c r="B87" s="233">
        <f>B84/B85</f>
        <v>1</v>
      </c>
      <c r="C87" s="208" t="s">
        <v>54</v>
      </c>
      <c r="D87" s="208"/>
      <c r="E87" s="208"/>
      <c r="F87" s="208"/>
      <c r="G87" s="208"/>
      <c r="I87" s="224"/>
      <c r="J87" s="224"/>
      <c r="K87" s="224"/>
      <c r="L87" s="224"/>
    </row>
    <row r="88" spans="1:12" ht="19.5" customHeight="1" thickBot="1" x14ac:dyDescent="0.35">
      <c r="A88" s="218"/>
      <c r="B88" s="218"/>
    </row>
    <row r="89" spans="1:12" ht="27" customHeight="1" thickBot="1" x14ac:dyDescent="0.45">
      <c r="A89" s="234" t="s">
        <v>55</v>
      </c>
      <c r="B89" s="235">
        <v>25</v>
      </c>
      <c r="D89" s="318" t="s">
        <v>56</v>
      </c>
      <c r="E89" s="319"/>
      <c r="F89" s="691" t="s">
        <v>57</v>
      </c>
      <c r="G89" s="693"/>
    </row>
    <row r="90" spans="1:12" ht="27" customHeight="1" thickBot="1" x14ac:dyDescent="0.45">
      <c r="A90" s="236" t="s">
        <v>58</v>
      </c>
      <c r="B90" s="237">
        <v>10</v>
      </c>
      <c r="C90" s="320" t="s">
        <v>59</v>
      </c>
      <c r="D90" s="239" t="s">
        <v>60</v>
      </c>
      <c r="E90" s="240" t="s">
        <v>61</v>
      </c>
      <c r="F90" s="239" t="s">
        <v>60</v>
      </c>
      <c r="G90" s="321" t="s">
        <v>61</v>
      </c>
      <c r="I90" s="242" t="s">
        <v>62</v>
      </c>
    </row>
    <row r="91" spans="1:12" ht="26.25" customHeight="1" x14ac:dyDescent="0.4">
      <c r="A91" s="236" t="s">
        <v>63</v>
      </c>
      <c r="B91" s="237">
        <v>20</v>
      </c>
      <c r="C91" s="322">
        <v>1</v>
      </c>
      <c r="D91" s="244">
        <v>193202554</v>
      </c>
      <c r="E91" s="245">
        <f>IF(ISBLANK(D91),"-",$D$101/$D$98*D91)</f>
        <v>198063629.66281447</v>
      </c>
      <c r="F91" s="244">
        <v>208770324</v>
      </c>
      <c r="G91" s="246">
        <f>IF(ISBLANK(F91),"-",$D$101/$F$98*F91)</f>
        <v>198466348.13740233</v>
      </c>
      <c r="I91" s="247"/>
    </row>
    <row r="92" spans="1:12" ht="26.25" customHeight="1" x14ac:dyDescent="0.4">
      <c r="A92" s="236" t="s">
        <v>64</v>
      </c>
      <c r="B92" s="237">
        <v>1</v>
      </c>
      <c r="C92" s="266">
        <v>2</v>
      </c>
      <c r="D92" s="249">
        <v>193110577</v>
      </c>
      <c r="E92" s="250">
        <f>IF(ISBLANK(D92),"-",$D$101/$D$98*D92)</f>
        <v>197969338.47417161</v>
      </c>
      <c r="F92" s="249">
        <v>206887666</v>
      </c>
      <c r="G92" s="251">
        <f>IF(ISBLANK(F92),"-",$D$101/$F$98*F92)</f>
        <v>196676609.77376562</v>
      </c>
      <c r="I92" s="694">
        <f>ABS((F96/D96*D95)-F95)/D95</f>
        <v>5.1419576124139242E-3</v>
      </c>
    </row>
    <row r="93" spans="1:12" ht="26.25" customHeight="1" x14ac:dyDescent="0.4">
      <c r="A93" s="236" t="s">
        <v>65</v>
      </c>
      <c r="B93" s="237">
        <v>1</v>
      </c>
      <c r="C93" s="266">
        <v>3</v>
      </c>
      <c r="D93" s="249">
        <v>195671070</v>
      </c>
      <c r="E93" s="250">
        <f>IF(ISBLANK(D93),"-",$D$101/$D$98*D93)</f>
        <v>200594254.79544461</v>
      </c>
      <c r="F93" s="249">
        <v>208952387</v>
      </c>
      <c r="G93" s="251">
        <f>IF(ISBLANK(F93),"-",$D$101/$F$98*F93)</f>
        <v>198639425.31642199</v>
      </c>
      <c r="I93" s="694"/>
    </row>
    <row r="94" spans="1:12" ht="27" customHeight="1" thickBot="1" x14ac:dyDescent="0.45">
      <c r="A94" s="236" t="s">
        <v>66</v>
      </c>
      <c r="B94" s="237">
        <v>1</v>
      </c>
      <c r="C94" s="323">
        <v>4</v>
      </c>
      <c r="D94" s="253"/>
      <c r="E94" s="254" t="str">
        <f>IF(ISBLANK(D94),"-",$D$101/$D$98*D94)</f>
        <v>-</v>
      </c>
      <c r="F94" s="324"/>
      <c r="G94" s="255" t="str">
        <f>IF(ISBLANK(F94),"-",$D$101/$F$98*F94)</f>
        <v>-</v>
      </c>
      <c r="I94" s="256"/>
    </row>
    <row r="95" spans="1:12" ht="27" customHeight="1" thickBot="1" x14ac:dyDescent="0.45">
      <c r="A95" s="236" t="s">
        <v>67</v>
      </c>
      <c r="B95" s="237">
        <v>1</v>
      </c>
      <c r="C95" s="220" t="s">
        <v>68</v>
      </c>
      <c r="D95" s="325">
        <f>AVERAGE(D91:D94)</f>
        <v>193994733.66666666</v>
      </c>
      <c r="E95" s="259">
        <f>AVERAGE(E91:E94)</f>
        <v>198875740.97747692</v>
      </c>
      <c r="F95" s="326">
        <f>AVERAGE(F91:F94)</f>
        <v>208203459</v>
      </c>
      <c r="G95" s="327">
        <f>AVERAGE(G91:G94)</f>
        <v>197927461.07586333</v>
      </c>
    </row>
    <row r="96" spans="1:12" ht="26.25" customHeight="1" x14ac:dyDescent="0.4">
      <c r="A96" s="236" t="s">
        <v>69</v>
      </c>
      <c r="B96" s="221">
        <v>1</v>
      </c>
      <c r="C96" s="328" t="s">
        <v>110</v>
      </c>
      <c r="D96" s="329">
        <v>29.47</v>
      </c>
      <c r="E96" s="208"/>
      <c r="F96" s="263">
        <v>31.78</v>
      </c>
    </row>
    <row r="97" spans="1:10" ht="26.25" customHeight="1" x14ac:dyDescent="0.4">
      <c r="A97" s="236" t="s">
        <v>71</v>
      </c>
      <c r="B97" s="221">
        <v>1</v>
      </c>
      <c r="C97" s="330" t="s">
        <v>111</v>
      </c>
      <c r="D97" s="331">
        <f>D96*$B$87</f>
        <v>29.47</v>
      </c>
      <c r="E97" s="266"/>
      <c r="F97" s="265">
        <f>F96*$B$87</f>
        <v>31.78</v>
      </c>
    </row>
    <row r="98" spans="1:10" ht="19.5" customHeight="1" thickBot="1" x14ac:dyDescent="0.35">
      <c r="A98" s="236" t="s">
        <v>73</v>
      </c>
      <c r="B98" s="266">
        <f>(B97/B96)*(B95/B94)*(B93/B92)*(B91/B90)*B89</f>
        <v>50</v>
      </c>
      <c r="C98" s="330" t="s">
        <v>112</v>
      </c>
      <c r="D98" s="332">
        <f>D97*$B$83/100</f>
        <v>29.263709999999996</v>
      </c>
      <c r="E98" s="268"/>
      <c r="F98" s="267">
        <f>F97*$B$83/100</f>
        <v>31.557539999999999</v>
      </c>
    </row>
    <row r="99" spans="1:10" ht="19.5" customHeight="1" thickBot="1" x14ac:dyDescent="0.35">
      <c r="A99" s="695" t="s">
        <v>75</v>
      </c>
      <c r="B99" s="707"/>
      <c r="C99" s="330" t="s">
        <v>113</v>
      </c>
      <c r="D99" s="333">
        <f>D98/$B$98</f>
        <v>0.58527419999999997</v>
      </c>
      <c r="E99" s="268"/>
      <c r="F99" s="271">
        <f>F98/$B$98</f>
        <v>0.63115080000000001</v>
      </c>
      <c r="H99" s="261"/>
    </row>
    <row r="100" spans="1:10" ht="19.5" customHeight="1" thickBot="1" x14ac:dyDescent="0.35">
      <c r="A100" s="697"/>
      <c r="B100" s="708"/>
      <c r="C100" s="330" t="s">
        <v>77</v>
      </c>
      <c r="D100" s="334">
        <f>$B$56/$B$116</f>
        <v>0.6</v>
      </c>
      <c r="F100" s="276"/>
      <c r="G100" s="335"/>
      <c r="H100" s="261"/>
    </row>
    <row r="101" spans="1:10" ht="18.75" x14ac:dyDescent="0.3">
      <c r="C101" s="330" t="s">
        <v>78</v>
      </c>
      <c r="D101" s="331">
        <f>D100*$B$98</f>
        <v>30</v>
      </c>
      <c r="F101" s="276"/>
      <c r="H101" s="261"/>
    </row>
    <row r="102" spans="1:10" ht="19.5" customHeight="1" thickBot="1" x14ac:dyDescent="0.35">
      <c r="C102" s="336" t="s">
        <v>79</v>
      </c>
      <c r="D102" s="337">
        <f>D101/B34</f>
        <v>30</v>
      </c>
      <c r="F102" s="280"/>
      <c r="H102" s="261"/>
      <c r="J102" s="338"/>
    </row>
    <row r="103" spans="1:10" ht="18.75" x14ac:dyDescent="0.3">
      <c r="C103" s="339" t="s">
        <v>114</v>
      </c>
      <c r="D103" s="340">
        <f>AVERAGE(E91:E94,G91:G94)</f>
        <v>198401601.0266701</v>
      </c>
      <c r="F103" s="280"/>
      <c r="G103" s="335"/>
      <c r="H103" s="261"/>
      <c r="J103" s="341"/>
    </row>
    <row r="104" spans="1:10" ht="18.75" x14ac:dyDescent="0.3">
      <c r="C104" s="313" t="s">
        <v>81</v>
      </c>
      <c r="D104" s="342">
        <f>STDEV(E91:E94,G91:G94)/D103</f>
        <v>6.4330875561143808E-3</v>
      </c>
      <c r="F104" s="280"/>
      <c r="H104" s="261"/>
      <c r="J104" s="341"/>
    </row>
    <row r="105" spans="1:10" ht="19.5" customHeight="1" thickBot="1" x14ac:dyDescent="0.35">
      <c r="C105" s="315" t="s">
        <v>17</v>
      </c>
      <c r="D105" s="343">
        <f>COUNT(E91:E94,G91:G94)</f>
        <v>6</v>
      </c>
      <c r="F105" s="280"/>
      <c r="H105" s="261"/>
      <c r="J105" s="341"/>
    </row>
    <row r="106" spans="1:10" ht="19.5" customHeight="1" thickBot="1" x14ac:dyDescent="0.35">
      <c r="A106" s="284"/>
      <c r="B106" s="284"/>
      <c r="C106" s="284"/>
      <c r="D106" s="284"/>
      <c r="E106" s="284"/>
    </row>
    <row r="107" spans="1:10" ht="26.25" customHeight="1" x14ac:dyDescent="0.4">
      <c r="A107" s="234" t="s">
        <v>115</v>
      </c>
      <c r="B107" s="235">
        <v>1000</v>
      </c>
      <c r="C107" s="318" t="s">
        <v>116</v>
      </c>
      <c r="D107" s="344" t="s">
        <v>60</v>
      </c>
      <c r="E107" s="345" t="s">
        <v>117</v>
      </c>
      <c r="F107" s="346" t="s">
        <v>118</v>
      </c>
    </row>
    <row r="108" spans="1:10" ht="26.25" customHeight="1" x14ac:dyDescent="0.4">
      <c r="A108" s="236" t="s">
        <v>119</v>
      </c>
      <c r="B108" s="237">
        <v>1</v>
      </c>
      <c r="C108" s="347">
        <v>1</v>
      </c>
      <c r="D108" s="348">
        <v>195600100</v>
      </c>
      <c r="E108" s="349">
        <f t="shared" ref="E108:E113" si="1">IF(ISBLANK(D108),"-",D108/$D$103*$D$100*$B$116)</f>
        <v>591.52778703748413</v>
      </c>
      <c r="F108" s="350">
        <f t="shared" ref="F108:F113" si="2">IF(ISBLANK(D108), "-", E108/$B$56)</f>
        <v>0.9858796450624735</v>
      </c>
    </row>
    <row r="109" spans="1:10" ht="26.25" customHeight="1" x14ac:dyDescent="0.4">
      <c r="A109" s="236" t="s">
        <v>92</v>
      </c>
      <c r="B109" s="237">
        <v>1</v>
      </c>
      <c r="C109" s="347">
        <v>2</v>
      </c>
      <c r="D109" s="348">
        <v>195389277</v>
      </c>
      <c r="E109" s="351">
        <f t="shared" si="1"/>
        <v>590.89022262598007</v>
      </c>
      <c r="F109" s="352">
        <f t="shared" si="2"/>
        <v>0.98481703770996676</v>
      </c>
    </row>
    <row r="110" spans="1:10" ht="26.25" customHeight="1" x14ac:dyDescent="0.4">
      <c r="A110" s="236" t="s">
        <v>93</v>
      </c>
      <c r="B110" s="237">
        <v>1</v>
      </c>
      <c r="C110" s="347">
        <v>3</v>
      </c>
      <c r="D110" s="348">
        <v>194046752</v>
      </c>
      <c r="E110" s="351">
        <f t="shared" si="1"/>
        <v>586.8301999455598</v>
      </c>
      <c r="F110" s="352">
        <f t="shared" si="2"/>
        <v>0.97805033324259971</v>
      </c>
    </row>
    <row r="111" spans="1:10" ht="26.25" customHeight="1" x14ac:dyDescent="0.4">
      <c r="A111" s="236" t="s">
        <v>94</v>
      </c>
      <c r="B111" s="237">
        <v>1</v>
      </c>
      <c r="C111" s="347">
        <v>4</v>
      </c>
      <c r="D111" s="348">
        <v>194446449</v>
      </c>
      <c r="E111" s="351">
        <f t="shared" si="1"/>
        <v>588.03895128001977</v>
      </c>
      <c r="F111" s="352">
        <f t="shared" si="2"/>
        <v>0.98006491880003299</v>
      </c>
    </row>
    <row r="112" spans="1:10" ht="26.25" customHeight="1" x14ac:dyDescent="0.4">
      <c r="A112" s="236" t="s">
        <v>95</v>
      </c>
      <c r="B112" s="237">
        <v>1</v>
      </c>
      <c r="C112" s="347">
        <v>5</v>
      </c>
      <c r="D112" s="348">
        <v>195029144</v>
      </c>
      <c r="E112" s="351">
        <f t="shared" si="1"/>
        <v>589.80111951954427</v>
      </c>
      <c r="F112" s="352">
        <f t="shared" si="2"/>
        <v>0.9830018658659071</v>
      </c>
    </row>
    <row r="113" spans="1:10" ht="26.25" customHeight="1" x14ac:dyDescent="0.4">
      <c r="A113" s="236" t="s">
        <v>97</v>
      </c>
      <c r="B113" s="237">
        <v>1</v>
      </c>
      <c r="C113" s="353">
        <v>6</v>
      </c>
      <c r="D113" s="354">
        <v>196190895</v>
      </c>
      <c r="E113" s="355">
        <f t="shared" si="1"/>
        <v>593.31445104707711</v>
      </c>
      <c r="F113" s="356">
        <f t="shared" si="2"/>
        <v>0.9888574184117952</v>
      </c>
    </row>
    <row r="114" spans="1:10" ht="26.25" customHeight="1" x14ac:dyDescent="0.4">
      <c r="A114" s="236" t="s">
        <v>98</v>
      </c>
      <c r="B114" s="237">
        <v>1</v>
      </c>
      <c r="C114" s="347"/>
      <c r="D114" s="266"/>
      <c r="E114" s="208"/>
      <c r="F114" s="357"/>
    </row>
    <row r="115" spans="1:10" ht="26.25" customHeight="1" x14ac:dyDescent="0.4">
      <c r="A115" s="236" t="s">
        <v>99</v>
      </c>
      <c r="B115" s="237">
        <v>1</v>
      </c>
      <c r="C115" s="347"/>
      <c r="D115" s="358" t="s">
        <v>68</v>
      </c>
      <c r="E115" s="359">
        <f>AVERAGE(E108:E113)</f>
        <v>590.06712190927749</v>
      </c>
      <c r="F115" s="360">
        <f>AVERAGE(F108:F113)</f>
        <v>0.98344520318212914</v>
      </c>
    </row>
    <row r="116" spans="1:10" ht="27" customHeight="1" thickBot="1" x14ac:dyDescent="0.45">
      <c r="A116" s="236" t="s">
        <v>100</v>
      </c>
      <c r="B116" s="248">
        <f>(B115/B114)*(B113/B112)*(B111/B110)*(B109/B108)*B107</f>
        <v>1000</v>
      </c>
      <c r="C116" s="361"/>
      <c r="D116" s="220" t="s">
        <v>81</v>
      </c>
      <c r="E116" s="362">
        <f>STDEV(E108:E113)/E115</f>
        <v>4.0117399670169225E-3</v>
      </c>
      <c r="F116" s="362">
        <f>STDEV(F108:F113)/F115</f>
        <v>4.0117399670168957E-3</v>
      </c>
      <c r="I116" s="208"/>
    </row>
    <row r="117" spans="1:10" ht="27" customHeight="1" thickBot="1" x14ac:dyDescent="0.45">
      <c r="A117" s="695" t="s">
        <v>75</v>
      </c>
      <c r="B117" s="696"/>
      <c r="C117" s="363"/>
      <c r="D117" s="364" t="s">
        <v>17</v>
      </c>
      <c r="E117" s="365">
        <f>COUNT(E108:E113)</f>
        <v>6</v>
      </c>
      <c r="F117" s="365">
        <f>COUNT(F108:F113)</f>
        <v>6</v>
      </c>
      <c r="I117" s="208"/>
      <c r="J117" s="341"/>
    </row>
    <row r="118" spans="1:10" ht="19.5" customHeight="1" thickBot="1" x14ac:dyDescent="0.35">
      <c r="A118" s="697"/>
      <c r="B118" s="698"/>
      <c r="C118" s="208"/>
      <c r="D118" s="208"/>
      <c r="E118" s="208"/>
      <c r="F118" s="266"/>
      <c r="G118" s="208"/>
      <c r="H118" s="208"/>
      <c r="I118" s="208"/>
    </row>
    <row r="119" spans="1:10" ht="18.75" x14ac:dyDescent="0.3">
      <c r="A119" s="366"/>
      <c r="B119" s="232"/>
      <c r="C119" s="208"/>
      <c r="D119" s="208"/>
      <c r="E119" s="208"/>
      <c r="F119" s="266"/>
      <c r="G119" s="208"/>
      <c r="H119" s="208"/>
      <c r="I119" s="208"/>
    </row>
    <row r="120" spans="1:10" ht="26.25" customHeight="1" x14ac:dyDescent="0.4">
      <c r="A120" s="219" t="s">
        <v>103</v>
      </c>
      <c r="B120" s="220" t="s">
        <v>120</v>
      </c>
      <c r="C120" s="690" t="str">
        <f>B20</f>
        <v>Efavirenz 600mg, Lamivudine 300mg and Tenofovir Disoproxil Fumarate 300mg Tablets</v>
      </c>
      <c r="D120" s="690"/>
      <c r="E120" s="208" t="s">
        <v>121</v>
      </c>
      <c r="F120" s="208"/>
      <c r="G120" s="317">
        <f>F115</f>
        <v>0.98344520318212914</v>
      </c>
      <c r="H120" s="208"/>
      <c r="I120" s="208"/>
    </row>
    <row r="121" spans="1:10" ht="19.5" customHeight="1" thickBot="1" x14ac:dyDescent="0.35">
      <c r="A121" s="367"/>
      <c r="B121" s="367"/>
      <c r="C121" s="368"/>
      <c r="D121" s="368"/>
      <c r="E121" s="368"/>
      <c r="F121" s="368"/>
      <c r="G121" s="368"/>
      <c r="H121" s="368"/>
    </row>
    <row r="122" spans="1:10" ht="18.75" x14ac:dyDescent="0.3">
      <c r="B122" s="709" t="s">
        <v>23</v>
      </c>
      <c r="C122" s="709"/>
      <c r="E122" s="320" t="s">
        <v>24</v>
      </c>
      <c r="F122" s="369"/>
      <c r="G122" s="709" t="s">
        <v>25</v>
      </c>
      <c r="H122" s="709"/>
    </row>
    <row r="123" spans="1:10" ht="69.95" customHeight="1" x14ac:dyDescent="0.3">
      <c r="A123" s="219" t="s">
        <v>26</v>
      </c>
      <c r="B123" s="370"/>
      <c r="C123" s="370"/>
      <c r="E123" s="370"/>
      <c r="F123" s="208"/>
      <c r="G123" s="370"/>
      <c r="H123" s="370"/>
    </row>
    <row r="124" spans="1:10" ht="69.95" customHeight="1" x14ac:dyDescent="0.3">
      <c r="A124" s="219" t="s">
        <v>27</v>
      </c>
      <c r="B124" s="371"/>
      <c r="C124" s="371"/>
      <c r="E124" s="371"/>
      <c r="F124" s="208"/>
      <c r="G124" s="372"/>
      <c r="H124" s="372"/>
    </row>
    <row r="125" spans="1:10" ht="18.75" x14ac:dyDescent="0.3">
      <c r="A125" s="266"/>
      <c r="B125" s="266"/>
      <c r="C125" s="266"/>
      <c r="D125" s="266"/>
      <c r="E125" s="266"/>
      <c r="F125" s="268"/>
      <c r="G125" s="266"/>
      <c r="H125" s="266"/>
      <c r="I125" s="208"/>
    </row>
    <row r="126" spans="1:10" ht="18.75" x14ac:dyDescent="0.3">
      <c r="A126" s="266"/>
      <c r="B126" s="266"/>
      <c r="C126" s="266"/>
      <c r="D126" s="266"/>
      <c r="E126" s="266"/>
      <c r="F126" s="268"/>
      <c r="G126" s="266"/>
      <c r="H126" s="266"/>
      <c r="I126" s="208"/>
    </row>
    <row r="127" spans="1:10" ht="18.75" x14ac:dyDescent="0.3">
      <c r="A127" s="266"/>
      <c r="B127" s="266"/>
      <c r="C127" s="266"/>
      <c r="D127" s="266"/>
      <c r="E127" s="266"/>
      <c r="F127" s="268"/>
      <c r="G127" s="266"/>
      <c r="H127" s="266"/>
      <c r="I127" s="208"/>
    </row>
    <row r="128" spans="1:10" ht="18.75" x14ac:dyDescent="0.3">
      <c r="A128" s="266"/>
      <c r="B128" s="266"/>
      <c r="C128" s="266"/>
      <c r="D128" s="266"/>
      <c r="E128" s="266"/>
      <c r="F128" s="268"/>
      <c r="G128" s="266"/>
      <c r="H128" s="266"/>
      <c r="I128" s="208"/>
    </row>
    <row r="129" spans="1:9" ht="18.75" x14ac:dyDescent="0.3">
      <c r="A129" s="266"/>
      <c r="B129" s="266"/>
      <c r="C129" s="266"/>
      <c r="D129" s="266"/>
      <c r="E129" s="266"/>
      <c r="F129" s="268"/>
      <c r="G129" s="266"/>
      <c r="H129" s="266"/>
      <c r="I129" s="208"/>
    </row>
    <row r="130" spans="1:9" ht="18.75" x14ac:dyDescent="0.3">
      <c r="A130" s="266"/>
      <c r="B130" s="266"/>
      <c r="C130" s="266"/>
      <c r="D130" s="266"/>
      <c r="E130" s="266"/>
      <c r="F130" s="268"/>
      <c r="G130" s="266"/>
      <c r="H130" s="266"/>
      <c r="I130" s="208"/>
    </row>
    <row r="131" spans="1:9" ht="18.75" x14ac:dyDescent="0.3">
      <c r="A131" s="266"/>
      <c r="B131" s="266"/>
      <c r="C131" s="266"/>
      <c r="D131" s="266"/>
      <c r="E131" s="266"/>
      <c r="F131" s="268"/>
      <c r="G131" s="266"/>
      <c r="H131" s="266"/>
      <c r="I131" s="208"/>
    </row>
    <row r="132" spans="1:9" ht="18.75" x14ac:dyDescent="0.3">
      <c r="A132" s="266"/>
      <c r="B132" s="266"/>
      <c r="C132" s="266"/>
      <c r="D132" s="266"/>
      <c r="E132" s="266"/>
      <c r="F132" s="268"/>
      <c r="G132" s="266"/>
      <c r="H132" s="266"/>
      <c r="I132" s="208"/>
    </row>
    <row r="133" spans="1:9" ht="18.75" x14ac:dyDescent="0.3">
      <c r="A133" s="266"/>
      <c r="B133" s="266"/>
      <c r="C133" s="266"/>
      <c r="D133" s="266"/>
      <c r="E133" s="266"/>
      <c r="F133" s="268"/>
      <c r="G133" s="266"/>
      <c r="H133" s="266"/>
      <c r="I133" s="208"/>
    </row>
    <row r="250" spans="1:1" x14ac:dyDescent="0.25">
      <c r="A250" s="207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I92:I93"/>
    <mergeCell ref="A99:B100"/>
    <mergeCell ref="A117:B118"/>
    <mergeCell ref="C120:D120"/>
    <mergeCell ref="B122:C122"/>
    <mergeCell ref="G122:H122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D36:E36"/>
    <mergeCell ref="F36:G36"/>
    <mergeCell ref="I39:I40"/>
    <mergeCell ref="A46:B47"/>
    <mergeCell ref="C60:C63"/>
    <mergeCell ref="D60:D63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SST LAM</vt:lpstr>
      <vt:lpstr>SST TENO</vt:lpstr>
      <vt:lpstr>SST EFAV</vt:lpstr>
      <vt:lpstr>Uniformity </vt:lpstr>
      <vt:lpstr>Lamivudine</vt:lpstr>
      <vt:lpstr>Tenofovir Disoproxil Fumarate</vt:lpstr>
      <vt:lpstr>Efavirenz</vt:lpstr>
      <vt:lpstr>Efavirenz!Print_Area</vt:lpstr>
      <vt:lpstr>Lamivudine!Print_Area</vt:lpstr>
      <vt:lpstr>'SST EFAV'!Print_Area</vt:lpstr>
      <vt:lpstr>'SST LAM'!Print_Area</vt:lpstr>
      <vt:lpstr>'SST TENO'!Print_Area</vt:lpstr>
      <vt:lpstr>'Tenofovir Disoproxil Fumarate'!Print_Area</vt:lpstr>
      <vt:lpstr>'Uniformity 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2016-05-24T07:42:01Z</cp:lastPrinted>
  <dcterms:created xsi:type="dcterms:W3CDTF">2005-07-05T10:19:27Z</dcterms:created>
  <dcterms:modified xsi:type="dcterms:W3CDTF">2016-06-07T09:47:24Z</dcterms:modified>
</cp:coreProperties>
</file>