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2"/>
  </bookViews>
  <sheets>
    <sheet name="SST" sheetId="4" r:id="rId1"/>
    <sheet name="Uniformity " sheetId="6" r:id="rId2"/>
    <sheet name="Nevirapine USP" sheetId="5" r:id="rId3"/>
  </sheets>
  <definedNames>
    <definedName name="_xlnm.Print_Area" localSheetId="2">'Nevirapine USP'!$A$1:$I$124</definedName>
  </definedNames>
  <calcPr calcId="145621"/>
</workbook>
</file>

<file path=xl/calcChain.xml><?xml version="1.0" encoding="utf-8"?>
<calcChain xmlns="http://schemas.openxmlformats.org/spreadsheetml/2006/main">
  <c r="B18" i="4" l="1"/>
  <c r="E105" i="5" l="1"/>
  <c r="C44" i="6" l="1"/>
  <c r="C43" i="6"/>
  <c r="D40" i="6" l="1"/>
  <c r="B57" i="5"/>
  <c r="D34" i="6"/>
  <c r="D25" i="6"/>
  <c r="D26" i="6"/>
  <c r="D33" i="6"/>
  <c r="D27" i="6"/>
  <c r="D35" i="6"/>
  <c r="B47" i="6"/>
  <c r="D28" i="6"/>
  <c r="D36" i="6"/>
  <c r="C47" i="6"/>
  <c r="D21" i="6"/>
  <c r="D29" i="6"/>
  <c r="D37" i="6"/>
  <c r="D47" i="6"/>
  <c r="D22" i="6"/>
  <c r="D30" i="6"/>
  <c r="D38" i="6"/>
  <c r="C48" i="6"/>
  <c r="D23" i="6"/>
  <c r="D31" i="6"/>
  <c r="D39" i="6"/>
  <c r="D48" i="6"/>
  <c r="D24" i="6"/>
  <c r="D32" i="6"/>
  <c r="D100" i="5" l="1"/>
  <c r="E42" i="5"/>
  <c r="G42" i="5"/>
  <c r="F46" i="5"/>
  <c r="F45" i="5"/>
  <c r="F42" i="5"/>
  <c r="B43" i="4"/>
  <c r="B22" i="4"/>
  <c r="C120" i="5" l="1"/>
  <c r="B116" i="5"/>
  <c r="B98" i="5"/>
  <c r="D101" i="5" s="1"/>
  <c r="F95" i="5"/>
  <c r="D95" i="5"/>
  <c r="I92" i="5" s="1"/>
  <c r="G94" i="5"/>
  <c r="E94" i="5"/>
  <c r="B87" i="5"/>
  <c r="F97" i="5" s="1"/>
  <c r="F98" i="5" s="1"/>
  <c r="F99" i="5" s="1"/>
  <c r="B83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D44" i="5"/>
  <c r="D45" i="5" s="1"/>
  <c r="D46" i="5" s="1"/>
  <c r="D42" i="5"/>
  <c r="I39" i="5" s="1"/>
  <c r="G41" i="5"/>
  <c r="E41" i="5"/>
  <c r="B34" i="5"/>
  <c r="F44" i="5" s="1"/>
  <c r="B33" i="4"/>
  <c r="E31" i="4"/>
  <c r="D31" i="4"/>
  <c r="C31" i="4"/>
  <c r="B31" i="4"/>
  <c r="B32" i="4" s="1"/>
  <c r="E38" i="5" l="1"/>
  <c r="G39" i="5"/>
  <c r="D49" i="5"/>
  <c r="E40" i="5"/>
  <c r="G38" i="5"/>
  <c r="G40" i="5"/>
  <c r="E39" i="5"/>
  <c r="D102" i="5"/>
  <c r="G93" i="5"/>
  <c r="E92" i="5"/>
  <c r="G91" i="5"/>
  <c r="E91" i="5"/>
  <c r="G92" i="5"/>
  <c r="D97" i="5"/>
  <c r="D98" i="5" s="1"/>
  <c r="D99" i="5" s="1"/>
  <c r="D105" i="5" l="1"/>
  <c r="G95" i="5"/>
  <c r="E93" i="5"/>
  <c r="D103" i="5" s="1"/>
  <c r="D52" i="5"/>
  <c r="D50" i="5"/>
  <c r="E112" i="5" l="1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95" i="5"/>
  <c r="G69" i="5"/>
  <c r="H69" i="5" s="1"/>
  <c r="G66" i="5"/>
  <c r="H66" i="5" s="1"/>
  <c r="G64" i="5"/>
  <c r="H64" i="5" s="1"/>
  <c r="G62" i="5"/>
  <c r="H62" i="5" s="1"/>
  <c r="G60" i="5"/>
  <c r="D51" i="5"/>
  <c r="G68" i="5"/>
  <c r="H68" i="5" s="1"/>
  <c r="G70" i="5"/>
  <c r="H70" i="5" s="1"/>
  <c r="G65" i="5"/>
  <c r="H65" i="5" s="1"/>
  <c r="G61" i="5"/>
  <c r="H61" i="5" s="1"/>
  <c r="G74" i="5" l="1"/>
  <c r="G72" i="5"/>
  <c r="G73" i="5" s="1"/>
  <c r="H60" i="5"/>
  <c r="E115" i="5"/>
  <c r="E116" i="5" s="1"/>
  <c r="E117" i="5"/>
  <c r="F108" i="5"/>
  <c r="F115" i="5" s="1"/>
  <c r="H74" i="5" l="1"/>
  <c r="H72" i="5"/>
  <c r="F117" i="5"/>
  <c r="H73" i="5" l="1"/>
  <c r="G76" i="5"/>
  <c r="G120" i="5"/>
  <c r="F116" i="5"/>
</calcChain>
</file>

<file path=xl/sharedStrings.xml><?xml version="1.0" encoding="utf-8"?>
<sst xmlns="http://schemas.openxmlformats.org/spreadsheetml/2006/main" count="239" uniqueCount="131">
  <si>
    <t>HPLC System Suitability Report</t>
  </si>
  <si>
    <t>Analysis Data</t>
  </si>
  <si>
    <t>Sample(s)</t>
  </si>
  <si>
    <t>Reference Substance:</t>
  </si>
  <si>
    <t>% age Purity:</t>
  </si>
  <si>
    <t>Weight (mg):</t>
  </si>
  <si>
    <t>Nevirapine USP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</si>
  <si>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</si>
  <si>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</si>
  <si>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</si>
  <si>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</si>
  <si>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</si>
  <si>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</si>
  <si>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</si>
  <si>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</si>
  <si>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</si>
  <si>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</si>
  <si>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</si>
  <si>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</si>
  <si>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</si>
  <si>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</si>
  <si>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</si>
  <si>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</si>
  <si>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</si>
  <si>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</si>
  <si>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</si>
  <si>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</si>
  <si>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</si>
  <si>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</si>
  <si>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</si>
  <si>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</si>
  <si>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</si>
  <si>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</si>
  <si>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</si>
  <si>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</si>
  <si>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</si>
  <si>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</si>
  <si>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</si>
  <si>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</si>
  <si>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</si>
  <si>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</si>
  <si>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</si>
  <si>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</si>
  <si>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</si>
  <si>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</si>
  <si>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</si>
  <si>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</si>
  <si>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</si>
  <si>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</si>
  <si>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</si>
  <si>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</si>
  <si>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</si>
  <si>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</si>
  <si>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</si>
  <si>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</si>
  <si>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</si>
  <si>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</si>
  <si>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</si>
  <si>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</si>
  <si>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</si>
  <si>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</si>
  <si>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</si>
  <si>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</si>
  <si>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</si>
  <si>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</si>
  <si>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</si>
  <si>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</si>
  <si>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</si>
  <si>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</si>
  <si>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</si>
  <si>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</si>
  <si>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</si>
  <si>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</si>
  <si>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</si>
  <si>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</si>
  <si>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</si>
  <si>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</si>
  <si>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</si>
  <si>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</si>
  <si>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</si>
  <si>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</si>
  <si>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</si>
  <si>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</si>
  <si>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</si>
  <si>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</si>
  <si>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</si>
  <si>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</si>
  <si>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</si>
  <si>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</si>
  <si>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</si>
  <si>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</si>
  <si>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</si>
  <si>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</si>
  <si>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</si>
  <si>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</si>
  <si>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</si>
  <si>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</si>
  <si>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</si>
  <si>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</si>
  <si>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</si>
  <si>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</si>
  <si>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</si>
  <si>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</si>
  <si>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</si>
  <si>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</si>
  <si>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</si>
  <si>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</si>
  <si>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</si>
  <si>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</si>
  <si>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</si>
  <si>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</si>
  <si>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</si>
  <si>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</si>
  <si>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</si>
  <si>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</si>
  <si>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</si>
  <si>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</si>
  <si>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</si>
  <si>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r>
      <t>N</t>
    </r>
    <r>
      <rPr>
        <sz val="18"/>
        <color rgb="FF000000"/>
        <rFont val="Book Antiqua"/>
        <family val="1"/>
      </rPr>
      <t>1-3</t>
    </r>
  </si>
  <si>
    <t>Tablet No.</t>
  </si>
  <si>
    <t>NEVIRAPINE  TABLETS USP 200 mg</t>
  </si>
  <si>
    <t>Average Tablet Weight (mg):</t>
  </si>
  <si>
    <t>SAME AS ASSAY. SEE DETAILS ABOVE</t>
  </si>
  <si>
    <t>-</t>
  </si>
  <si>
    <t>ASSAY and DISSOLUTION</t>
  </si>
  <si>
    <t>Tablet Weight (mg)</t>
  </si>
  <si>
    <t>KIPKORIR</t>
  </si>
  <si>
    <t>NEVIRAPINE TABLETS USP 200 mg</t>
  </si>
  <si>
    <t>Each tablet contains Nevirapine 200 mg</t>
  </si>
  <si>
    <t xml:space="preserve">Each tablet contains Nevirapine USP 200mg </t>
  </si>
  <si>
    <t>NDQB201603825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</si>
</sst>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"/>
    <numFmt numFmtId="172" formatCode="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  <font>
      <sz val="18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b/>
      <u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9" fontId="27" fillId="0" borderId="0" applyFont="0" applyFill="0" applyBorder="0" applyAlignment="0" applyProtection="0"/>
  </cellStyleXfs>
  <cellXfs count="334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0" fillId="2" borderId="0" xfId="2" applyFont="1" applyFill="1"/>
    <xf numFmtId="0" fontId="23" fillId="2" borderId="0" xfId="2" applyFill="1"/>
    <xf numFmtId="0" fontId="11" fillId="2" borderId="0" xfId="2" applyFont="1" applyFill="1"/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3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Protection="1">
      <protection locked="0"/>
    </xf>
    <xf numFmtId="167" fontId="13" fillId="3" borderId="0" xfId="2" applyNumberFormat="1" applyFont="1" applyFill="1" applyAlignment="1" applyProtection="1">
      <alignment horizontal="center"/>
      <protection locked="0"/>
    </xf>
    <xf numFmtId="168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1" fillId="2" borderId="0" xfId="2" applyFont="1" applyFill="1" applyAlignment="1">
      <alignment horizontal="center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1" fillId="2" borderId="0" xfId="2" applyFont="1" applyFill="1" applyAlignment="1">
      <alignment vertical="center" wrapText="1"/>
    </xf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69" fontId="11" fillId="2" borderId="0" xfId="2" applyNumberFormat="1" applyFont="1" applyFill="1" applyAlignment="1">
      <alignment horizontal="center"/>
    </xf>
    <xf numFmtId="0" fontId="10" fillId="2" borderId="21" xfId="2" applyFont="1" applyFill="1" applyBorder="1" applyAlignment="1">
      <alignment horizontal="right"/>
    </xf>
    <xf numFmtId="0" fontId="12" fillId="3" borderId="22" xfId="2" applyFont="1" applyFill="1" applyBorder="1" applyAlignment="1" applyProtection="1">
      <alignment horizontal="center"/>
      <protection locked="0"/>
    </xf>
    <xf numFmtId="0" fontId="10" fillId="2" borderId="23" xfId="2" applyFont="1" applyFill="1" applyBorder="1" applyAlignment="1">
      <alignment horizontal="right"/>
    </xf>
    <xf numFmtId="0" fontId="12" fillId="3" borderId="24" xfId="2" applyFont="1" applyFill="1" applyBorder="1" applyAlignment="1" applyProtection="1">
      <alignment horizontal="center"/>
      <protection locked="0"/>
    </xf>
    <xf numFmtId="0" fontId="11" fillId="2" borderId="22" xfId="2" applyFont="1" applyFill="1" applyBorder="1" applyAlignment="1">
      <alignment horizontal="center"/>
    </xf>
    <xf numFmtId="0" fontId="11" fillId="2" borderId="25" xfId="2" applyFont="1" applyFill="1" applyBorder="1" applyAlignment="1">
      <alignment horizontal="center"/>
    </xf>
    <xf numFmtId="0" fontId="11" fillId="2" borderId="26" xfId="2" applyFont="1" applyFill="1" applyBorder="1" applyAlignment="1">
      <alignment horizontal="center"/>
    </xf>
    <xf numFmtId="0" fontId="11" fillId="2" borderId="27" xfId="2" applyFont="1" applyFill="1" applyBorder="1" applyAlignment="1">
      <alignment horizontal="center"/>
    </xf>
    <xf numFmtId="0" fontId="11" fillId="2" borderId="12" xfId="2" applyFont="1" applyFill="1" applyBorder="1" applyAlignment="1">
      <alignment horizontal="center"/>
    </xf>
    <xf numFmtId="0" fontId="10" fillId="2" borderId="28" xfId="2" applyFont="1" applyFill="1" applyBorder="1" applyAlignment="1">
      <alignment horizontal="center"/>
    </xf>
    <xf numFmtId="0" fontId="12" fillId="3" borderId="29" xfId="2" applyFont="1" applyFill="1" applyBorder="1" applyAlignment="1" applyProtection="1">
      <alignment horizontal="center"/>
      <protection locked="0"/>
    </xf>
    <xf numFmtId="170" fontId="10" fillId="2" borderId="26" xfId="2" applyNumberFormat="1" applyFont="1" applyFill="1" applyBorder="1" applyAlignment="1">
      <alignment horizontal="center"/>
    </xf>
    <xf numFmtId="170" fontId="10" fillId="2" borderId="30" xfId="2" applyNumberFormat="1" applyFont="1" applyFill="1" applyBorder="1" applyAlignment="1">
      <alignment horizontal="center"/>
    </xf>
    <xf numFmtId="0" fontId="17" fillId="2" borderId="13" xfId="2" applyFont="1" applyFill="1" applyBorder="1"/>
    <xf numFmtId="0" fontId="10" fillId="2" borderId="24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0" fontId="10" fillId="2" borderId="31" xfId="2" applyNumberFormat="1" applyFont="1" applyFill="1" applyBorder="1" applyAlignment="1">
      <alignment horizontal="center"/>
    </xf>
    <xf numFmtId="170" fontId="10" fillId="2" borderId="32" xfId="2" applyNumberFormat="1" applyFont="1" applyFill="1" applyBorder="1" applyAlignment="1">
      <alignment horizontal="center"/>
    </xf>
    <xf numFmtId="0" fontId="10" fillId="2" borderId="33" xfId="2" applyFont="1" applyFill="1" applyBorder="1" applyAlignment="1">
      <alignment horizontal="center"/>
    </xf>
    <xf numFmtId="0" fontId="12" fillId="3" borderId="34" xfId="2" applyFont="1" applyFill="1" applyBorder="1" applyAlignment="1" applyProtection="1">
      <alignment horizontal="center"/>
      <protection locked="0"/>
    </xf>
    <xf numFmtId="170" fontId="10" fillId="2" borderId="35" xfId="2" applyNumberFormat="1" applyFont="1" applyFill="1" applyBorder="1" applyAlignment="1">
      <alignment horizontal="center"/>
    </xf>
    <xf numFmtId="170" fontId="10" fillId="2" borderId="36" xfId="2" applyNumberFormat="1" applyFont="1" applyFill="1" applyBorder="1" applyAlignment="1">
      <alignment horizontal="center"/>
    </xf>
    <xf numFmtId="0" fontId="10" fillId="2" borderId="15" xfId="2" applyFont="1" applyFill="1" applyBorder="1"/>
    <xf numFmtId="0" fontId="10" fillId="2" borderId="24" xfId="2" applyFont="1" applyFill="1" applyBorder="1" applyAlignment="1">
      <alignment horizontal="right"/>
    </xf>
    <xf numFmtId="1" fontId="11" fillId="6" borderId="37" xfId="2" applyNumberFormat="1" applyFont="1" applyFill="1" applyBorder="1" applyAlignment="1">
      <alignment horizontal="center"/>
    </xf>
    <xf numFmtId="170" fontId="11" fillId="6" borderId="38" xfId="2" applyNumberFormat="1" applyFont="1" applyFill="1" applyBorder="1" applyAlignment="1">
      <alignment horizontal="center"/>
    </xf>
    <xf numFmtId="170" fontId="11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40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1" xfId="2" applyFont="1" applyFill="1" applyBorder="1" applyAlignment="1">
      <alignment horizontal="right"/>
    </xf>
    <xf numFmtId="2" fontId="10" fillId="6" borderId="41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7" borderId="41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166" fontId="10" fillId="6" borderId="41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6" borderId="17" xfId="2" applyNumberFormat="1" applyFont="1" applyFill="1" applyBorder="1" applyAlignment="1">
      <alignment horizontal="center"/>
    </xf>
    <xf numFmtId="0" fontId="10" fillId="2" borderId="42" xfId="2" applyFont="1" applyFill="1" applyBorder="1" applyAlignment="1">
      <alignment horizontal="right"/>
    </xf>
    <xf numFmtId="166" fontId="12" fillId="3" borderId="41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9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2" fontId="10" fillId="6" borderId="15" xfId="2" applyNumberFormat="1" applyFont="1" applyFill="1" applyBorder="1" applyAlignment="1">
      <alignment horizontal="center"/>
    </xf>
    <xf numFmtId="170" fontId="11" fillId="7" borderId="13" xfId="2" applyNumberFormat="1" applyFont="1" applyFill="1" applyBorder="1" applyAlignment="1">
      <alignment horizontal="center"/>
    </xf>
    <xf numFmtId="170" fontId="10" fillId="2" borderId="0" xfId="2" applyNumberFormat="1" applyFont="1" applyFill="1" applyAlignment="1">
      <alignment horizontal="center"/>
    </xf>
    <xf numFmtId="10" fontId="10" fillId="6" borderId="41" xfId="2" applyNumberFormat="1" applyFont="1" applyFill="1" applyBorder="1" applyAlignment="1">
      <alignment horizontal="center"/>
    </xf>
    <xf numFmtId="0" fontId="10" fillId="2" borderId="43" xfId="2" applyFont="1" applyFill="1" applyBorder="1" applyAlignment="1">
      <alignment horizontal="right"/>
    </xf>
    <xf numFmtId="0" fontId="10" fillId="7" borderId="15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13" xfId="2" applyNumberFormat="1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2" fillId="3" borderId="21" xfId="2" applyFont="1" applyFill="1" applyBorder="1" applyAlignment="1" applyProtection="1">
      <alignment horizontal="center"/>
      <protection locked="0"/>
    </xf>
    <xf numFmtId="166" fontId="10" fillId="2" borderId="21" xfId="2" applyNumberFormat="1" applyFont="1" applyFill="1" applyBorder="1" applyAlignment="1">
      <alignment horizontal="center"/>
    </xf>
    <xf numFmtId="10" fontId="10" fillId="2" borderId="13" xfId="2" applyNumberFormat="1" applyFont="1" applyFill="1" applyBorder="1" applyAlignment="1">
      <alignment horizontal="center" vertical="center"/>
    </xf>
    <xf numFmtId="0" fontId="10" fillId="2" borderId="14" xfId="2" applyFont="1" applyFill="1" applyBorder="1" applyAlignment="1">
      <alignment horizontal="center"/>
    </xf>
    <xf numFmtId="166" fontId="10" fillId="2" borderId="23" xfId="2" applyNumberFormat="1" applyFont="1" applyFill="1" applyBorder="1" applyAlignment="1">
      <alignment horizontal="center"/>
    </xf>
    <xf numFmtId="10" fontId="10" fillId="2" borderId="14" xfId="2" applyNumberFormat="1" applyFont="1" applyFill="1" applyBorder="1" applyAlignment="1">
      <alignment horizontal="center" vertical="center"/>
    </xf>
    <xf numFmtId="1" fontId="12" fillId="3" borderId="23" xfId="2" applyNumberFormat="1" applyFont="1" applyFill="1" applyBorder="1" applyAlignment="1" applyProtection="1">
      <alignment horizontal="center"/>
      <protection locked="0"/>
    </xf>
    <xf numFmtId="0" fontId="10" fillId="2" borderId="15" xfId="2" applyFont="1" applyFill="1" applyBorder="1" applyAlignment="1">
      <alignment horizontal="center"/>
    </xf>
    <xf numFmtId="0" fontId="12" fillId="3" borderId="43" xfId="2" applyFont="1" applyFill="1" applyBorder="1" applyAlignment="1" applyProtection="1">
      <alignment horizontal="center"/>
      <protection locked="0"/>
    </xf>
    <xf numFmtId="166" fontId="10" fillId="2" borderId="13" xfId="2" applyNumberFormat="1" applyFont="1" applyFill="1" applyBorder="1" applyAlignment="1">
      <alignment horizontal="center"/>
    </xf>
    <xf numFmtId="10" fontId="10" fillId="2" borderId="22" xfId="2" applyNumberFormat="1" applyFont="1" applyFill="1" applyBorder="1" applyAlignment="1">
      <alignment horizontal="center" vertical="center"/>
    </xf>
    <xf numFmtId="166" fontId="10" fillId="2" borderId="14" xfId="2" applyNumberFormat="1" applyFont="1" applyFill="1" applyBorder="1" applyAlignment="1">
      <alignment horizontal="center"/>
    </xf>
    <xf numFmtId="10" fontId="10" fillId="2" borderId="24" xfId="2" applyNumberFormat="1" applyFont="1" applyFill="1" applyBorder="1" applyAlignment="1">
      <alignment horizontal="center" vertical="center"/>
    </xf>
    <xf numFmtId="166" fontId="10" fillId="2" borderId="15" xfId="2" applyNumberFormat="1" applyFont="1" applyFill="1" applyBorder="1" applyAlignment="1">
      <alignment horizontal="center"/>
    </xf>
    <xf numFmtId="10" fontId="10" fillId="2" borderId="44" xfId="2" applyNumberFormat="1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/>
    </xf>
    <xf numFmtId="2" fontId="13" fillId="2" borderId="44" xfId="2" applyNumberFormat="1" applyFont="1" applyFill="1" applyBorder="1" applyAlignment="1">
      <alignment horizontal="center"/>
    </xf>
    <xf numFmtId="10" fontId="10" fillId="2" borderId="15" xfId="2" applyNumberFormat="1" applyFont="1" applyFill="1" applyBorder="1" applyAlignment="1">
      <alignment horizontal="center" vertical="center"/>
    </xf>
    <xf numFmtId="0" fontId="10" fillId="2" borderId="45" xfId="2" applyFont="1" applyFill="1" applyBorder="1" applyAlignment="1">
      <alignment horizontal="right"/>
    </xf>
    <xf numFmtId="2" fontId="12" fillId="7" borderId="33" xfId="2" applyNumberFormat="1" applyFont="1" applyFill="1" applyBorder="1" applyAlignment="1">
      <alignment horizontal="center"/>
    </xf>
    <xf numFmtId="10" fontId="12" fillId="7" borderId="33" xfId="2" applyNumberFormat="1" applyFont="1" applyFill="1" applyBorder="1" applyAlignment="1">
      <alignment horizontal="center"/>
    </xf>
    <xf numFmtId="0" fontId="10" fillId="2" borderId="41" xfId="2" applyFont="1" applyFill="1" applyBorder="1" applyAlignment="1">
      <alignment horizontal="right"/>
    </xf>
    <xf numFmtId="10" fontId="12" fillId="6" borderId="56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right"/>
    </xf>
    <xf numFmtId="0" fontId="12" fillId="7" borderId="46" xfId="2" applyFont="1" applyFill="1" applyBorder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30" xfId="2" applyFont="1" applyFill="1" applyBorder="1" applyAlignment="1">
      <alignment horizontal="center"/>
    </xf>
    <xf numFmtId="0" fontId="10" fillId="2" borderId="48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170" fontId="12" fillId="3" borderId="34" xfId="2" applyNumberFormat="1" applyFont="1" applyFill="1" applyBorder="1" applyAlignment="1" applyProtection="1">
      <alignment horizontal="center"/>
      <protection locked="0"/>
    </xf>
    <xf numFmtId="1" fontId="11" fillId="6" borderId="49" xfId="2" applyNumberFormat="1" applyFont="1" applyFill="1" applyBorder="1" applyAlignment="1">
      <alignment horizontal="center"/>
    </xf>
    <xf numFmtId="1" fontId="11" fillId="6" borderId="50" xfId="2" applyNumberFormat="1" applyFont="1" applyFill="1" applyBorder="1" applyAlignment="1">
      <alignment horizontal="center"/>
    </xf>
    <xf numFmtId="170" fontId="11" fillId="6" borderId="15" xfId="2" applyNumberFormat="1" applyFont="1" applyFill="1" applyBorder="1" applyAlignment="1">
      <alignment horizontal="center"/>
    </xf>
    <xf numFmtId="0" fontId="10" fillId="2" borderId="51" xfId="2" applyFont="1" applyFill="1" applyBorder="1" applyAlignment="1">
      <alignment horizontal="right"/>
    </xf>
    <xf numFmtId="0" fontId="12" fillId="3" borderId="52" xfId="2" applyFont="1" applyFill="1" applyBorder="1" applyAlignment="1" applyProtection="1">
      <alignment horizontal="center"/>
      <protection locked="0"/>
    </xf>
    <xf numFmtId="0" fontId="10" fillId="2" borderId="25" xfId="2" applyFont="1" applyFill="1" applyBorder="1" applyAlignment="1">
      <alignment horizontal="right"/>
    </xf>
    <xf numFmtId="2" fontId="10" fillId="6" borderId="27" xfId="2" applyNumberFormat="1" applyFont="1" applyFill="1" applyBorder="1" applyAlignment="1">
      <alignment horizontal="center"/>
    </xf>
    <xf numFmtId="2" fontId="10" fillId="7" borderId="27" xfId="2" applyNumberFormat="1" applyFont="1" applyFill="1" applyBorder="1" applyAlignment="1">
      <alignment horizontal="center"/>
    </xf>
    <xf numFmtId="166" fontId="10" fillId="6" borderId="27" xfId="2" applyNumberFormat="1" applyFont="1" applyFill="1" applyBorder="1" applyAlignment="1">
      <alignment horizontal="center"/>
    </xf>
    <xf numFmtId="166" fontId="10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53" xfId="2" applyFont="1" applyFill="1" applyBorder="1" applyAlignment="1">
      <alignment horizontal="right"/>
    </xf>
    <xf numFmtId="2" fontId="10" fillId="7" borderId="30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6" xfId="2" applyFont="1" applyFill="1" applyBorder="1" applyAlignment="1">
      <alignment horizontal="right"/>
    </xf>
    <xf numFmtId="170" fontId="11" fillId="7" borderId="16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7" borderId="17" xfId="2" applyFont="1" applyFill="1" applyBorder="1" applyAlignment="1">
      <alignment horizontal="center"/>
    </xf>
    <xf numFmtId="0" fontId="11" fillId="2" borderId="54" xfId="2" applyFont="1" applyFill="1" applyBorder="1" applyAlignment="1">
      <alignment horizontal="center"/>
    </xf>
    <xf numFmtId="0" fontId="11" fillId="2" borderId="55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 wrapText="1"/>
    </xf>
    <xf numFmtId="0" fontId="10" fillId="2" borderId="23" xfId="2" applyFont="1" applyFill="1" applyBorder="1" applyAlignment="1">
      <alignment horizontal="center"/>
    </xf>
    <xf numFmtId="1" fontId="12" fillId="3" borderId="31" xfId="2" applyNumberFormat="1" applyFont="1" applyFill="1" applyBorder="1" applyAlignment="1" applyProtection="1">
      <alignment horizontal="center"/>
      <protection locked="0"/>
    </xf>
    <xf numFmtId="166" fontId="10" fillId="2" borderId="26" xfId="2" applyNumberFormat="1" applyFont="1" applyFill="1" applyBorder="1" applyAlignment="1">
      <alignment horizontal="center"/>
    </xf>
    <xf numFmtId="10" fontId="10" fillId="2" borderId="30" xfId="2" applyNumberFormat="1" applyFont="1" applyFill="1" applyBorder="1" applyAlignment="1">
      <alignment horizontal="center"/>
    </xf>
    <xf numFmtId="166" fontId="10" fillId="2" borderId="31" xfId="2" applyNumberFormat="1" applyFont="1" applyFill="1" applyBorder="1" applyAlignment="1">
      <alignment horizontal="center"/>
    </xf>
    <xf numFmtId="10" fontId="10" fillId="2" borderId="32" xfId="2" applyNumberFormat="1" applyFont="1" applyFill="1" applyBorder="1" applyAlignment="1">
      <alignment horizontal="center"/>
    </xf>
    <xf numFmtId="0" fontId="10" fillId="2" borderId="34" xfId="2" applyFont="1" applyFill="1" applyBorder="1" applyAlignment="1">
      <alignment horizontal="center"/>
    </xf>
    <xf numFmtId="1" fontId="12" fillId="3" borderId="35" xfId="2" applyNumberFormat="1" applyFont="1" applyFill="1" applyBorder="1" applyAlignment="1" applyProtection="1">
      <alignment horizontal="center"/>
      <protection locked="0"/>
    </xf>
    <xf numFmtId="166" fontId="10" fillId="2" borderId="35" xfId="2" applyNumberFormat="1" applyFont="1" applyFill="1" applyBorder="1" applyAlignment="1">
      <alignment horizontal="center"/>
    </xf>
    <xf numFmtId="10" fontId="10" fillId="2" borderId="36" xfId="2" applyNumberFormat="1" applyFont="1" applyFill="1" applyBorder="1" applyAlignment="1">
      <alignment horizontal="center"/>
    </xf>
    <xf numFmtId="2" fontId="10" fillId="2" borderId="24" xfId="2" applyNumberFormat="1" applyFont="1" applyFill="1" applyBorder="1" applyAlignment="1">
      <alignment horizontal="center"/>
    </xf>
    <xf numFmtId="2" fontId="12" fillId="7" borderId="27" xfId="2" applyNumberFormat="1" applyFont="1" applyFill="1" applyBorder="1" applyAlignment="1">
      <alignment horizontal="center"/>
    </xf>
    <xf numFmtId="10" fontId="12" fillId="7" borderId="27" xfId="2" applyNumberFormat="1" applyFont="1" applyFill="1" applyBorder="1" applyAlignment="1">
      <alignment horizontal="center"/>
    </xf>
    <xf numFmtId="0" fontId="10" fillId="2" borderId="23" xfId="2" applyFont="1" applyFill="1" applyBorder="1"/>
    <xf numFmtId="10" fontId="12" fillId="6" borderId="27" xfId="2" applyNumberFormat="1" applyFont="1" applyFill="1" applyBorder="1" applyAlignment="1">
      <alignment horizontal="center"/>
    </xf>
    <xf numFmtId="0" fontId="10" fillId="2" borderId="43" xfId="2" applyFont="1" applyFill="1" applyBorder="1"/>
    <xf numFmtId="0" fontId="12" fillId="7" borderId="17" xfId="2" applyFont="1" applyFill="1" applyBorder="1" applyAlignment="1">
      <alignment horizontal="center"/>
    </xf>
    <xf numFmtId="0" fontId="18" fillId="2" borderId="0" xfId="2" applyFont="1" applyFill="1" applyAlignment="1">
      <alignment horizontal="righ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0" fillId="2" borderId="9" xfId="2" applyFont="1" applyFill="1" applyBorder="1"/>
    <xf numFmtId="0" fontId="10" fillId="2" borderId="10" xfId="2" applyFont="1" applyFill="1" applyBorder="1" applyAlignment="1">
      <alignment horizontal="center"/>
    </xf>
    <xf numFmtId="0" fontId="10" fillId="2" borderId="7" xfId="2" applyFont="1" applyFill="1" applyBorder="1"/>
    <xf numFmtId="0" fontId="11" fillId="2" borderId="11" xfId="2" applyFont="1" applyFill="1" applyBorder="1"/>
    <xf numFmtId="0" fontId="10" fillId="2" borderId="11" xfId="2" applyFont="1" applyFill="1" applyBorder="1"/>
    <xf numFmtId="0" fontId="3" fillId="2" borderId="0" xfId="1" applyFont="1" applyFill="1" applyAlignment="1">
      <alignment horizontal="center"/>
    </xf>
    <xf numFmtId="171" fontId="7" fillId="3" borderId="3" xfId="1" applyNumberFormat="1" applyFont="1" applyFill="1" applyBorder="1" applyAlignment="1" applyProtection="1">
      <alignment horizontal="center"/>
      <protection locked="0"/>
    </xf>
    <xf numFmtId="171" fontId="7" fillId="3" borderId="5" xfId="1" applyNumberFormat="1" applyFont="1" applyFill="1" applyBorder="1" applyAlignment="1" applyProtection="1">
      <alignment horizontal="center"/>
      <protection locked="0"/>
    </xf>
    <xf numFmtId="171" fontId="5" fillId="4" borderId="1" xfId="1" applyNumberFormat="1" applyFont="1" applyFill="1" applyBorder="1" applyAlignment="1">
      <alignment horizontal="center"/>
    </xf>
    <xf numFmtId="171" fontId="7" fillId="3" borderId="4" xfId="1" applyNumberFormat="1" applyFont="1" applyFill="1" applyBorder="1" applyAlignment="1" applyProtection="1">
      <alignment horizontal="center"/>
      <protection locked="0"/>
    </xf>
    <xf numFmtId="0" fontId="23" fillId="2" borderId="0" xfId="2" applyFill="1" applyBorder="1"/>
    <xf numFmtId="0" fontId="5" fillId="2" borderId="0" xfId="2" applyFont="1" applyFill="1" applyBorder="1" applyAlignment="1">
      <alignment horizontal="center"/>
    </xf>
    <xf numFmtId="0" fontId="11" fillId="2" borderId="0" xfId="2" applyFont="1" applyFill="1" applyBorder="1" applyAlignment="1">
      <alignment vertical="center" wrapText="1"/>
    </xf>
    <xf numFmtId="0" fontId="17" fillId="2" borderId="0" xfId="2" applyFont="1" applyFill="1" applyBorder="1"/>
    <xf numFmtId="0" fontId="10" fillId="2" borderId="0" xfId="2" applyFont="1" applyFill="1" applyBorder="1"/>
    <xf numFmtId="0" fontId="25" fillId="3" borderId="0" xfId="2" applyFont="1" applyFill="1" applyAlignment="1" applyProtection="1">
      <alignment horizontal="center"/>
      <protection locked="0"/>
    </xf>
    <xf numFmtId="172" fontId="12" fillId="3" borderId="0" xfId="2" applyNumberFormat="1" applyFont="1" applyFill="1" applyAlignment="1" applyProtection="1">
      <alignment horizontal="center"/>
      <protection locked="0"/>
    </xf>
    <xf numFmtId="0" fontId="12" fillId="3" borderId="0" xfId="2" applyFont="1" applyFill="1" applyAlignment="1" applyProtection="1">
      <alignment horizontal="center" wrapText="1"/>
      <protection locked="0"/>
    </xf>
    <xf numFmtId="10" fontId="2" fillId="2" borderId="0" xfId="3" applyNumberFormat="1" applyFont="1" applyFill="1"/>
    <xf numFmtId="170" fontId="10" fillId="2" borderId="59" xfId="2" applyNumberFormat="1" applyFont="1" applyFill="1" applyBorder="1" applyAlignment="1">
      <alignment horizontal="right"/>
    </xf>
    <xf numFmtId="0" fontId="10" fillId="2" borderId="60" xfId="2" applyFont="1" applyFill="1" applyBorder="1" applyAlignment="1">
      <alignment horizontal="right"/>
    </xf>
    <xf numFmtId="0" fontId="10" fillId="2" borderId="58" xfId="2" applyFont="1" applyFill="1" applyBorder="1" applyAlignment="1">
      <alignment horizontal="right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7" fontId="2" fillId="2" borderId="0" xfId="1" applyNumberFormat="1" applyFont="1" applyFill="1" applyAlignment="1">
      <alignment horizontal="center"/>
    </xf>
    <xf numFmtId="2" fontId="7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29" fillId="2" borderId="0" xfId="1" applyFont="1" applyFill="1" applyAlignment="1">
      <alignment horizontal="left"/>
    </xf>
    <xf numFmtId="164" fontId="1" fillId="2" borderId="13" xfId="1" applyNumberFormat="1" applyFont="1" applyFill="1" applyBorder="1" applyAlignment="1">
      <alignment horizontal="center"/>
    </xf>
    <xf numFmtId="164" fontId="1" fillId="2" borderId="10" xfId="1" applyNumberFormat="1" applyFont="1" applyFill="1" applyBorder="1" applyAlignment="1">
      <alignment horizontal="center"/>
    </xf>
    <xf numFmtId="0" fontId="1" fillId="2" borderId="62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63" xfId="1" applyFont="1" applyFill="1" applyBorder="1" applyAlignment="1">
      <alignment horizontal="center"/>
    </xf>
    <xf numFmtId="2" fontId="2" fillId="3" borderId="64" xfId="1" applyNumberFormat="1" applyFont="1" applyFill="1" applyBorder="1" applyAlignment="1" applyProtection="1">
      <alignment horizontal="center"/>
      <protection locked="0"/>
    </xf>
    <xf numFmtId="10" fontId="2" fillId="2" borderId="65" xfId="1" applyNumberFormat="1" applyFont="1" applyFill="1" applyBorder="1" applyAlignment="1">
      <alignment horizontal="center"/>
    </xf>
    <xf numFmtId="0" fontId="2" fillId="2" borderId="66" xfId="1" applyFont="1" applyFill="1" applyBorder="1" applyAlignment="1">
      <alignment horizontal="center"/>
    </xf>
    <xf numFmtId="2" fontId="2" fillId="3" borderId="11" xfId="1" applyNumberFormat="1" applyFont="1" applyFill="1" applyBorder="1" applyAlignment="1" applyProtection="1">
      <alignment horizontal="center"/>
      <protection locked="0"/>
    </xf>
    <xf numFmtId="2" fontId="2" fillId="3" borderId="11" xfId="1" applyNumberFormat="1" applyFont="1" applyFill="1" applyBorder="1" applyAlignment="1" applyProtection="1">
      <alignment horizontal="center" wrapText="1"/>
      <protection locked="0"/>
    </xf>
    <xf numFmtId="166" fontId="2" fillId="2" borderId="0" xfId="1" applyNumberFormat="1" applyFont="1" applyFill="1" applyAlignment="1">
      <alignment horizontal="center"/>
    </xf>
    <xf numFmtId="166" fontId="8" fillId="2" borderId="0" xfId="1" applyNumberFormat="1" applyFont="1" applyFill="1" applyAlignment="1">
      <alignment horizontal="center"/>
    </xf>
    <xf numFmtId="10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center"/>
    </xf>
    <xf numFmtId="2" fontId="23" fillId="2" borderId="0" xfId="1" applyNumberFormat="1" applyFill="1" applyAlignment="1">
      <alignment horizontal="center"/>
    </xf>
    <xf numFmtId="164" fontId="23" fillId="2" borderId="0" xfId="1" applyNumberFormat="1" applyFill="1"/>
    <xf numFmtId="10" fontId="23" fillId="2" borderId="0" xfId="1" applyNumberFormat="1" applyFill="1"/>
    <xf numFmtId="2" fontId="23" fillId="2" borderId="0" xfId="1" applyNumberFormat="1" applyFill="1"/>
    <xf numFmtId="0" fontId="23" fillId="2" borderId="0" xfId="1" applyFill="1" applyAlignment="1">
      <alignment horizontal="right"/>
    </xf>
    <xf numFmtId="1" fontId="2" fillId="2" borderId="67" xfId="1" applyNumberFormat="1" applyFont="1" applyFill="1" applyBorder="1" applyAlignment="1">
      <alignment horizontal="center"/>
    </xf>
    <xf numFmtId="2" fontId="2" fillId="3" borderId="68" xfId="1" applyNumberFormat="1" applyFont="1" applyFill="1" applyBorder="1" applyAlignment="1" applyProtection="1">
      <alignment horizontal="center" wrapText="1"/>
      <protection locked="0"/>
    </xf>
    <xf numFmtId="10" fontId="2" fillId="2" borderId="69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70" xfId="1" applyFont="1" applyFill="1" applyBorder="1" applyAlignment="1">
      <alignment horizontal="center"/>
    </xf>
    <xf numFmtId="2" fontId="2" fillId="2" borderId="71" xfId="1" applyNumberFormat="1" applyFont="1" applyFill="1" applyBorder="1" applyAlignment="1">
      <alignment horizontal="center"/>
    </xf>
    <xf numFmtId="0" fontId="2" fillId="2" borderId="72" xfId="1" applyFont="1" applyFill="1" applyBorder="1" applyAlignment="1">
      <alignment horizontal="center"/>
    </xf>
    <xf numFmtId="166" fontId="1" fillId="2" borderId="73" xfId="1" applyNumberFormat="1" applyFont="1" applyFill="1" applyBorder="1" applyAlignment="1">
      <alignment horizontal="center"/>
    </xf>
    <xf numFmtId="0" fontId="1" fillId="2" borderId="74" xfId="1" applyFont="1" applyFill="1" applyBorder="1" applyAlignment="1">
      <alignment horizontal="center" vertical="center"/>
    </xf>
    <xf numFmtId="0" fontId="1" fillId="2" borderId="75" xfId="1" applyFont="1" applyFill="1" applyBorder="1" applyAlignment="1">
      <alignment horizontal="center" wrapText="1"/>
    </xf>
    <xf numFmtId="164" fontId="2" fillId="2" borderId="0" xfId="1" applyNumberFormat="1" applyFont="1" applyFill="1"/>
    <xf numFmtId="165" fontId="5" fillId="2" borderId="77" xfId="1" applyNumberFormat="1" applyFont="1" applyFill="1" applyBorder="1" applyAlignment="1">
      <alignment horizontal="center"/>
    </xf>
    <xf numFmtId="2" fontId="5" fillId="2" borderId="78" xfId="1" applyNumberFormat="1" applyFont="1" applyFill="1" applyBorder="1" applyAlignment="1">
      <alignment horizontal="center" vertical="center"/>
    </xf>
    <xf numFmtId="165" fontId="5" fillId="2" borderId="73" xfId="1" applyNumberFormat="1" applyFont="1" applyFill="1" applyBorder="1" applyAlignment="1">
      <alignment horizontal="center"/>
    </xf>
    <xf numFmtId="2" fontId="5" fillId="2" borderId="80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Border="1"/>
    <xf numFmtId="2" fontId="7" fillId="2" borderId="81" xfId="1" applyNumberFormat="1" applyFont="1" applyFill="1" applyBorder="1" applyAlignment="1" applyProtection="1">
      <alignment horizontal="center"/>
      <protection locked="0"/>
    </xf>
    <xf numFmtId="0" fontId="2" fillId="2" borderId="81" xfId="1" applyFont="1" applyFill="1" applyBorder="1" applyAlignment="1">
      <alignment horizontal="right"/>
    </xf>
    <xf numFmtId="0" fontId="6" fillId="2" borderId="81" xfId="1" applyFont="1" applyFill="1" applyBorder="1"/>
    <xf numFmtId="0" fontId="1" fillId="2" borderId="81" xfId="1" applyFont="1" applyFill="1" applyBorder="1"/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4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8" fillId="3" borderId="26" xfId="1" applyFont="1" applyFill="1" applyBorder="1" applyAlignment="1" applyProtection="1">
      <alignment horizontal="center" vertical="center"/>
      <protection locked="0"/>
    </xf>
    <xf numFmtId="0" fontId="28" fillId="3" borderId="48" xfId="1" applyFont="1" applyFill="1" applyBorder="1" applyAlignment="1" applyProtection="1">
      <alignment horizontal="center" vertical="center"/>
      <protection locked="0"/>
    </xf>
    <xf numFmtId="0" fontId="28" fillId="3" borderId="61" xfId="1" applyFont="1" applyFill="1" applyBorder="1" applyAlignment="1" applyProtection="1">
      <alignment horizontal="center" vertical="center"/>
      <protection locked="0"/>
    </xf>
    <xf numFmtId="0" fontId="28" fillId="3" borderId="31" xfId="1" applyFont="1" applyFill="1" applyBorder="1" applyAlignment="1" applyProtection="1">
      <alignment horizontal="center" vertical="center"/>
      <protection locked="0"/>
    </xf>
    <xf numFmtId="0" fontId="28" fillId="3" borderId="0" xfId="1" applyFont="1" applyFill="1" applyBorder="1" applyAlignment="1" applyProtection="1">
      <alignment horizontal="center" vertical="center"/>
      <protection locked="0"/>
    </xf>
    <xf numFmtId="0" fontId="28" fillId="3" borderId="6" xfId="1" applyFont="1" applyFill="1" applyBorder="1" applyAlignment="1" applyProtection="1">
      <alignment horizontal="center" vertical="center"/>
      <protection locked="0"/>
    </xf>
    <xf numFmtId="0" fontId="28" fillId="3" borderId="35" xfId="1" applyFont="1" applyFill="1" applyBorder="1" applyAlignment="1" applyProtection="1">
      <alignment horizontal="center" vertical="center"/>
      <protection locked="0"/>
    </xf>
    <xf numFmtId="0" fontId="28" fillId="3" borderId="7" xfId="1" applyFont="1" applyFill="1" applyBorder="1" applyAlignment="1" applyProtection="1">
      <alignment horizontal="center" vertical="center"/>
      <protection locked="0"/>
    </xf>
    <xf numFmtId="0" fontId="28" fillId="3" borderId="8" xfId="1" applyFont="1" applyFill="1" applyBorder="1" applyAlignment="1" applyProtection="1">
      <alignment horizontal="center" vertical="center"/>
      <protection locked="0"/>
    </xf>
    <xf numFmtId="0" fontId="1" fillId="2" borderId="0" xfId="1" applyFont="1" applyFill="1" applyAlignment="1">
      <alignment horizontal="right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29" fillId="2" borderId="0" xfId="1" applyFont="1" applyFill="1" applyAlignment="1">
      <alignment horizontal="center"/>
    </xf>
    <xf numFmtId="169" fontId="1" fillId="2" borderId="76" xfId="1" applyNumberFormat="1" applyFont="1" applyFill="1" applyBorder="1" applyAlignment="1">
      <alignment horizontal="center" vertical="center"/>
    </xf>
    <xf numFmtId="169" fontId="1" fillId="2" borderId="79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18" fillId="2" borderId="18" xfId="2" applyFont="1" applyFill="1" applyBorder="1" applyAlignment="1">
      <alignment horizontal="left" vertical="center" wrapText="1"/>
    </xf>
    <xf numFmtId="0" fontId="18" fillId="2" borderId="19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center" wrapText="1"/>
    </xf>
    <xf numFmtId="0" fontId="20" fillId="2" borderId="0" xfId="2" applyFont="1" applyFill="1" applyAlignment="1">
      <alignment horizontal="center" vertical="center"/>
    </xf>
    <xf numFmtId="0" fontId="21" fillId="2" borderId="0" xfId="2" applyFont="1" applyFill="1" applyAlignment="1">
      <alignment horizontal="center" vertical="center"/>
    </xf>
    <xf numFmtId="0" fontId="18" fillId="2" borderId="18" xfId="2" applyFont="1" applyFill="1" applyBorder="1" applyAlignment="1">
      <alignment horizontal="center"/>
    </xf>
    <xf numFmtId="0" fontId="18" fillId="2" borderId="19" xfId="2" applyFont="1" applyFill="1" applyBorder="1" applyAlignment="1">
      <alignment horizontal="center"/>
    </xf>
    <xf numFmtId="0" fontId="18" fillId="2" borderId="20" xfId="2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 vertical="center"/>
    </xf>
    <xf numFmtId="0" fontId="12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8" fillId="2" borderId="18" xfId="2" applyFont="1" applyFill="1" applyBorder="1" applyAlignment="1">
      <alignment horizontal="justify" vertical="center" wrapText="1"/>
    </xf>
    <xf numFmtId="0" fontId="18" fillId="2" borderId="19" xfId="2" applyFont="1" applyFill="1" applyBorder="1" applyAlignment="1">
      <alignment horizontal="justify" vertical="center" wrapText="1"/>
    </xf>
    <xf numFmtId="0" fontId="18" fillId="2" borderId="20" xfId="2" applyFont="1" applyFill="1" applyBorder="1" applyAlignment="1">
      <alignment horizontal="justify" vertical="center" wrapText="1"/>
    </xf>
    <xf numFmtId="0" fontId="18" fillId="2" borderId="21" xfId="2" applyFont="1" applyFill="1" applyBorder="1" applyAlignment="1">
      <alignment horizontal="center" vertical="center" wrapText="1"/>
    </xf>
    <xf numFmtId="0" fontId="18" fillId="2" borderId="22" xfId="2" applyFont="1" applyFill="1" applyBorder="1" applyAlignment="1">
      <alignment horizontal="center" vertical="center" wrapText="1"/>
    </xf>
    <xf numFmtId="0" fontId="18" fillId="2" borderId="43" xfId="2" applyFont="1" applyFill="1" applyBorder="1" applyAlignment="1">
      <alignment horizontal="center" vertical="center" wrapText="1"/>
    </xf>
    <xf numFmtId="0" fontId="18" fillId="2" borderId="44" xfId="2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center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57" xfId="2" applyFont="1" applyFill="1" applyBorder="1" applyAlignment="1">
      <alignment horizontal="center"/>
    </xf>
    <xf numFmtId="10" fontId="14" fillId="2" borderId="14" xfId="2" applyNumberFormat="1" applyFont="1" applyFill="1" applyBorder="1" applyAlignment="1">
      <alignment horizontal="center" vertical="center"/>
    </xf>
    <xf numFmtId="0" fontId="18" fillId="2" borderId="21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0" fontId="18" fillId="2" borderId="43" xfId="2" applyFont="1" applyFill="1" applyBorder="1" applyAlignment="1">
      <alignment horizontal="left" vertical="center" wrapText="1"/>
    </xf>
    <xf numFmtId="0" fontId="18" fillId="2" borderId="44" xfId="2" applyFont="1" applyFill="1" applyBorder="1" applyAlignment="1">
      <alignment horizontal="left" vertical="center" wrapText="1"/>
    </xf>
    <xf numFmtId="0" fontId="11" fillId="2" borderId="10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2" fontId="12" fillId="3" borderId="13" xfId="2" applyNumberFormat="1" applyFont="1" applyFill="1" applyBorder="1" applyAlignment="1" applyProtection="1">
      <alignment horizontal="center" vertical="center"/>
      <protection locked="0"/>
    </xf>
    <xf numFmtId="2" fontId="12" fillId="3" borderId="14" xfId="2" applyNumberFormat="1" applyFont="1" applyFill="1" applyBorder="1" applyAlignment="1" applyProtection="1">
      <alignment horizontal="center" vertical="center"/>
      <protection locked="0"/>
    </xf>
    <xf numFmtId="2" fontId="12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43" xfId="2" applyFont="1" applyFill="1" applyBorder="1" applyAlignment="1">
      <alignment horizontal="center" vertical="center"/>
    </xf>
    <xf numFmtId="0" fontId="18" fillId="2" borderId="10" xfId="2" applyFont="1" applyFill="1" applyBorder="1" applyAlignment="1">
      <alignment horizontal="lef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1" fillId="2" borderId="10" xfId="2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Percent" xfId="3" builtinId="5"/>
  </cellStyles>
  <dxfs count="1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28" workbookViewId="0">
      <selection activeCell="E7" sqref="E7"/>
    </sheetView>
  </sheetViews>
  <sheetFormatPr defaultColWidth="9.109375" defaultRowHeight="13.8" x14ac:dyDescent="0.3"/>
  <cols>
    <col min="1" max="1" width="27.5546875" style="2" customWidth="1"/>
    <col min="2" max="2" width="20.44140625" style="2" customWidth="1"/>
    <col min="3" max="3" width="31.88671875" style="2" customWidth="1"/>
    <col min="4" max="4" width="25.88671875" style="2" customWidth="1"/>
    <col min="5" max="5" width="25.6640625" style="2" customWidth="1"/>
    <col min="6" max="6" width="23.109375" style="2" customWidth="1"/>
    <col min="7" max="7" width="28.44140625" style="2" customWidth="1"/>
    <col min="8" max="8" width="21.5546875" style="2" customWidth="1"/>
    <col min="9" max="9" width="9.109375" style="2" customWidth="1"/>
    <col min="10" max="16384" width="9.109375" style="36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279" t="s">
        <v>0</v>
      </c>
      <c r="B15" s="279"/>
      <c r="C15" s="279"/>
      <c r="D15" s="279"/>
      <c r="E15" s="279"/>
    </row>
    <row r="16" spans="1:6" ht="18.75" customHeight="1" x14ac:dyDescent="0.35">
      <c r="A16" s="205"/>
      <c r="B16" s="205"/>
      <c r="C16" s="205"/>
      <c r="D16" s="205"/>
      <c r="E16" s="205"/>
    </row>
    <row r="17" spans="1:5" ht="16.5" customHeight="1" x14ac:dyDescent="0.3">
      <c r="A17" s="4" t="s">
        <v>1</v>
      </c>
      <c r="B17" s="5" t="s">
        <v>124</v>
      </c>
    </row>
    <row r="18" spans="1:5" ht="16.5" customHeight="1" x14ac:dyDescent="0.3">
      <c r="A18" s="6" t="s">
        <v>2</v>
      </c>
      <c r="B18" s="6" t="str">
        <f>CONCATENATE("NEVIRAPINE  TABLETS USP 200 mg - ",'Nevirapine USP'!B19)</f>
        <v>NEVIRAPINE  TABLETS USP 200 mg - NDQB201603825</v>
      </c>
      <c r="D18" s="7"/>
      <c r="E18" s="8"/>
    </row>
    <row r="19" spans="1:5" ht="16.5" customHeight="1" x14ac:dyDescent="0.3">
      <c r="A19" s="9" t="s">
        <v>3</v>
      </c>
      <c r="B19" s="7" t="s">
        <v>117</v>
      </c>
      <c r="C19" s="8"/>
      <c r="D19" s="8"/>
      <c r="E19" s="8"/>
    </row>
    <row r="20" spans="1:5" ht="16.5" customHeight="1" x14ac:dyDescent="0.3">
      <c r="A20" s="9" t="s">
        <v>4</v>
      </c>
      <c r="B20" s="10">
        <v>99.15</v>
      </c>
      <c r="C20" s="8"/>
      <c r="D20" s="8"/>
      <c r="E20" s="8"/>
    </row>
    <row r="21" spans="1:5" ht="16.5" customHeight="1" x14ac:dyDescent="0.3">
      <c r="A21" s="6" t="s">
        <v>5</v>
      </c>
      <c r="B21" s="10">
        <v>21.65</v>
      </c>
      <c r="C21" s="8"/>
      <c r="D21" s="8"/>
      <c r="E21" s="8"/>
    </row>
    <row r="22" spans="1:5" ht="16.5" customHeight="1" x14ac:dyDescent="0.3">
      <c r="A22" s="6" t="s">
        <v>7</v>
      </c>
      <c r="B22" s="11">
        <f>B21/100*2/20</f>
        <v>2.1649999999999999E-2</v>
      </c>
      <c r="C22" s="8"/>
      <c r="D22" s="8"/>
      <c r="E22" s="8"/>
    </row>
    <row r="23" spans="1:5" ht="15.75" customHeight="1" x14ac:dyDescent="0.3">
      <c r="A23" s="8"/>
      <c r="B23" s="12"/>
      <c r="C23" s="8"/>
      <c r="D23" s="8"/>
      <c r="E23" s="8"/>
    </row>
    <row r="24" spans="1:5" ht="16.5" customHeight="1" x14ac:dyDescent="0.3">
      <c r="A24" s="13" t="s">
        <v>8</v>
      </c>
      <c r="B24" s="14" t="s">
        <v>9</v>
      </c>
      <c r="C24" s="13" t="s">
        <v>10</v>
      </c>
      <c r="D24" s="13" t="s">
        <v>11</v>
      </c>
      <c r="E24" s="13" t="s">
        <v>12</v>
      </c>
    </row>
    <row r="25" spans="1:5" ht="16.5" customHeight="1" x14ac:dyDescent="0.3">
      <c r="A25" s="15">
        <v>1</v>
      </c>
      <c r="B25" s="16">
        <v>29858589</v>
      </c>
      <c r="C25" s="16">
        <v>4223.5</v>
      </c>
      <c r="D25" s="206">
        <v>1</v>
      </c>
      <c r="E25" s="209">
        <v>4.3</v>
      </c>
    </row>
    <row r="26" spans="1:5" ht="16.5" customHeight="1" x14ac:dyDescent="0.3">
      <c r="A26" s="15">
        <v>2</v>
      </c>
      <c r="B26" s="16">
        <v>29846664</v>
      </c>
      <c r="C26" s="16">
        <v>4238.3999999999996</v>
      </c>
      <c r="D26" s="206">
        <v>1</v>
      </c>
      <c r="E26" s="206">
        <v>4.3</v>
      </c>
    </row>
    <row r="27" spans="1:5" ht="16.5" customHeight="1" x14ac:dyDescent="0.3">
      <c r="A27" s="15">
        <v>3</v>
      </c>
      <c r="B27" s="16">
        <v>29840081</v>
      </c>
      <c r="C27" s="16">
        <v>4223.7</v>
      </c>
      <c r="D27" s="206">
        <v>1</v>
      </c>
      <c r="E27" s="206">
        <v>4.3</v>
      </c>
    </row>
    <row r="28" spans="1:5" ht="16.5" customHeight="1" x14ac:dyDescent="0.3">
      <c r="A28" s="15">
        <v>4</v>
      </c>
      <c r="B28" s="16">
        <v>29834310</v>
      </c>
      <c r="C28" s="16">
        <v>4240.1000000000004</v>
      </c>
      <c r="D28" s="206">
        <v>1</v>
      </c>
      <c r="E28" s="206">
        <v>4.3</v>
      </c>
    </row>
    <row r="29" spans="1:5" ht="16.5" customHeight="1" x14ac:dyDescent="0.3">
      <c r="A29" s="15">
        <v>5</v>
      </c>
      <c r="B29" s="16">
        <v>29835298</v>
      </c>
      <c r="C29" s="16">
        <v>4212.1000000000004</v>
      </c>
      <c r="D29" s="206">
        <v>1</v>
      </c>
      <c r="E29" s="206">
        <v>4.3</v>
      </c>
    </row>
    <row r="30" spans="1:5" ht="16.5" customHeight="1" x14ac:dyDescent="0.3">
      <c r="A30" s="15">
        <v>6</v>
      </c>
      <c r="B30" s="17">
        <v>29836628</v>
      </c>
      <c r="C30" s="17">
        <v>4215.1000000000004</v>
      </c>
      <c r="D30" s="207">
        <v>1</v>
      </c>
      <c r="E30" s="207">
        <v>4.3</v>
      </c>
    </row>
    <row r="31" spans="1:5" ht="16.5" customHeight="1" x14ac:dyDescent="0.3">
      <c r="A31" s="18" t="s">
        <v>13</v>
      </c>
      <c r="B31" s="19">
        <f>AVERAGE(B25:B30)</f>
        <v>29841928.333333332</v>
      </c>
      <c r="C31" s="20">
        <f>AVERAGE(C25:C30)</f>
        <v>4225.4833333333327</v>
      </c>
      <c r="D31" s="208">
        <f>AVERAGE(D25:D30)</f>
        <v>1</v>
      </c>
      <c r="E31" s="21">
        <f>AVERAGE(E25:E30)</f>
        <v>4.3</v>
      </c>
    </row>
    <row r="32" spans="1:5" ht="16.5" customHeight="1" x14ac:dyDescent="0.3">
      <c r="A32" s="22" t="s">
        <v>14</v>
      </c>
      <c r="B32" s="23">
        <f>(STDEV(B25:B30)/B31)</f>
        <v>3.1202407200299519E-4</v>
      </c>
      <c r="C32" s="24"/>
      <c r="D32" s="24"/>
      <c r="E32" s="25"/>
    </row>
    <row r="33" spans="1:5" s="2" customFormat="1" ht="16.5" customHeight="1" x14ac:dyDescent="0.3">
      <c r="A33" s="26" t="s">
        <v>15</v>
      </c>
      <c r="B33" s="27">
        <f>COUNT(B25:B30)</f>
        <v>6</v>
      </c>
      <c r="C33" s="28"/>
      <c r="D33" s="29"/>
      <c r="E33" s="30"/>
    </row>
    <row r="34" spans="1:5" s="2" customFormat="1" ht="15.75" customHeight="1" x14ac:dyDescent="0.3">
      <c r="A34" s="8"/>
      <c r="B34" s="8"/>
      <c r="C34" s="8"/>
      <c r="D34" s="8"/>
      <c r="E34" s="8"/>
    </row>
    <row r="35" spans="1:5" s="2" customFormat="1" ht="16.5" customHeight="1" x14ac:dyDescent="0.3">
      <c r="A35" s="9" t="s">
        <v>16</v>
      </c>
      <c r="B35" s="31" t="s">
        <v>17</v>
      </c>
      <c r="C35" s="32"/>
      <c r="D35" s="32"/>
      <c r="E35" s="32"/>
    </row>
    <row r="36" spans="1:5" ht="16.5" customHeight="1" x14ac:dyDescent="0.3">
      <c r="A36" s="9"/>
      <c r="B36" s="31" t="s">
        <v>18</v>
      </c>
      <c r="C36" s="32"/>
      <c r="D36" s="32"/>
      <c r="E36" s="32"/>
    </row>
    <row r="37" spans="1:5" ht="16.5" customHeight="1" x14ac:dyDescent="0.3">
      <c r="A37" s="9"/>
      <c r="B37" s="31" t="s">
        <v>19</v>
      </c>
      <c r="C37" s="32"/>
      <c r="D37" s="32"/>
      <c r="E37" s="32"/>
    </row>
    <row r="38" spans="1:5" ht="15.75" customHeight="1" x14ac:dyDescent="0.3">
      <c r="A38" s="8"/>
      <c r="B38" s="8"/>
      <c r="C38" s="8"/>
      <c r="D38" s="8"/>
      <c r="E38" s="8"/>
    </row>
    <row r="39" spans="1:5" ht="16.5" customHeight="1" x14ac:dyDescent="0.3">
      <c r="A39" s="4" t="s">
        <v>1</v>
      </c>
      <c r="B39" s="227" t="s">
        <v>20</v>
      </c>
    </row>
    <row r="40" spans="1:5" ht="16.5" customHeight="1" x14ac:dyDescent="0.3">
      <c r="A40" s="9" t="s">
        <v>3</v>
      </c>
      <c r="B40" s="278" t="s">
        <v>117</v>
      </c>
      <c r="C40" s="8"/>
      <c r="D40" s="8"/>
      <c r="E40" s="8"/>
    </row>
    <row r="41" spans="1:5" ht="16.5" customHeight="1" x14ac:dyDescent="0.3">
      <c r="A41" s="9" t="s">
        <v>4</v>
      </c>
      <c r="B41" s="10">
        <v>99.15</v>
      </c>
      <c r="C41" s="8"/>
      <c r="D41" s="8"/>
      <c r="E41" s="8"/>
    </row>
    <row r="42" spans="1:5" ht="16.5" customHeight="1" x14ac:dyDescent="0.3">
      <c r="A42" s="6" t="s">
        <v>5</v>
      </c>
      <c r="B42" s="10">
        <v>21.65</v>
      </c>
      <c r="C42" s="8"/>
      <c r="D42" s="8"/>
      <c r="E42" s="8"/>
    </row>
    <row r="43" spans="1:5" ht="16.5" customHeight="1" x14ac:dyDescent="0.3">
      <c r="A43" s="6" t="s">
        <v>7</v>
      </c>
      <c r="B43" s="11">
        <f>B22</f>
        <v>2.1649999999999999E-2</v>
      </c>
      <c r="C43" s="8"/>
      <c r="D43" s="8"/>
      <c r="E43" s="8"/>
    </row>
    <row r="44" spans="1:5" ht="15.75" customHeight="1" x14ac:dyDescent="0.3">
      <c r="A44" s="8"/>
      <c r="B44" s="8"/>
      <c r="C44" s="8"/>
      <c r="D44" s="8"/>
      <c r="E44" s="8"/>
    </row>
    <row r="45" spans="1:5" ht="16.5" customHeight="1" x14ac:dyDescent="0.3">
      <c r="A45" s="13" t="s">
        <v>8</v>
      </c>
      <c r="B45" s="14" t="s">
        <v>9</v>
      </c>
      <c r="C45" s="13" t="s">
        <v>10</v>
      </c>
      <c r="D45" s="13" t="s">
        <v>11</v>
      </c>
      <c r="E45" s="13" t="s">
        <v>12</v>
      </c>
    </row>
    <row r="46" spans="1:5" ht="16.5" customHeight="1" x14ac:dyDescent="0.3">
      <c r="A46" s="15">
        <v>1</v>
      </c>
      <c r="B46" s="281" t="s">
        <v>122</v>
      </c>
      <c r="C46" s="282"/>
      <c r="D46" s="282"/>
      <c r="E46" s="283"/>
    </row>
    <row r="47" spans="1:5" ht="16.5" customHeight="1" x14ac:dyDescent="0.3">
      <c r="A47" s="15">
        <v>2</v>
      </c>
      <c r="B47" s="284"/>
      <c r="C47" s="285"/>
      <c r="D47" s="285"/>
      <c r="E47" s="286"/>
    </row>
    <row r="48" spans="1:5" ht="16.5" customHeight="1" x14ac:dyDescent="0.3">
      <c r="A48" s="15">
        <v>3</v>
      </c>
      <c r="B48" s="284"/>
      <c r="C48" s="285"/>
      <c r="D48" s="285"/>
      <c r="E48" s="286"/>
    </row>
    <row r="49" spans="1:7" ht="16.5" customHeight="1" x14ac:dyDescent="0.3">
      <c r="A49" s="15">
        <v>4</v>
      </c>
      <c r="B49" s="284"/>
      <c r="C49" s="285"/>
      <c r="D49" s="285"/>
      <c r="E49" s="286"/>
    </row>
    <row r="50" spans="1:7" ht="16.5" customHeight="1" x14ac:dyDescent="0.3">
      <c r="A50" s="15">
        <v>5</v>
      </c>
      <c r="B50" s="284"/>
      <c r="C50" s="285"/>
      <c r="D50" s="285"/>
      <c r="E50" s="286"/>
    </row>
    <row r="51" spans="1:7" ht="16.5" customHeight="1" x14ac:dyDescent="0.3">
      <c r="A51" s="15">
        <v>6</v>
      </c>
      <c r="B51" s="287"/>
      <c r="C51" s="288"/>
      <c r="D51" s="288"/>
      <c r="E51" s="289"/>
    </row>
    <row r="52" spans="1:7" ht="16.5" customHeight="1" x14ac:dyDescent="0.3">
      <c r="A52" s="18" t="s">
        <v>13</v>
      </c>
      <c r="B52" s="19" t="s">
        <v>123</v>
      </c>
      <c r="C52" s="20" t="s">
        <v>123</v>
      </c>
      <c r="D52" s="21" t="s">
        <v>123</v>
      </c>
      <c r="E52" s="21" t="s">
        <v>123</v>
      </c>
    </row>
    <row r="53" spans="1:7" ht="16.5" customHeight="1" x14ac:dyDescent="0.3">
      <c r="A53" s="22" t="s">
        <v>14</v>
      </c>
      <c r="B53" s="23" t="s">
        <v>123</v>
      </c>
      <c r="C53" s="24"/>
      <c r="D53" s="24"/>
      <c r="E53" s="25"/>
    </row>
    <row r="54" spans="1:7" s="2" customFormat="1" ht="16.5" customHeight="1" x14ac:dyDescent="0.3">
      <c r="A54" s="26" t="s">
        <v>15</v>
      </c>
      <c r="B54" s="27" t="s">
        <v>123</v>
      </c>
      <c r="C54" s="28"/>
      <c r="D54" s="29"/>
      <c r="E54" s="30"/>
    </row>
    <row r="55" spans="1:7" s="2" customFormat="1" ht="15.75" customHeight="1" x14ac:dyDescent="0.3">
      <c r="A55" s="8"/>
      <c r="B55" s="8"/>
      <c r="C55" s="8"/>
      <c r="D55" s="8"/>
      <c r="E55" s="8"/>
    </row>
    <row r="56" spans="1:7" s="2" customFormat="1" ht="16.5" customHeight="1" x14ac:dyDescent="0.3">
      <c r="A56" s="9" t="s">
        <v>16</v>
      </c>
      <c r="B56" s="31" t="s">
        <v>17</v>
      </c>
      <c r="C56" s="32"/>
      <c r="D56" s="32"/>
      <c r="E56" s="32"/>
    </row>
    <row r="57" spans="1:7" ht="16.5" customHeight="1" x14ac:dyDescent="0.3">
      <c r="A57" s="9"/>
      <c r="B57" s="31" t="s">
        <v>18</v>
      </c>
      <c r="C57" s="32"/>
      <c r="D57" s="32"/>
      <c r="E57" s="32"/>
    </row>
    <row r="58" spans="1:7" ht="16.5" customHeight="1" x14ac:dyDescent="0.3">
      <c r="A58" s="9"/>
      <c r="B58" s="31" t="s">
        <v>19</v>
      </c>
      <c r="C58" s="32"/>
      <c r="D58" s="32"/>
      <c r="E58" s="32"/>
    </row>
    <row r="59" spans="1:7" ht="14.25" customHeight="1" thickBot="1" x14ac:dyDescent="0.35">
      <c r="A59" s="33"/>
      <c r="B59" s="34"/>
      <c r="D59" s="35"/>
      <c r="F59" s="36"/>
      <c r="G59" s="36"/>
    </row>
    <row r="60" spans="1:7" ht="15" customHeight="1" x14ac:dyDescent="0.3">
      <c r="B60" s="280" t="s">
        <v>21</v>
      </c>
      <c r="C60" s="280"/>
      <c r="E60" s="37" t="s">
        <v>22</v>
      </c>
      <c r="F60" s="38"/>
      <c r="G60" s="37" t="s">
        <v>23</v>
      </c>
    </row>
    <row r="61" spans="1:7" ht="15" customHeight="1" x14ac:dyDescent="0.3">
      <c r="A61" s="39" t="s">
        <v>24</v>
      </c>
      <c r="B61" s="40"/>
      <c r="C61" s="40"/>
      <c r="E61" s="40"/>
      <c r="G61" s="40"/>
    </row>
    <row r="62" spans="1:7" ht="15" customHeight="1" x14ac:dyDescent="0.3">
      <c r="A62" s="39" t="s">
        <v>25</v>
      </c>
      <c r="B62" s="41"/>
      <c r="C62" s="41"/>
      <c r="E62" s="41"/>
      <c r="G62" s="42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60:C60"/>
    <mergeCell ref="B46:E51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4" workbookViewId="0">
      <selection activeCell="D58" sqref="D58"/>
    </sheetView>
  </sheetViews>
  <sheetFormatPr defaultColWidth="9.109375" defaultRowHeight="15.6" x14ac:dyDescent="0.3"/>
  <cols>
    <col min="1" max="1" width="13.109375" style="232" customWidth="1"/>
    <col min="2" max="2" width="19.33203125" style="259" customWidth="1"/>
    <col min="3" max="3" width="18.88671875" style="232" customWidth="1"/>
    <col min="4" max="4" width="21.21875" style="228" customWidth="1"/>
    <col min="5" max="5" width="18.44140625" style="232" customWidth="1"/>
    <col min="6" max="6" width="6.44140625" style="1" customWidth="1"/>
    <col min="7" max="7" width="17.109375" style="1" customWidth="1"/>
    <col min="8" max="8" width="13.109375" style="1" customWidth="1"/>
    <col min="9" max="9" width="11" style="1" customWidth="1"/>
    <col min="10" max="10" width="15" style="1" customWidth="1"/>
    <col min="11" max="11" width="7.5546875" style="1" customWidth="1"/>
    <col min="12" max="12" width="13.109375" style="1" customWidth="1"/>
    <col min="13" max="13" width="11" style="1" customWidth="1"/>
    <col min="14" max="14" width="12.33203125" style="1" customWidth="1"/>
    <col min="15" max="15" width="6.5546875" style="1" customWidth="1"/>
    <col min="16" max="16" width="9.109375" style="1"/>
    <col min="17" max="16384" width="9.109375" style="36"/>
  </cols>
  <sheetData>
    <row r="1" spans="1:15" ht="13.8" x14ac:dyDescent="0.3">
      <c r="A1" s="2"/>
      <c r="B1" s="34"/>
      <c r="C1" s="2"/>
      <c r="D1" s="222"/>
      <c r="E1" s="223"/>
      <c r="F1" s="34"/>
      <c r="G1" s="223"/>
      <c r="H1" s="223"/>
      <c r="I1" s="34"/>
      <c r="J1" s="223"/>
      <c r="K1" s="224"/>
      <c r="L1" s="223"/>
      <c r="M1" s="34"/>
      <c r="N1" s="223"/>
      <c r="O1" s="34"/>
    </row>
    <row r="2" spans="1:15" ht="13.8" x14ac:dyDescent="0.3">
      <c r="A2" s="2"/>
      <c r="B2" s="34"/>
      <c r="C2" s="2"/>
      <c r="D2" s="222"/>
      <c r="E2" s="225"/>
      <c r="F2" s="34"/>
      <c r="G2" s="225"/>
      <c r="H2" s="225"/>
      <c r="I2" s="34"/>
      <c r="J2" s="225"/>
      <c r="K2" s="224"/>
      <c r="L2" s="225"/>
      <c r="M2" s="224"/>
      <c r="N2" s="225"/>
      <c r="O2" s="224"/>
    </row>
    <row r="3" spans="1:15" ht="13.8" x14ac:dyDescent="0.3">
      <c r="A3" s="2"/>
      <c r="B3" s="34"/>
      <c r="C3" s="2"/>
      <c r="D3" s="222"/>
      <c r="E3" s="225"/>
      <c r="F3" s="34"/>
      <c r="G3" s="225"/>
      <c r="H3" s="225"/>
      <c r="I3" s="34"/>
      <c r="J3" s="225"/>
      <c r="K3" s="224"/>
      <c r="L3" s="225"/>
      <c r="M3" s="224"/>
      <c r="N3" s="225"/>
      <c r="O3" s="224"/>
    </row>
    <row r="4" spans="1:15" ht="13.8" x14ac:dyDescent="0.3">
      <c r="A4" s="2"/>
      <c r="B4" s="34"/>
      <c r="C4" s="2"/>
      <c r="D4" s="222"/>
      <c r="E4" s="225"/>
      <c r="F4" s="34"/>
      <c r="G4" s="225"/>
      <c r="H4" s="225"/>
      <c r="I4" s="34"/>
      <c r="J4" s="225"/>
      <c r="K4" s="224"/>
      <c r="L4" s="225"/>
      <c r="M4" s="224"/>
      <c r="N4" s="225"/>
      <c r="O4" s="224"/>
    </row>
    <row r="5" spans="1:15" ht="13.8" x14ac:dyDescent="0.3">
      <c r="A5" s="2"/>
      <c r="B5" s="34"/>
      <c r="C5" s="2"/>
      <c r="D5" s="222"/>
      <c r="E5" s="225"/>
      <c r="F5" s="34"/>
      <c r="G5" s="225"/>
      <c r="H5" s="225"/>
      <c r="I5" s="34"/>
      <c r="J5" s="225"/>
      <c r="K5" s="224"/>
      <c r="L5" s="225"/>
      <c r="M5" s="224"/>
      <c r="N5" s="225"/>
      <c r="O5" s="224"/>
    </row>
    <row r="6" spans="1:15" ht="13.8" x14ac:dyDescent="0.3">
      <c r="A6" s="2"/>
      <c r="B6" s="34"/>
      <c r="C6" s="2"/>
      <c r="D6" s="222"/>
      <c r="E6" s="225"/>
      <c r="F6" s="34"/>
      <c r="G6" s="225"/>
      <c r="H6" s="225"/>
      <c r="I6" s="34"/>
      <c r="J6" s="225"/>
      <c r="K6" s="224"/>
      <c r="L6" s="225"/>
      <c r="M6" s="224"/>
      <c r="N6" s="225"/>
      <c r="O6" s="224"/>
    </row>
    <row r="7" spans="1:15" ht="13.8" x14ac:dyDescent="0.3">
      <c r="A7" s="2"/>
      <c r="B7" s="34"/>
      <c r="C7" s="2"/>
      <c r="D7" s="222"/>
      <c r="E7" s="225"/>
      <c r="F7" s="34"/>
      <c r="G7" s="225"/>
      <c r="H7" s="225"/>
      <c r="I7" s="34"/>
      <c r="J7" s="225"/>
      <c r="K7" s="224"/>
      <c r="L7" s="225"/>
      <c r="M7" s="224"/>
      <c r="N7" s="225"/>
      <c r="O7" s="224"/>
    </row>
    <row r="8" spans="1:15" ht="19.5" customHeight="1" x14ac:dyDescent="0.3">
      <c r="A8" s="291" t="s">
        <v>26</v>
      </c>
      <c r="B8" s="291"/>
      <c r="C8" s="291"/>
      <c r="D8" s="291"/>
      <c r="E8" s="291"/>
      <c r="F8" s="291"/>
      <c r="G8" s="291"/>
      <c r="H8" s="225"/>
      <c r="I8" s="34"/>
      <c r="J8" s="225"/>
      <c r="K8" s="224"/>
      <c r="L8" s="225"/>
      <c r="M8" s="224"/>
      <c r="N8" s="225"/>
      <c r="O8" s="224"/>
    </row>
    <row r="9" spans="1:15" ht="19.5" customHeight="1" x14ac:dyDescent="0.3">
      <c r="A9" s="226"/>
      <c r="B9" s="226"/>
      <c r="C9" s="226"/>
      <c r="D9" s="226"/>
      <c r="E9" s="226"/>
      <c r="F9" s="226"/>
      <c r="G9" s="226"/>
      <c r="H9" s="225"/>
      <c r="I9" s="34"/>
      <c r="J9" s="225"/>
      <c r="K9" s="224"/>
      <c r="L9" s="225"/>
      <c r="M9" s="224"/>
      <c r="N9" s="225"/>
      <c r="O9" s="224"/>
    </row>
    <row r="10" spans="1:15" ht="16.5" customHeight="1" x14ac:dyDescent="0.3">
      <c r="A10" s="292" t="s">
        <v>27</v>
      </c>
      <c r="B10" s="292"/>
      <c r="C10" s="292"/>
      <c r="D10" s="292"/>
      <c r="E10" s="292"/>
      <c r="F10" s="292"/>
      <c r="G10" s="292"/>
      <c r="H10" s="225"/>
      <c r="I10" s="34"/>
      <c r="J10" s="225"/>
      <c r="K10" s="224"/>
      <c r="L10" s="225"/>
      <c r="M10" s="224"/>
      <c r="N10" s="225"/>
      <c r="O10" s="224"/>
    </row>
    <row r="11" spans="1:15" ht="15" customHeight="1" x14ac:dyDescent="0.3">
      <c r="A11" s="290" t="s">
        <v>28</v>
      </c>
      <c r="B11" s="290"/>
      <c r="C11" s="2" t="s">
        <v>127</v>
      </c>
      <c r="E11" s="225"/>
      <c r="F11" s="34"/>
      <c r="G11" s="225"/>
      <c r="H11" s="225"/>
      <c r="I11" s="34"/>
      <c r="J11" s="225"/>
      <c r="K11" s="224"/>
      <c r="L11" s="225"/>
      <c r="M11" s="224"/>
      <c r="N11" s="225"/>
      <c r="O11" s="224"/>
    </row>
    <row r="12" spans="1:15" ht="15" customHeight="1" x14ac:dyDescent="0.3">
      <c r="A12" s="290" t="s">
        <v>29</v>
      </c>
      <c r="B12" s="290"/>
      <c r="C12" s="34" t="s">
        <v>130</v>
      </c>
      <c r="E12" s="225"/>
      <c r="F12" s="34"/>
      <c r="G12" s="225"/>
      <c r="H12" s="225"/>
      <c r="I12" s="34"/>
      <c r="J12" s="225"/>
      <c r="K12" s="224"/>
      <c r="L12" s="225"/>
      <c r="M12" s="224"/>
      <c r="N12" s="225"/>
      <c r="O12" s="224"/>
    </row>
    <row r="13" spans="1:15" ht="15" customHeight="1" x14ac:dyDescent="0.3">
      <c r="A13" s="290" t="s">
        <v>30</v>
      </c>
      <c r="B13" s="290"/>
      <c r="C13" s="34" t="s">
        <v>117</v>
      </c>
      <c r="E13" s="225"/>
      <c r="F13" s="34"/>
      <c r="G13" s="225"/>
      <c r="H13" s="225"/>
      <c r="I13" s="34"/>
      <c r="J13" s="225"/>
      <c r="K13" s="224"/>
      <c r="L13" s="225"/>
      <c r="M13" s="224"/>
      <c r="N13" s="225"/>
      <c r="O13" s="224"/>
    </row>
    <row r="14" spans="1:15" ht="15" customHeight="1" x14ac:dyDescent="0.3">
      <c r="A14" s="290" t="s">
        <v>31</v>
      </c>
      <c r="B14" s="290"/>
      <c r="C14" s="229" t="s">
        <v>128</v>
      </c>
      <c r="D14" s="230"/>
      <c r="E14" s="230"/>
      <c r="F14" s="230"/>
      <c r="G14" s="230"/>
      <c r="H14" s="225"/>
      <c r="I14" s="34"/>
      <c r="J14" s="225"/>
      <c r="K14" s="224"/>
      <c r="L14" s="225"/>
      <c r="M14" s="224"/>
      <c r="N14" s="225"/>
      <c r="O14" s="224"/>
    </row>
    <row r="15" spans="1:15" ht="15" customHeight="1" x14ac:dyDescent="0.3">
      <c r="A15" s="290" t="s">
        <v>32</v>
      </c>
      <c r="B15" s="290"/>
      <c r="C15" s="231"/>
      <c r="D15" s="2"/>
      <c r="E15" s="225"/>
      <c r="F15" s="34"/>
      <c r="G15" s="225"/>
      <c r="H15" s="225"/>
      <c r="I15" s="34"/>
      <c r="J15" s="225"/>
      <c r="K15" s="224"/>
      <c r="L15" s="225"/>
      <c r="M15" s="224"/>
      <c r="N15" s="225"/>
      <c r="O15" s="224"/>
    </row>
    <row r="16" spans="1:15" ht="15" customHeight="1" x14ac:dyDescent="0.3">
      <c r="A16" s="290" t="s">
        <v>33</v>
      </c>
      <c r="B16" s="290"/>
      <c r="C16" s="231"/>
      <c r="D16" s="2"/>
      <c r="E16" s="225"/>
      <c r="F16" s="34"/>
      <c r="G16" s="225"/>
      <c r="H16" s="225"/>
      <c r="I16" s="34"/>
      <c r="J16" s="225"/>
      <c r="K16" s="224"/>
      <c r="L16" s="225"/>
      <c r="M16" s="224"/>
      <c r="N16" s="225"/>
      <c r="O16" s="224"/>
    </row>
    <row r="17" spans="1:15" ht="14.4" x14ac:dyDescent="0.3">
      <c r="B17" s="233"/>
      <c r="D17" s="2"/>
      <c r="E17" s="225"/>
      <c r="F17" s="34"/>
      <c r="G17" s="225"/>
      <c r="H17" s="225"/>
      <c r="I17" s="34"/>
      <c r="J17" s="225"/>
      <c r="K17" s="224"/>
      <c r="L17" s="225"/>
      <c r="M17" s="224"/>
      <c r="N17" s="225"/>
      <c r="O17" s="224"/>
    </row>
    <row r="18" spans="1:15" ht="15" customHeight="1" x14ac:dyDescent="0.3">
      <c r="A18" s="293" t="s">
        <v>1</v>
      </c>
      <c r="B18" s="293"/>
      <c r="C18" s="234" t="s">
        <v>34</v>
      </c>
      <c r="D18" s="2"/>
      <c r="E18" s="225"/>
      <c r="F18" s="34"/>
      <c r="G18" s="225"/>
      <c r="H18" s="225"/>
      <c r="I18" s="34"/>
      <c r="J18" s="225"/>
      <c r="K18" s="224"/>
      <c r="L18" s="225"/>
      <c r="M18" s="224"/>
      <c r="N18" s="225"/>
      <c r="O18" s="224"/>
    </row>
    <row r="19" spans="1:15" ht="15.75" customHeight="1" thickBot="1" x14ac:dyDescent="0.35">
      <c r="A19" s="1"/>
      <c r="B19" s="2"/>
      <c r="D19" s="2"/>
      <c r="E19" s="225"/>
      <c r="F19" s="34"/>
      <c r="G19" s="225"/>
      <c r="H19" s="225"/>
      <c r="I19" s="34"/>
      <c r="J19" s="225"/>
      <c r="K19" s="224"/>
      <c r="L19" s="225"/>
      <c r="M19" s="224"/>
      <c r="N19" s="225"/>
      <c r="O19" s="224"/>
    </row>
    <row r="20" spans="1:15" ht="15.75" customHeight="1" thickBot="1" x14ac:dyDescent="0.35">
      <c r="B20" s="235" t="s">
        <v>119</v>
      </c>
      <c r="C20" s="236" t="s">
        <v>125</v>
      </c>
      <c r="D20" s="237" t="s">
        <v>35</v>
      </c>
      <c r="G20" s="225"/>
      <c r="H20" s="238"/>
      <c r="I20" s="34"/>
      <c r="J20" s="225"/>
      <c r="K20" s="224"/>
      <c r="L20" s="238"/>
      <c r="M20" s="224"/>
      <c r="N20" s="238"/>
      <c r="O20" s="224"/>
    </row>
    <row r="21" spans="1:15" ht="14.4" x14ac:dyDescent="0.3">
      <c r="B21" s="239">
        <v>1</v>
      </c>
      <c r="C21" s="240">
        <v>846.58</v>
      </c>
      <c r="D21" s="241">
        <f>(C21-$C$44)/$C$44</f>
        <v>-7.7747246146480636E-3</v>
      </c>
      <c r="G21" s="225"/>
      <c r="H21" s="238"/>
      <c r="I21" s="34"/>
      <c r="J21" s="225"/>
      <c r="K21" s="224"/>
      <c r="L21" s="238"/>
      <c r="M21" s="224"/>
      <c r="N21" s="238"/>
      <c r="O21" s="224"/>
    </row>
    <row r="22" spans="1:15" ht="14.4" x14ac:dyDescent="0.3">
      <c r="B22" s="242">
        <v>2</v>
      </c>
      <c r="C22" s="243">
        <v>857.36</v>
      </c>
      <c r="D22" s="241">
        <f t="shared" ref="D22:D40" si="0">(C22-$C$44)/$C$44</f>
        <v>4.859862156423856E-3</v>
      </c>
      <c r="G22" s="225"/>
      <c r="H22" s="238"/>
      <c r="I22" s="34"/>
      <c r="J22" s="225"/>
      <c r="K22" s="224"/>
      <c r="L22" s="238"/>
      <c r="M22" s="224"/>
      <c r="N22" s="238"/>
      <c r="O22" s="224"/>
    </row>
    <row r="23" spans="1:15" ht="14.4" x14ac:dyDescent="0.3">
      <c r="B23" s="242">
        <v>3</v>
      </c>
      <c r="C23" s="243">
        <v>850.43</v>
      </c>
      <c r="D23" s="241">
        <f t="shared" si="0"/>
        <v>-3.2623721964081874E-3</v>
      </c>
      <c r="G23" s="225"/>
      <c r="H23" s="238"/>
      <c r="I23" s="34"/>
      <c r="J23" s="225"/>
      <c r="K23" s="224"/>
      <c r="L23" s="238"/>
      <c r="M23" s="224"/>
      <c r="N23" s="238"/>
      <c r="O23" s="224"/>
    </row>
    <row r="24" spans="1:15" ht="14.4" x14ac:dyDescent="0.3">
      <c r="B24" s="242">
        <v>4</v>
      </c>
      <c r="C24" s="243">
        <v>856.77</v>
      </c>
      <c r="D24" s="241">
        <f t="shared" si="0"/>
        <v>4.1683587988234063E-3</v>
      </c>
      <c r="G24" s="225"/>
      <c r="H24" s="238"/>
      <c r="I24" s="34"/>
      <c r="J24" s="225"/>
      <c r="K24" s="224"/>
      <c r="L24" s="238"/>
      <c r="M24" s="224"/>
      <c r="N24" s="238"/>
      <c r="O24" s="224"/>
    </row>
    <row r="25" spans="1:15" ht="14.4" x14ac:dyDescent="0.3">
      <c r="B25" s="242">
        <v>5</v>
      </c>
      <c r="C25" s="243">
        <v>846.66</v>
      </c>
      <c r="D25" s="241">
        <f t="shared" si="0"/>
        <v>-7.6809614475158898E-3</v>
      </c>
      <c r="G25" s="225"/>
      <c r="H25" s="238"/>
      <c r="I25" s="34"/>
      <c r="J25" s="225"/>
      <c r="K25" s="224"/>
      <c r="L25" s="238"/>
      <c r="M25" s="224"/>
      <c r="N25" s="238"/>
      <c r="O25" s="224"/>
    </row>
    <row r="26" spans="1:15" ht="14.4" x14ac:dyDescent="0.3">
      <c r="B26" s="242">
        <v>6</v>
      </c>
      <c r="C26" s="243">
        <v>845.93</v>
      </c>
      <c r="D26" s="241">
        <f t="shared" si="0"/>
        <v>-8.5365503475977773E-3</v>
      </c>
      <c r="G26" s="225"/>
      <c r="H26" s="238"/>
      <c r="I26" s="34"/>
      <c r="J26" s="225"/>
      <c r="K26" s="224"/>
      <c r="L26" s="238"/>
      <c r="M26" s="224"/>
      <c r="N26" s="238"/>
      <c r="O26" s="224"/>
    </row>
    <row r="27" spans="1:15" ht="14.4" x14ac:dyDescent="0.3">
      <c r="B27" s="242">
        <v>7</v>
      </c>
      <c r="C27" s="243">
        <v>852.61</v>
      </c>
      <c r="D27" s="241">
        <f t="shared" si="0"/>
        <v>-7.0732589205404464E-4</v>
      </c>
      <c r="G27" s="225"/>
      <c r="H27" s="238"/>
      <c r="I27" s="34"/>
      <c r="J27" s="225"/>
      <c r="K27" s="224"/>
      <c r="L27" s="238"/>
      <c r="M27" s="224"/>
      <c r="N27" s="238"/>
      <c r="O27" s="224"/>
    </row>
    <row r="28" spans="1:15" ht="14.4" x14ac:dyDescent="0.3">
      <c r="B28" s="242">
        <v>8</v>
      </c>
      <c r="C28" s="243">
        <v>858.18</v>
      </c>
      <c r="D28" s="241">
        <f t="shared" si="0"/>
        <v>5.8209346195294406E-3</v>
      </c>
      <c r="G28" s="225"/>
      <c r="H28" s="238"/>
      <c r="I28" s="34"/>
      <c r="J28" s="225"/>
      <c r="K28" s="224"/>
      <c r="L28" s="238"/>
      <c r="M28" s="224"/>
      <c r="N28" s="238"/>
      <c r="O28" s="224"/>
    </row>
    <row r="29" spans="1:15" ht="14.4" x14ac:dyDescent="0.3">
      <c r="B29" s="242">
        <v>9</v>
      </c>
      <c r="C29" s="243">
        <v>851.93</v>
      </c>
      <c r="D29" s="241">
        <f t="shared" si="0"/>
        <v>-1.504312812678324E-3</v>
      </c>
      <c r="G29" s="225"/>
      <c r="H29" s="238"/>
      <c r="I29" s="34"/>
      <c r="J29" s="225"/>
      <c r="K29" s="224"/>
      <c r="L29" s="238"/>
      <c r="M29" s="224"/>
      <c r="N29" s="238"/>
      <c r="O29" s="224"/>
    </row>
    <row r="30" spans="1:15" ht="14.4" x14ac:dyDescent="0.3">
      <c r="B30" s="242">
        <v>10</v>
      </c>
      <c r="C30" s="244">
        <v>855.43</v>
      </c>
      <c r="D30" s="241">
        <f t="shared" si="0"/>
        <v>2.5978257493580242E-3</v>
      </c>
      <c r="G30" s="225"/>
      <c r="H30" s="238"/>
      <c r="I30" s="34"/>
      <c r="J30" s="225"/>
      <c r="K30" s="224"/>
      <c r="L30" s="238"/>
      <c r="M30" s="224"/>
      <c r="N30" s="238"/>
      <c r="O30" s="224"/>
    </row>
    <row r="31" spans="1:15" ht="14.4" x14ac:dyDescent="0.3">
      <c r="B31" s="242">
        <v>11</v>
      </c>
      <c r="C31" s="244">
        <v>852.18</v>
      </c>
      <c r="D31" s="241">
        <f t="shared" si="0"/>
        <v>-1.2113029153900134E-3</v>
      </c>
      <c r="G31" s="245"/>
      <c r="H31" s="245"/>
      <c r="I31" s="245"/>
      <c r="J31" s="245"/>
      <c r="K31" s="224"/>
      <c r="L31" s="245"/>
      <c r="M31" s="224"/>
      <c r="N31" s="245"/>
      <c r="O31" s="224"/>
    </row>
    <row r="32" spans="1:15" ht="14.4" x14ac:dyDescent="0.3">
      <c r="B32" s="242">
        <v>12</v>
      </c>
      <c r="C32" s="244">
        <v>856.98</v>
      </c>
      <c r="D32" s="241">
        <f t="shared" si="0"/>
        <v>4.4144871125456299E-3</v>
      </c>
      <c r="G32" s="245"/>
      <c r="H32" s="245"/>
      <c r="I32" s="245"/>
      <c r="J32" s="245"/>
      <c r="K32" s="224"/>
      <c r="L32" s="245"/>
      <c r="M32" s="245"/>
      <c r="N32" s="245"/>
      <c r="O32" s="245"/>
    </row>
    <row r="33" spans="2:15" ht="14.4" x14ac:dyDescent="0.3">
      <c r="B33" s="242">
        <v>13</v>
      </c>
      <c r="C33" s="244">
        <v>851.94</v>
      </c>
      <c r="D33" s="241">
        <f t="shared" si="0"/>
        <v>-1.492592416786669E-3</v>
      </c>
      <c r="G33" s="246"/>
      <c r="H33" s="246"/>
      <c r="I33" s="246"/>
      <c r="J33" s="246"/>
      <c r="K33" s="247"/>
      <c r="L33" s="246"/>
      <c r="M33" s="246"/>
      <c r="N33" s="248"/>
      <c r="O33" s="246"/>
    </row>
    <row r="34" spans="2:15" ht="14.4" x14ac:dyDescent="0.3">
      <c r="B34" s="242">
        <v>14</v>
      </c>
      <c r="C34" s="244">
        <v>854.99</v>
      </c>
      <c r="D34" s="241">
        <f t="shared" si="0"/>
        <v>2.0821283301306667E-3</v>
      </c>
      <c r="G34" s="249"/>
      <c r="H34" s="250"/>
      <c r="I34" s="250"/>
      <c r="J34" s="249"/>
      <c r="K34" s="251"/>
      <c r="L34" s="252"/>
      <c r="M34" s="250"/>
      <c r="N34" s="252"/>
      <c r="O34" s="250"/>
    </row>
    <row r="35" spans="2:15" ht="14.4" x14ac:dyDescent="0.3">
      <c r="B35" s="242">
        <v>15</v>
      </c>
      <c r="C35" s="244">
        <v>845.48</v>
      </c>
      <c r="D35" s="241">
        <f t="shared" si="0"/>
        <v>-9.0639681627166565E-3</v>
      </c>
      <c r="G35" s="249"/>
      <c r="J35" s="249"/>
      <c r="K35" s="251"/>
      <c r="L35" s="252"/>
      <c r="N35" s="252"/>
    </row>
    <row r="36" spans="2:15" ht="14.4" x14ac:dyDescent="0.3">
      <c r="B36" s="242">
        <v>16</v>
      </c>
      <c r="C36" s="244">
        <v>853.02</v>
      </c>
      <c r="D36" s="241">
        <f t="shared" si="0"/>
        <v>-2.267896605012526E-4</v>
      </c>
      <c r="G36" s="253"/>
      <c r="H36" s="253"/>
    </row>
    <row r="37" spans="2:15" ht="14.4" x14ac:dyDescent="0.3">
      <c r="B37" s="242">
        <v>17</v>
      </c>
      <c r="C37" s="244">
        <v>852.27</v>
      </c>
      <c r="D37" s="241">
        <f t="shared" si="0"/>
        <v>-1.1058193523661843E-3</v>
      </c>
    </row>
    <row r="38" spans="2:15" ht="14.4" x14ac:dyDescent="0.3">
      <c r="B38" s="242">
        <v>18</v>
      </c>
      <c r="C38" s="244">
        <v>863.36</v>
      </c>
      <c r="D38" s="241">
        <f t="shared" si="0"/>
        <v>1.189209969134331E-2</v>
      </c>
    </row>
    <row r="39" spans="2:15" ht="14.4" x14ac:dyDescent="0.3">
      <c r="B39" s="242">
        <v>19</v>
      </c>
      <c r="C39" s="244">
        <v>854.49</v>
      </c>
      <c r="D39" s="241">
        <f t="shared" si="0"/>
        <v>1.4961085355540457E-3</v>
      </c>
    </row>
    <row r="40" spans="2:15" ht="14.25" customHeight="1" thickBot="1" x14ac:dyDescent="0.35">
      <c r="B40" s="254">
        <v>20</v>
      </c>
      <c r="C40" s="255">
        <v>857.68</v>
      </c>
      <c r="D40" s="256">
        <f t="shared" si="0"/>
        <v>5.234914824952819E-3</v>
      </c>
    </row>
    <row r="41" spans="2:15" ht="14.25" customHeight="1" x14ac:dyDescent="0.3">
      <c r="B41" s="233"/>
      <c r="D41" s="257"/>
      <c r="F41" s="258"/>
      <c r="G41" s="225"/>
    </row>
    <row r="42" spans="2:15" ht="16.2" thickBot="1" x14ac:dyDescent="0.35"/>
    <row r="43" spans="2:15" ht="15.75" customHeight="1" x14ac:dyDescent="0.3">
      <c r="B43" s="260" t="s">
        <v>36</v>
      </c>
      <c r="C43" s="261">
        <f>SUM(C21:C40)</f>
        <v>17064.27</v>
      </c>
    </row>
    <row r="44" spans="2:15" ht="16.2" thickBot="1" x14ac:dyDescent="0.35">
      <c r="B44" s="262" t="s">
        <v>37</v>
      </c>
      <c r="C44" s="263">
        <f>AVERAGE(C21:C40)</f>
        <v>853.21350000000007</v>
      </c>
      <c r="M44" s="232"/>
    </row>
    <row r="45" spans="2:15" ht="14.25" customHeight="1" thickBot="1" x14ac:dyDescent="0.35">
      <c r="M45" s="232"/>
    </row>
    <row r="46" spans="2:15" ht="30.75" customHeight="1" thickBot="1" x14ac:dyDescent="0.35">
      <c r="B46" s="264" t="s">
        <v>37</v>
      </c>
      <c r="C46" s="265" t="s">
        <v>38</v>
      </c>
      <c r="I46" s="2"/>
      <c r="J46" s="266"/>
      <c r="K46" s="266"/>
      <c r="L46" s="2"/>
      <c r="M46" s="232"/>
    </row>
    <row r="47" spans="2:15" ht="15.75" customHeight="1" thickBot="1" x14ac:dyDescent="0.35">
      <c r="B47" s="294">
        <f>C44</f>
        <v>853.21350000000007</v>
      </c>
      <c r="C47" s="267">
        <f>-IF(C44&lt;=80,10%,IF(C44&lt;250,7.5%,5%))</f>
        <v>-0.05</v>
      </c>
      <c r="D47" s="268">
        <f>IF(C44&lt;=80,C44*0.9,IF(C44&lt;250,C44*0.925,C44*0.95))</f>
        <v>810.55282499999998</v>
      </c>
      <c r="I47" s="2"/>
      <c r="J47" s="2"/>
      <c r="K47" s="2"/>
      <c r="L47" s="2"/>
      <c r="M47" s="232"/>
    </row>
    <row r="48" spans="2:15" ht="15.75" customHeight="1" thickBot="1" x14ac:dyDescent="0.35">
      <c r="B48" s="295"/>
      <c r="C48" s="269">
        <f>IF(C44&lt;=80, 10%, IF(C44&lt;250, 7.5%, 5%))</f>
        <v>0.05</v>
      </c>
      <c r="D48" s="270">
        <f>IF(C44&lt;=80, C44*1.1, IF(C44&lt;250, C44*1.075, C44*1.05))</f>
        <v>895.87417500000015</v>
      </c>
    </row>
    <row r="49" spans="1:15" ht="14.25" customHeight="1" x14ac:dyDescent="0.3">
      <c r="A49" s="233"/>
      <c r="D49" s="271"/>
    </row>
    <row r="50" spans="1:15" ht="15" customHeight="1" thickBot="1" x14ac:dyDescent="0.35">
      <c r="A50" s="272"/>
      <c r="B50" s="273"/>
      <c r="C50" s="272"/>
      <c r="D50" s="274"/>
      <c r="E50" s="272"/>
      <c r="F50" s="275"/>
      <c r="G50" s="275"/>
    </row>
    <row r="51" spans="1:15" ht="15" customHeight="1" x14ac:dyDescent="0.3">
      <c r="F51" s="258"/>
      <c r="G51" s="258"/>
    </row>
    <row r="52" spans="1:15" ht="15" customHeight="1" x14ac:dyDescent="0.3">
      <c r="B52" s="296" t="s">
        <v>21</v>
      </c>
      <c r="C52" s="296"/>
      <c r="D52" s="2"/>
      <c r="E52" s="276" t="s">
        <v>22</v>
      </c>
      <c r="F52" s="277"/>
      <c r="G52" s="276" t="s">
        <v>23</v>
      </c>
      <c r="I52" s="36"/>
      <c r="J52" s="36"/>
      <c r="K52" s="36"/>
      <c r="L52" s="36"/>
      <c r="M52" s="36"/>
      <c r="N52" s="36"/>
      <c r="O52" s="36"/>
    </row>
    <row r="53" spans="1:15" ht="15" customHeight="1" x14ac:dyDescent="0.3">
      <c r="A53" s="39" t="s">
        <v>24</v>
      </c>
      <c r="B53" s="40" t="s">
        <v>126</v>
      </c>
      <c r="C53" s="40"/>
      <c r="D53" s="2"/>
      <c r="E53" s="40"/>
      <c r="F53" s="2"/>
      <c r="G53" s="40"/>
    </row>
    <row r="54" spans="1:15" ht="13.8" x14ac:dyDescent="0.3">
      <c r="A54" s="39"/>
      <c r="B54" s="233"/>
      <c r="C54" s="233"/>
      <c r="D54" s="2"/>
      <c r="E54" s="233"/>
      <c r="F54" s="2"/>
      <c r="G54" s="233"/>
    </row>
    <row r="55" spans="1:15" ht="13.8" x14ac:dyDescent="0.3">
      <c r="A55" s="39" t="s">
        <v>25</v>
      </c>
      <c r="B55" s="40"/>
      <c r="C55" s="40"/>
      <c r="D55" s="233"/>
      <c r="E55" s="40"/>
      <c r="F55" s="2"/>
      <c r="G55" s="40"/>
    </row>
  </sheetData>
  <sheetProtection formatCells="0" formatColumns="0" formatRows="0" insertColumns="0" insertRows="0" insertHyperlinks="0" deleteColumns="0" deleteRows="0" sort="0" autoFilter="0" pivotTables="0"/>
  <mergeCells count="11">
    <mergeCell ref="A15:B15"/>
    <mergeCell ref="A16:B16"/>
    <mergeCell ref="A18:B18"/>
    <mergeCell ref="B47:B48"/>
    <mergeCell ref="B52:C52"/>
    <mergeCell ref="A14:B14"/>
    <mergeCell ref="A8:G8"/>
    <mergeCell ref="A10:G10"/>
    <mergeCell ref="A11:B11"/>
    <mergeCell ref="A12:B12"/>
    <mergeCell ref="A13:B13"/>
  </mergeCells>
  <conditionalFormatting sqref="D21:D40">
    <cfRule type="cellIs" dxfId="9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1" zoomScale="60" zoomScaleNormal="80" zoomScalePageLayoutView="57" workbookViewId="0">
      <selection activeCell="F115" sqref="F115"/>
    </sheetView>
  </sheetViews>
  <sheetFormatPr defaultColWidth="9.109375" defaultRowHeight="13.8" x14ac:dyDescent="0.3"/>
  <cols>
    <col min="1" max="1" width="55.44140625" style="43" customWidth="1"/>
    <col min="2" max="2" width="33.6640625" style="43" customWidth="1"/>
    <col min="3" max="3" width="42.33203125" style="43" customWidth="1"/>
    <col min="4" max="4" width="30.5546875" style="43" customWidth="1"/>
    <col min="5" max="5" width="39.88671875" style="43" customWidth="1"/>
    <col min="6" max="6" width="30.6640625" style="43" customWidth="1"/>
    <col min="7" max="7" width="39.88671875" style="43" customWidth="1"/>
    <col min="8" max="8" width="30" style="43" customWidth="1"/>
    <col min="9" max="9" width="30.33203125" style="43" hidden="1" customWidth="1"/>
    <col min="10" max="10" width="30.44140625" style="43" customWidth="1"/>
    <col min="11" max="11" width="21.33203125" style="43" customWidth="1"/>
    <col min="12" max="12" width="9.109375" style="43"/>
    <col min="13" max="16384" width="9.109375" style="210"/>
  </cols>
  <sheetData>
    <row r="1" spans="1:12" s="45" customFormat="1" ht="18.75" customHeight="1" x14ac:dyDescent="0.3">
      <c r="A1" s="300" t="s">
        <v>39</v>
      </c>
      <c r="B1" s="300"/>
      <c r="C1" s="300"/>
      <c r="D1" s="300"/>
      <c r="E1" s="300"/>
      <c r="F1" s="300"/>
      <c r="G1" s="300"/>
      <c r="H1" s="300"/>
      <c r="I1" s="300"/>
      <c r="J1" s="43"/>
      <c r="K1" s="43"/>
      <c r="L1" s="43"/>
    </row>
    <row r="2" spans="1:12" s="45" customFormat="1" ht="18.75" customHeight="1" x14ac:dyDescent="0.3">
      <c r="A2" s="300"/>
      <c r="B2" s="300"/>
      <c r="C2" s="300"/>
      <c r="D2" s="300"/>
      <c r="E2" s="300"/>
      <c r="F2" s="300"/>
      <c r="G2" s="300"/>
      <c r="H2" s="300"/>
      <c r="I2" s="300"/>
      <c r="J2" s="43"/>
      <c r="K2" s="43"/>
      <c r="L2" s="43"/>
    </row>
    <row r="3" spans="1:12" s="45" customFormat="1" ht="18.75" customHeight="1" x14ac:dyDescent="0.3">
      <c r="A3" s="300"/>
      <c r="B3" s="300"/>
      <c r="C3" s="300"/>
      <c r="D3" s="300"/>
      <c r="E3" s="300"/>
      <c r="F3" s="300"/>
      <c r="G3" s="300"/>
      <c r="H3" s="300"/>
      <c r="I3" s="300"/>
      <c r="J3" s="43"/>
      <c r="K3" s="43"/>
      <c r="L3" s="43"/>
    </row>
    <row r="4" spans="1:12" s="45" customFormat="1" ht="18.75" customHeight="1" x14ac:dyDescent="0.3">
      <c r="A4" s="300"/>
      <c r="B4" s="300"/>
      <c r="C4" s="300"/>
      <c r="D4" s="300"/>
      <c r="E4" s="300"/>
      <c r="F4" s="300"/>
      <c r="G4" s="300"/>
      <c r="H4" s="300"/>
      <c r="I4" s="300"/>
      <c r="J4" s="43"/>
      <c r="K4" s="43"/>
      <c r="L4" s="43"/>
    </row>
    <row r="5" spans="1:12" s="45" customFormat="1" ht="18.75" customHeight="1" x14ac:dyDescent="0.3">
      <c r="A5" s="300"/>
      <c r="B5" s="300"/>
      <c r="C5" s="300"/>
      <c r="D5" s="300"/>
      <c r="E5" s="300"/>
      <c r="F5" s="300"/>
      <c r="G5" s="300"/>
      <c r="H5" s="300"/>
      <c r="I5" s="300"/>
      <c r="J5" s="43"/>
      <c r="K5" s="43"/>
      <c r="L5" s="43"/>
    </row>
    <row r="6" spans="1:12" s="45" customFormat="1" ht="18.75" customHeight="1" x14ac:dyDescent="0.3">
      <c r="A6" s="300"/>
      <c r="B6" s="300"/>
      <c r="C6" s="300"/>
      <c r="D6" s="300"/>
      <c r="E6" s="300"/>
      <c r="F6" s="300"/>
      <c r="G6" s="300"/>
      <c r="H6" s="300"/>
      <c r="I6" s="300"/>
      <c r="J6" s="43"/>
      <c r="K6" s="43"/>
      <c r="L6" s="43"/>
    </row>
    <row r="7" spans="1:12" s="45" customFormat="1" ht="18.75" customHeight="1" x14ac:dyDescent="0.3">
      <c r="A7" s="300"/>
      <c r="B7" s="300"/>
      <c r="C7" s="300"/>
      <c r="D7" s="300"/>
      <c r="E7" s="300"/>
      <c r="F7" s="300"/>
      <c r="G7" s="300"/>
      <c r="H7" s="300"/>
      <c r="I7" s="300"/>
      <c r="J7" s="43"/>
      <c r="K7" s="43"/>
      <c r="L7" s="43"/>
    </row>
    <row r="8" spans="1:12" s="45" customFormat="1" x14ac:dyDescent="0.3">
      <c r="A8" s="301" t="s">
        <v>40</v>
      </c>
      <c r="B8" s="301"/>
      <c r="C8" s="301"/>
      <c r="D8" s="301"/>
      <c r="E8" s="301"/>
      <c r="F8" s="301"/>
      <c r="G8" s="301"/>
      <c r="H8" s="301"/>
      <c r="I8" s="301"/>
      <c r="J8" s="43"/>
      <c r="K8" s="43"/>
      <c r="L8" s="43"/>
    </row>
    <row r="9" spans="1:12" s="45" customFormat="1" x14ac:dyDescent="0.3">
      <c r="A9" s="301"/>
      <c r="B9" s="301"/>
      <c r="C9" s="301"/>
      <c r="D9" s="301"/>
      <c r="E9" s="301"/>
      <c r="F9" s="301"/>
      <c r="G9" s="301"/>
      <c r="H9" s="301"/>
      <c r="I9" s="301"/>
      <c r="J9" s="43"/>
      <c r="K9" s="43"/>
      <c r="L9" s="43"/>
    </row>
    <row r="10" spans="1:12" s="45" customFormat="1" x14ac:dyDescent="0.3">
      <c r="A10" s="301"/>
      <c r="B10" s="301"/>
      <c r="C10" s="301"/>
      <c r="D10" s="301"/>
      <c r="E10" s="301"/>
      <c r="F10" s="301"/>
      <c r="G10" s="301"/>
      <c r="H10" s="301"/>
      <c r="I10" s="301"/>
      <c r="J10" s="43"/>
      <c r="K10" s="43"/>
      <c r="L10" s="43"/>
    </row>
    <row r="11" spans="1:12" s="45" customFormat="1" x14ac:dyDescent="0.3">
      <c r="A11" s="301"/>
      <c r="B11" s="301"/>
      <c r="C11" s="301"/>
      <c r="D11" s="301"/>
      <c r="E11" s="301"/>
      <c r="F11" s="301"/>
      <c r="G11" s="301"/>
      <c r="H11" s="301"/>
      <c r="I11" s="301"/>
      <c r="J11" s="43"/>
      <c r="K11" s="43"/>
      <c r="L11" s="43"/>
    </row>
    <row r="12" spans="1:12" s="45" customFormat="1" x14ac:dyDescent="0.3">
      <c r="A12" s="301"/>
      <c r="B12" s="301"/>
      <c r="C12" s="301"/>
      <c r="D12" s="301"/>
      <c r="E12" s="301"/>
      <c r="F12" s="301"/>
      <c r="G12" s="301"/>
      <c r="H12" s="301"/>
      <c r="I12" s="301"/>
      <c r="J12" s="43"/>
      <c r="K12" s="43"/>
      <c r="L12" s="43"/>
    </row>
    <row r="13" spans="1:12" s="45" customFormat="1" x14ac:dyDescent="0.3">
      <c r="A13" s="301"/>
      <c r="B13" s="301"/>
      <c r="C13" s="301"/>
      <c r="D13" s="301"/>
      <c r="E13" s="301"/>
      <c r="F13" s="301"/>
      <c r="G13" s="301"/>
      <c r="H13" s="301"/>
      <c r="I13" s="301"/>
      <c r="J13" s="43"/>
      <c r="K13" s="43"/>
      <c r="L13" s="43"/>
    </row>
    <row r="14" spans="1:12" s="45" customFormat="1" x14ac:dyDescent="0.3">
      <c r="A14" s="301"/>
      <c r="B14" s="301"/>
      <c r="C14" s="301"/>
      <c r="D14" s="301"/>
      <c r="E14" s="301"/>
      <c r="F14" s="301"/>
      <c r="G14" s="301"/>
      <c r="H14" s="301"/>
      <c r="I14" s="301"/>
      <c r="J14" s="43"/>
      <c r="K14" s="43"/>
      <c r="L14" s="43"/>
    </row>
    <row r="15" spans="1:12" s="45" customFormat="1" ht="19.5" customHeight="1" thickBot="1" x14ac:dyDescent="0.4">
      <c r="A15" s="44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6" spans="1:12" s="45" customFormat="1" ht="19.5" customHeight="1" thickBot="1" x14ac:dyDescent="0.4">
      <c r="A16" s="302" t="s">
        <v>26</v>
      </c>
      <c r="B16" s="303"/>
      <c r="C16" s="303"/>
      <c r="D16" s="303"/>
      <c r="E16" s="303"/>
      <c r="F16" s="303"/>
      <c r="G16" s="303"/>
      <c r="H16" s="304"/>
      <c r="I16" s="43"/>
      <c r="J16" s="43"/>
      <c r="K16" s="43"/>
      <c r="L16" s="43"/>
    </row>
    <row r="17" spans="1:14" s="45" customFormat="1" ht="20.25" customHeight="1" x14ac:dyDescent="0.3">
      <c r="A17" s="305" t="s">
        <v>41</v>
      </c>
      <c r="B17" s="305"/>
      <c r="C17" s="305"/>
      <c r="D17" s="305"/>
      <c r="E17" s="305"/>
      <c r="F17" s="305"/>
      <c r="G17" s="305"/>
      <c r="H17" s="305"/>
      <c r="I17" s="43"/>
      <c r="J17" s="43"/>
      <c r="K17" s="43"/>
      <c r="L17" s="43"/>
    </row>
    <row r="18" spans="1:14" s="45" customFormat="1" ht="26.25" customHeight="1" x14ac:dyDescent="0.5">
      <c r="A18" s="46" t="s">
        <v>28</v>
      </c>
      <c r="B18" s="306" t="s">
        <v>120</v>
      </c>
      <c r="C18" s="306"/>
      <c r="D18" s="47"/>
      <c r="E18" s="48"/>
      <c r="F18" s="49"/>
      <c r="G18" s="49"/>
      <c r="H18" s="49"/>
      <c r="I18" s="43"/>
      <c r="J18" s="43"/>
      <c r="K18" s="43"/>
      <c r="L18" s="43"/>
    </row>
    <row r="19" spans="1:14" s="45" customFormat="1" ht="26.25" customHeight="1" x14ac:dyDescent="0.5">
      <c r="A19" s="46" t="s">
        <v>29</v>
      </c>
      <c r="B19" s="50" t="s">
        <v>130</v>
      </c>
      <c r="C19" s="49">
        <v>29</v>
      </c>
      <c r="D19" s="49"/>
      <c r="E19" s="49"/>
      <c r="F19" s="49"/>
      <c r="G19" s="49"/>
      <c r="H19" s="49"/>
      <c r="I19" s="43"/>
      <c r="J19" s="43"/>
      <c r="K19" s="43"/>
      <c r="L19" s="43"/>
    </row>
    <row r="20" spans="1:14" s="45" customFormat="1" ht="26.25" customHeight="1" x14ac:dyDescent="0.5">
      <c r="A20" s="46" t="s">
        <v>30</v>
      </c>
      <c r="B20" s="307" t="s">
        <v>6</v>
      </c>
      <c r="C20" s="307"/>
      <c r="D20" s="49"/>
      <c r="E20" s="49"/>
      <c r="F20" s="49"/>
      <c r="G20" s="49"/>
      <c r="H20" s="49"/>
      <c r="I20" s="43"/>
      <c r="J20" s="43"/>
      <c r="K20" s="43"/>
      <c r="L20" s="43"/>
    </row>
    <row r="21" spans="1:14" s="45" customFormat="1" ht="26.25" customHeight="1" x14ac:dyDescent="0.5">
      <c r="A21" s="46" t="s">
        <v>31</v>
      </c>
      <c r="B21" s="307" t="s">
        <v>129</v>
      </c>
      <c r="C21" s="307"/>
      <c r="D21" s="307"/>
      <c r="E21" s="307"/>
      <c r="F21" s="307"/>
      <c r="G21" s="307"/>
      <c r="H21" s="307"/>
      <c r="I21" s="51"/>
      <c r="J21" s="43"/>
      <c r="K21" s="43"/>
      <c r="L21" s="43"/>
    </row>
    <row r="22" spans="1:14" s="45" customFormat="1" ht="26.25" customHeight="1" x14ac:dyDescent="0.5">
      <c r="A22" s="46" t="s">
        <v>32</v>
      </c>
      <c r="B22" s="52">
        <v>42485.443622685183</v>
      </c>
      <c r="C22" s="49"/>
      <c r="D22" s="49"/>
      <c r="E22" s="49"/>
      <c r="F22" s="49"/>
      <c r="G22" s="49"/>
      <c r="H22" s="49"/>
      <c r="I22" s="43"/>
      <c r="J22" s="43"/>
      <c r="K22" s="43"/>
      <c r="L22" s="43"/>
    </row>
    <row r="23" spans="1:14" s="45" customFormat="1" ht="26.25" customHeight="1" x14ac:dyDescent="0.5">
      <c r="A23" s="46" t="s">
        <v>33</v>
      </c>
      <c r="B23" s="52">
        <v>42487.08384259259</v>
      </c>
      <c r="C23" s="49"/>
      <c r="D23" s="49"/>
      <c r="E23" s="49"/>
      <c r="F23" s="49"/>
      <c r="G23" s="49"/>
      <c r="H23" s="49"/>
      <c r="I23" s="43"/>
      <c r="J23" s="43"/>
      <c r="K23" s="43"/>
      <c r="L23" s="43"/>
    </row>
    <row r="24" spans="1:14" s="45" customFormat="1" ht="18" x14ac:dyDescent="0.35">
      <c r="A24" s="46"/>
      <c r="B24" s="5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4" s="45" customFormat="1" ht="18" x14ac:dyDescent="0.35">
      <c r="A25" s="54" t="s">
        <v>1</v>
      </c>
      <c r="B25" s="5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4" s="45" customFormat="1" ht="26.25" customHeight="1" x14ac:dyDescent="0.45">
      <c r="A26" s="55" t="s">
        <v>3</v>
      </c>
      <c r="B26" s="57" t="s">
        <v>117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4" s="45" customFormat="1" ht="26.25" customHeight="1" x14ac:dyDescent="0.5">
      <c r="A27" s="56" t="s">
        <v>42</v>
      </c>
      <c r="B27" s="215" t="s">
        <v>118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4" ht="27" customHeight="1" thickBot="1" x14ac:dyDescent="0.5">
      <c r="A28" s="56" t="s">
        <v>4</v>
      </c>
      <c r="B28" s="57">
        <v>99.15</v>
      </c>
    </row>
    <row r="29" spans="1:14" s="211" customFormat="1" ht="27" customHeight="1" thickBot="1" x14ac:dyDescent="0.55000000000000004">
      <c r="A29" s="56" t="s">
        <v>43</v>
      </c>
      <c r="B29" s="58">
        <v>0</v>
      </c>
      <c r="C29" s="308" t="s">
        <v>44</v>
      </c>
      <c r="D29" s="309"/>
      <c r="E29" s="309"/>
      <c r="F29" s="309"/>
      <c r="G29" s="310"/>
      <c r="H29" s="59"/>
      <c r="I29" s="60"/>
      <c r="J29" s="60"/>
      <c r="K29" s="60"/>
      <c r="L29" s="60"/>
    </row>
    <row r="30" spans="1:14" s="211" customFormat="1" ht="19.5" customHeight="1" thickBot="1" x14ac:dyDescent="0.4">
      <c r="A30" s="56" t="s">
        <v>45</v>
      </c>
      <c r="B30" s="61">
        <v>99.15</v>
      </c>
      <c r="C30" s="62"/>
      <c r="D30" s="62"/>
      <c r="E30" s="62"/>
      <c r="F30" s="62"/>
      <c r="G30" s="63"/>
      <c r="H30" s="59"/>
      <c r="I30" s="60"/>
      <c r="J30" s="60"/>
      <c r="K30" s="60"/>
      <c r="L30" s="60"/>
    </row>
    <row r="31" spans="1:14" s="211" customFormat="1" ht="27" customHeight="1" thickBot="1" x14ac:dyDescent="0.5">
      <c r="A31" s="56" t="s">
        <v>46</v>
      </c>
      <c r="B31" s="64">
        <v>1</v>
      </c>
      <c r="C31" s="297" t="s">
        <v>47</v>
      </c>
      <c r="D31" s="298"/>
      <c r="E31" s="298"/>
      <c r="F31" s="298"/>
      <c r="G31" s="298"/>
      <c r="H31" s="299"/>
      <c r="I31" s="60"/>
      <c r="J31" s="60"/>
      <c r="K31" s="60"/>
      <c r="L31" s="60"/>
    </row>
    <row r="32" spans="1:14" s="211" customFormat="1" ht="27" customHeight="1" thickBot="1" x14ac:dyDescent="0.5">
      <c r="A32" s="56" t="s">
        <v>48</v>
      </c>
      <c r="B32" s="64">
        <v>1</v>
      </c>
      <c r="C32" s="297" t="s">
        <v>49</v>
      </c>
      <c r="D32" s="298"/>
      <c r="E32" s="298"/>
      <c r="F32" s="298"/>
      <c r="G32" s="298"/>
      <c r="H32" s="299"/>
      <c r="I32" s="60"/>
      <c r="J32" s="60"/>
      <c r="K32" s="60"/>
      <c r="L32" s="65"/>
      <c r="M32" s="212"/>
      <c r="N32" s="213"/>
    </row>
    <row r="33" spans="1:14" s="211" customFormat="1" ht="17.25" customHeight="1" x14ac:dyDescent="0.35">
      <c r="A33" s="56"/>
      <c r="B33" s="66"/>
      <c r="C33" s="67"/>
      <c r="D33" s="67"/>
      <c r="E33" s="67"/>
      <c r="F33" s="67"/>
      <c r="G33" s="67"/>
      <c r="H33" s="67"/>
      <c r="I33" s="60"/>
      <c r="J33" s="60"/>
      <c r="K33" s="60"/>
      <c r="L33" s="65"/>
      <c r="M33" s="212"/>
      <c r="N33" s="213"/>
    </row>
    <row r="34" spans="1:14" s="211" customFormat="1" ht="18" x14ac:dyDescent="0.35">
      <c r="A34" s="56" t="s">
        <v>50</v>
      </c>
      <c r="B34" s="68">
        <f>B31/B32</f>
        <v>1</v>
      </c>
      <c r="C34" s="44" t="s">
        <v>51</v>
      </c>
      <c r="D34" s="44"/>
      <c r="E34" s="44"/>
      <c r="F34" s="44"/>
      <c r="G34" s="44"/>
      <c r="H34" s="60"/>
      <c r="I34" s="60"/>
      <c r="J34" s="60"/>
      <c r="K34" s="60"/>
      <c r="L34" s="65"/>
      <c r="M34" s="212"/>
      <c r="N34" s="213"/>
    </row>
    <row r="35" spans="1:14" s="211" customFormat="1" ht="19.5" customHeight="1" thickBot="1" x14ac:dyDescent="0.4">
      <c r="A35" s="56"/>
      <c r="B35" s="61"/>
      <c r="C35" s="59"/>
      <c r="D35" s="59"/>
      <c r="E35" s="59"/>
      <c r="F35" s="59"/>
      <c r="G35" s="44"/>
      <c r="H35" s="60"/>
      <c r="I35" s="60"/>
      <c r="J35" s="60"/>
      <c r="K35" s="60"/>
      <c r="L35" s="65"/>
      <c r="M35" s="212"/>
      <c r="N35" s="213"/>
    </row>
    <row r="36" spans="1:14" s="211" customFormat="1" ht="27" customHeight="1" thickBot="1" x14ac:dyDescent="0.5">
      <c r="A36" s="69" t="s">
        <v>52</v>
      </c>
      <c r="B36" s="70">
        <v>100</v>
      </c>
      <c r="C36" s="44"/>
      <c r="D36" s="316" t="s">
        <v>53</v>
      </c>
      <c r="E36" s="317"/>
      <c r="F36" s="316" t="s">
        <v>54</v>
      </c>
      <c r="G36" s="318"/>
      <c r="H36" s="43"/>
      <c r="I36" s="59"/>
      <c r="J36" s="60"/>
      <c r="K36" s="60"/>
      <c r="L36" s="65"/>
      <c r="M36" s="212"/>
      <c r="N36" s="213"/>
    </row>
    <row r="37" spans="1:14" s="211" customFormat="1" ht="27" customHeight="1" thickBot="1" x14ac:dyDescent="0.5">
      <c r="A37" s="71" t="s">
        <v>55</v>
      </c>
      <c r="B37" s="72">
        <v>2</v>
      </c>
      <c r="C37" s="73" t="s">
        <v>56</v>
      </c>
      <c r="D37" s="74" t="s">
        <v>57</v>
      </c>
      <c r="E37" s="75" t="s">
        <v>58</v>
      </c>
      <c r="F37" s="74" t="s">
        <v>57</v>
      </c>
      <c r="G37" s="76" t="s">
        <v>58</v>
      </c>
      <c r="H37" s="43"/>
      <c r="I37" s="77" t="s">
        <v>59</v>
      </c>
      <c r="J37" s="60"/>
      <c r="K37" s="60"/>
      <c r="L37" s="65"/>
      <c r="M37" s="212"/>
      <c r="N37" s="213"/>
    </row>
    <row r="38" spans="1:14" s="211" customFormat="1" ht="26.25" customHeight="1" x14ac:dyDescent="0.45">
      <c r="A38" s="71" t="s">
        <v>60</v>
      </c>
      <c r="B38" s="72">
        <v>20</v>
      </c>
      <c r="C38" s="78">
        <v>1</v>
      </c>
      <c r="D38" s="79">
        <v>30017294</v>
      </c>
      <c r="E38" s="80">
        <f>IF(ISBLANK(D38),"-",$D$48/$D$45*D38)</f>
        <v>27967324.102445848</v>
      </c>
      <c r="F38" s="79">
        <v>27418667</v>
      </c>
      <c r="G38" s="81">
        <f>IF(ISBLANK(F38),"-",$D$48/$F$45*F38)</f>
        <v>27890795.412036091</v>
      </c>
      <c r="H38" s="43"/>
      <c r="I38" s="82"/>
      <c r="J38" s="60"/>
      <c r="K38" s="60"/>
      <c r="L38" s="65"/>
      <c r="M38" s="212"/>
      <c r="N38" s="213"/>
    </row>
    <row r="39" spans="1:14" s="211" customFormat="1" ht="26.25" customHeight="1" x14ac:dyDescent="0.45">
      <c r="A39" s="71" t="s">
        <v>61</v>
      </c>
      <c r="B39" s="72">
        <v>1</v>
      </c>
      <c r="C39" s="83">
        <v>2</v>
      </c>
      <c r="D39" s="84">
        <v>29860146</v>
      </c>
      <c r="E39" s="85">
        <f>IF(ISBLANK(D39),"-",$D$48/$D$45*D39)</f>
        <v>27820908.204728644</v>
      </c>
      <c r="F39" s="84">
        <v>27428107</v>
      </c>
      <c r="G39" s="86">
        <f>IF(ISBLANK(F39),"-",$D$48/$F$45*F39)</f>
        <v>27900397.961594377</v>
      </c>
      <c r="H39" s="43"/>
      <c r="I39" s="319">
        <f>ABS((F43/D43*D42)-F42)/D42</f>
        <v>4.6839451194837021E-4</v>
      </c>
      <c r="J39" s="60"/>
      <c r="K39" s="60"/>
      <c r="L39" s="65"/>
      <c r="M39" s="212"/>
      <c r="N39" s="213"/>
    </row>
    <row r="40" spans="1:14" ht="26.25" customHeight="1" x14ac:dyDescent="0.45">
      <c r="A40" s="71" t="s">
        <v>62</v>
      </c>
      <c r="B40" s="72">
        <v>1</v>
      </c>
      <c r="C40" s="83">
        <v>3</v>
      </c>
      <c r="D40" s="84">
        <v>29959022</v>
      </c>
      <c r="E40" s="85">
        <f>IF(ISBLANK(D40),"-",$D$48/$D$45*D40)</f>
        <v>27913031.66988688</v>
      </c>
      <c r="F40" s="84">
        <v>27395537</v>
      </c>
      <c r="G40" s="86">
        <f>IF(ISBLANK(F40),"-",$D$48/$F$45*F40)</f>
        <v>27867267.131179828</v>
      </c>
      <c r="I40" s="319"/>
      <c r="L40" s="65"/>
      <c r="M40" s="212"/>
      <c r="N40" s="214"/>
    </row>
    <row r="41" spans="1:14" ht="27" customHeight="1" thickBot="1" x14ac:dyDescent="0.5">
      <c r="A41" s="71" t="s">
        <v>63</v>
      </c>
      <c r="B41" s="72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91"/>
      <c r="L41" s="65"/>
      <c r="M41" s="212"/>
      <c r="N41" s="214"/>
    </row>
    <row r="42" spans="1:14" ht="27" customHeight="1" thickBot="1" x14ac:dyDescent="0.5">
      <c r="A42" s="71" t="s">
        <v>64</v>
      </c>
      <c r="B42" s="72">
        <v>1</v>
      </c>
      <c r="C42" s="92" t="s">
        <v>65</v>
      </c>
      <c r="D42" s="93">
        <f>AVERAGE(D38:D41)</f>
        <v>29945487.333333332</v>
      </c>
      <c r="E42" s="94">
        <f>AVERAGE(E38:E41)</f>
        <v>27900421.325687122</v>
      </c>
      <c r="F42" s="93">
        <f>AVERAGE(F38:F41)</f>
        <v>27414103.666666668</v>
      </c>
      <c r="G42" s="95">
        <f>AVERAGE(G38:G41)</f>
        <v>27886153.501603428</v>
      </c>
      <c r="H42" s="96"/>
    </row>
    <row r="43" spans="1:14" ht="26.25" customHeight="1" x14ac:dyDescent="0.45">
      <c r="A43" s="71" t="s">
        <v>66</v>
      </c>
      <c r="B43" s="72">
        <v>1</v>
      </c>
      <c r="C43" s="97" t="s">
        <v>67</v>
      </c>
      <c r="D43" s="98">
        <v>21.65</v>
      </c>
      <c r="E43" s="44"/>
      <c r="F43" s="98">
        <v>19.829999999999998</v>
      </c>
      <c r="H43" s="96"/>
    </row>
    <row r="44" spans="1:14" ht="26.25" customHeight="1" x14ac:dyDescent="0.45">
      <c r="A44" s="71" t="s">
        <v>68</v>
      </c>
      <c r="B44" s="72">
        <v>1</v>
      </c>
      <c r="C44" s="99" t="s">
        <v>69</v>
      </c>
      <c r="D44" s="100">
        <f>D43*$B$34</f>
        <v>21.65</v>
      </c>
      <c r="E44" s="101"/>
      <c r="F44" s="100">
        <f>F43*$B$34</f>
        <v>19.829999999999998</v>
      </c>
      <c r="H44" s="96"/>
    </row>
    <row r="45" spans="1:14" ht="19.5" customHeight="1" thickBot="1" x14ac:dyDescent="0.4">
      <c r="A45" s="71" t="s">
        <v>70</v>
      </c>
      <c r="B45" s="83">
        <f>(B44/B43)*(B42/B41)*(B40/B39)*(B38/B37)*B36</f>
        <v>1000</v>
      </c>
      <c r="C45" s="99" t="s">
        <v>71</v>
      </c>
      <c r="D45" s="102">
        <f>D44*$B$30/100</f>
        <v>21.465975</v>
      </c>
      <c r="E45" s="103"/>
      <c r="F45" s="102">
        <f>F44*$B$30/100</f>
        <v>19.661445000000001</v>
      </c>
      <c r="H45" s="96"/>
    </row>
    <row r="46" spans="1:14" ht="19.5" customHeight="1" thickBot="1" x14ac:dyDescent="0.4">
      <c r="A46" s="320" t="s">
        <v>72</v>
      </c>
      <c r="B46" s="321"/>
      <c r="C46" s="99" t="s">
        <v>73</v>
      </c>
      <c r="D46" s="104">
        <f>D45/$B$45</f>
        <v>2.1465975000000002E-2</v>
      </c>
      <c r="E46" s="105"/>
      <c r="F46" s="106">
        <f>F45/$B$45</f>
        <v>1.9661445E-2</v>
      </c>
      <c r="H46" s="96"/>
    </row>
    <row r="47" spans="1:14" ht="27" customHeight="1" thickBot="1" x14ac:dyDescent="0.5">
      <c r="A47" s="322"/>
      <c r="B47" s="323"/>
      <c r="C47" s="107" t="s">
        <v>74</v>
      </c>
      <c r="D47" s="108">
        <v>0.02</v>
      </c>
      <c r="E47" s="109"/>
      <c r="F47" s="105"/>
      <c r="H47" s="96"/>
    </row>
    <row r="48" spans="1:14" ht="18" x14ac:dyDescent="0.35">
      <c r="C48" s="110" t="s">
        <v>75</v>
      </c>
      <c r="D48" s="102">
        <f>D47*$B$45</f>
        <v>20</v>
      </c>
      <c r="F48" s="111"/>
      <c r="H48" s="96"/>
    </row>
    <row r="49" spans="1:12" ht="19.5" customHeight="1" thickBot="1" x14ac:dyDescent="0.4">
      <c r="C49" s="112" t="s">
        <v>76</v>
      </c>
      <c r="D49" s="113">
        <f>D48/B34</f>
        <v>20</v>
      </c>
      <c r="F49" s="111"/>
      <c r="H49" s="96"/>
    </row>
    <row r="50" spans="1:12" ht="18" x14ac:dyDescent="0.35">
      <c r="C50" s="69" t="s">
        <v>77</v>
      </c>
      <c r="D50" s="114">
        <f>AVERAGE(E38:E41,G38:G41)</f>
        <v>27893287.413645279</v>
      </c>
      <c r="F50" s="115"/>
      <c r="H50" s="96"/>
    </row>
    <row r="51" spans="1:12" ht="18" x14ac:dyDescent="0.35">
      <c r="C51" s="71" t="s">
        <v>78</v>
      </c>
      <c r="D51" s="116">
        <f>STDEV(E38:E41,G38:G41)/D50</f>
        <v>1.7448640569344145E-3</v>
      </c>
      <c r="F51" s="115"/>
      <c r="H51" s="96"/>
    </row>
    <row r="52" spans="1:12" ht="19.5" customHeight="1" thickBot="1" x14ac:dyDescent="0.4">
      <c r="C52" s="117" t="s">
        <v>15</v>
      </c>
      <c r="D52" s="118">
        <f>COUNT(E38:E41,G38:G41)</f>
        <v>6</v>
      </c>
      <c r="F52" s="115"/>
    </row>
    <row r="54" spans="1:12" ht="18" x14ac:dyDescent="0.35">
      <c r="A54" s="119" t="s">
        <v>1</v>
      </c>
      <c r="B54" s="120" t="s">
        <v>79</v>
      </c>
    </row>
    <row r="55" spans="1:12" ht="18" x14ac:dyDescent="0.35">
      <c r="A55" s="44" t="s">
        <v>80</v>
      </c>
      <c r="B55" s="101" t="str">
        <f>B21</f>
        <v xml:space="preserve">Each tablet contains Nevirapine USP 200mg </v>
      </c>
    </row>
    <row r="56" spans="1:12" ht="26.25" customHeight="1" x14ac:dyDescent="0.45">
      <c r="A56" s="121" t="s">
        <v>81</v>
      </c>
      <c r="B56" s="216">
        <v>200</v>
      </c>
      <c r="C56" s="44" t="str">
        <f>B20</f>
        <v>Nevirapine USP</v>
      </c>
      <c r="G56" s="218"/>
      <c r="H56" s="101"/>
    </row>
    <row r="57" spans="1:12" ht="18" x14ac:dyDescent="0.35">
      <c r="A57" s="121" t="s">
        <v>121</v>
      </c>
      <c r="B57" s="122">
        <f>'Uniformity '!C44</f>
        <v>853.21350000000007</v>
      </c>
      <c r="H57" s="101"/>
    </row>
    <row r="58" spans="1:12" ht="19.5" customHeight="1" thickBot="1" x14ac:dyDescent="0.4">
      <c r="H58" s="101"/>
    </row>
    <row r="59" spans="1:12" s="211" customFormat="1" ht="27" customHeight="1" thickBot="1" x14ac:dyDescent="0.5">
      <c r="A59" s="69" t="s">
        <v>82</v>
      </c>
      <c r="B59" s="70">
        <v>100</v>
      </c>
      <c r="C59" s="44"/>
      <c r="D59" s="123" t="s">
        <v>83</v>
      </c>
      <c r="E59" s="124" t="s">
        <v>56</v>
      </c>
      <c r="F59" s="124" t="s">
        <v>57</v>
      </c>
      <c r="G59" s="124" t="s">
        <v>84</v>
      </c>
      <c r="H59" s="73" t="s">
        <v>85</v>
      </c>
      <c r="I59" s="59"/>
      <c r="J59" s="43"/>
      <c r="K59" s="43"/>
      <c r="L59" s="60"/>
    </row>
    <row r="60" spans="1:12" s="211" customFormat="1" ht="26.25" customHeight="1" x14ac:dyDescent="0.45">
      <c r="A60" s="71" t="s">
        <v>86</v>
      </c>
      <c r="B60" s="72">
        <v>2</v>
      </c>
      <c r="C60" s="324" t="s">
        <v>87</v>
      </c>
      <c r="D60" s="327">
        <v>853.34</v>
      </c>
      <c r="E60" s="125">
        <v>1</v>
      </c>
      <c r="F60" s="126">
        <v>27053637</v>
      </c>
      <c r="G60" s="127">
        <f>IF(ISBLANK(F60),"-",(F60/$D$50*$D$47*$B$68)*($B$57/$D$60))</f>
        <v>193.95079640394368</v>
      </c>
      <c r="H60" s="128">
        <f t="shared" ref="H60:H71" si="0">IF(ISBLANK(F60),"-",G60/$B$56)</f>
        <v>0.96975398201971841</v>
      </c>
      <c r="I60" s="59"/>
      <c r="J60" s="43"/>
      <c r="K60" s="43"/>
      <c r="L60" s="60"/>
    </row>
    <row r="61" spans="1:12" s="211" customFormat="1" ht="26.25" customHeight="1" x14ac:dyDescent="0.45">
      <c r="A61" s="71" t="s">
        <v>88</v>
      </c>
      <c r="B61" s="72">
        <v>20</v>
      </c>
      <c r="C61" s="325"/>
      <c r="D61" s="328"/>
      <c r="E61" s="129">
        <v>2</v>
      </c>
      <c r="F61" s="84">
        <v>26992646</v>
      </c>
      <c r="G61" s="130">
        <f>IF(ISBLANK(F61),"-",(F61/$D$50*$D$47*$B$68)*($B$57/$D$60))</f>
        <v>193.51354454669902</v>
      </c>
      <c r="H61" s="131">
        <f t="shared" si="0"/>
        <v>0.96756772273349512</v>
      </c>
      <c r="I61" s="59"/>
      <c r="J61" s="43"/>
      <c r="K61" s="43"/>
      <c r="L61" s="60"/>
    </row>
    <row r="62" spans="1:12" s="211" customFormat="1" ht="26.25" customHeight="1" x14ac:dyDescent="0.45">
      <c r="A62" s="71" t="s">
        <v>89</v>
      </c>
      <c r="B62" s="72">
        <v>2</v>
      </c>
      <c r="C62" s="325"/>
      <c r="D62" s="328"/>
      <c r="E62" s="129">
        <v>3</v>
      </c>
      <c r="F62" s="132">
        <v>27097943</v>
      </c>
      <c r="G62" s="130">
        <f>IF(ISBLANK(F62),"-",(F62/$D$50*$D$47*$B$68)*($B$57/$D$60))</f>
        <v>194.26843147775918</v>
      </c>
      <c r="H62" s="131">
        <f t="shared" si="0"/>
        <v>0.97134215738879592</v>
      </c>
      <c r="I62" s="59"/>
      <c r="J62" s="43"/>
      <c r="K62" s="43"/>
      <c r="L62" s="60"/>
    </row>
    <row r="63" spans="1:12" ht="27" customHeight="1" thickBot="1" x14ac:dyDescent="0.5">
      <c r="A63" s="71" t="s">
        <v>90</v>
      </c>
      <c r="B63" s="72">
        <v>20</v>
      </c>
      <c r="C63" s="326"/>
      <c r="D63" s="329"/>
      <c r="E63" s="133">
        <v>4</v>
      </c>
      <c r="F63" s="134"/>
      <c r="G63" s="130" t="str">
        <f>IF(ISBLANK(F63),"-",(F63/$D$50*$D$47*$B$68)*($B$57/$D$60))</f>
        <v>-</v>
      </c>
      <c r="H63" s="131" t="str">
        <f t="shared" si="0"/>
        <v>-</v>
      </c>
    </row>
    <row r="64" spans="1:12" ht="26.25" customHeight="1" x14ac:dyDescent="0.45">
      <c r="A64" s="71" t="s">
        <v>91</v>
      </c>
      <c r="B64" s="72">
        <v>1</v>
      </c>
      <c r="C64" s="324" t="s">
        <v>92</v>
      </c>
      <c r="D64" s="327">
        <v>854.46</v>
      </c>
      <c r="E64" s="125">
        <v>1</v>
      </c>
      <c r="F64" s="126">
        <v>26818709</v>
      </c>
      <c r="G64" s="135">
        <f>IF(ISBLANK(F64),"-",(F64/$D$50*$D$47*$B$68)*($B$57/$D$64))</f>
        <v>192.01455202142986</v>
      </c>
      <c r="H64" s="136">
        <f t="shared" si="0"/>
        <v>0.96007276010714937</v>
      </c>
    </row>
    <row r="65" spans="1:8" ht="26.25" customHeight="1" x14ac:dyDescent="0.45">
      <c r="A65" s="71" t="s">
        <v>93</v>
      </c>
      <c r="B65" s="72">
        <v>1</v>
      </c>
      <c r="C65" s="325"/>
      <c r="D65" s="328"/>
      <c r="E65" s="129">
        <v>2</v>
      </c>
      <c r="F65" s="84">
        <v>26831792</v>
      </c>
      <c r="G65" s="137">
        <f>IF(ISBLANK(F65),"-",(F65/$D$50*$D$47*$B$68)*($B$57/$D$64))</f>
        <v>192.10822268932432</v>
      </c>
      <c r="H65" s="138">
        <f t="shared" si="0"/>
        <v>0.96054111344662163</v>
      </c>
    </row>
    <row r="66" spans="1:8" ht="26.25" customHeight="1" x14ac:dyDescent="0.45">
      <c r="A66" s="71" t="s">
        <v>94</v>
      </c>
      <c r="B66" s="72">
        <v>1</v>
      </c>
      <c r="C66" s="325"/>
      <c r="D66" s="328"/>
      <c r="E66" s="129">
        <v>3</v>
      </c>
      <c r="F66" s="84">
        <v>26826017</v>
      </c>
      <c r="G66" s="137">
        <f>IF(ISBLANK(F66),"-",(F66/$D$50*$D$47*$B$68)*($B$57/$D$64))</f>
        <v>192.06687528375289</v>
      </c>
      <c r="H66" s="138">
        <f t="shared" si="0"/>
        <v>0.96033437641876451</v>
      </c>
    </row>
    <row r="67" spans="1:8" ht="27" customHeight="1" thickBot="1" x14ac:dyDescent="0.5">
      <c r="A67" s="71" t="s">
        <v>95</v>
      </c>
      <c r="B67" s="72">
        <v>1</v>
      </c>
      <c r="C67" s="326"/>
      <c r="D67" s="329"/>
      <c r="E67" s="133">
        <v>4</v>
      </c>
      <c r="F67" s="134"/>
      <c r="G67" s="139" t="str">
        <f>IF(ISBLANK(F67),"-",(F67/$D$50*$D$47*$B$68)*($B$57/$D$64))</f>
        <v>-</v>
      </c>
      <c r="H67" s="140" t="str">
        <f t="shared" si="0"/>
        <v>-</v>
      </c>
    </row>
    <row r="68" spans="1:8" ht="26.25" customHeight="1" x14ac:dyDescent="0.5">
      <c r="A68" s="71" t="s">
        <v>96</v>
      </c>
      <c r="B68" s="141">
        <f>(B67/B66)*(B65/B64)*(B63/B62)*(B61/B60)*B59</f>
        <v>10000</v>
      </c>
      <c r="C68" s="324" t="s">
        <v>97</v>
      </c>
      <c r="D68" s="327">
        <v>854.48</v>
      </c>
      <c r="E68" s="125">
        <v>1</v>
      </c>
      <c r="F68" s="126">
        <v>26921659</v>
      </c>
      <c r="G68" s="135">
        <f>IF(ISBLANK(F68),"-",(F68/$D$50*$D$47*$B$68)*($B$57/$D$68))</f>
        <v>192.74713404351363</v>
      </c>
      <c r="H68" s="131">
        <f t="shared" si="0"/>
        <v>0.96373567021756812</v>
      </c>
    </row>
    <row r="69" spans="1:8" ht="27" customHeight="1" thickBot="1" x14ac:dyDescent="0.55000000000000004">
      <c r="A69" s="117" t="s">
        <v>98</v>
      </c>
      <c r="B69" s="142">
        <f>(D47*B68)/B56*B57</f>
        <v>853.21350000000007</v>
      </c>
      <c r="C69" s="325"/>
      <c r="D69" s="328"/>
      <c r="E69" s="129">
        <v>2</v>
      </c>
      <c r="F69" s="84">
        <v>26970369</v>
      </c>
      <c r="G69" s="137">
        <f>IF(ISBLANK(F69),"-",(F69/$D$50*$D$47*$B$68)*($B$57/$D$68))</f>
        <v>193.09587603223204</v>
      </c>
      <c r="H69" s="131">
        <f t="shared" si="0"/>
        <v>0.96547938016116019</v>
      </c>
    </row>
    <row r="70" spans="1:8" ht="26.25" customHeight="1" x14ac:dyDescent="0.45">
      <c r="A70" s="311" t="s">
        <v>72</v>
      </c>
      <c r="B70" s="312"/>
      <c r="C70" s="325"/>
      <c r="D70" s="328"/>
      <c r="E70" s="129">
        <v>3</v>
      </c>
      <c r="F70" s="84">
        <v>26980042</v>
      </c>
      <c r="G70" s="137">
        <f>IF(ISBLANK(F70),"-",(F70/$D$50*$D$47*$B$68)*($B$57/$D$68))</f>
        <v>193.16513042058912</v>
      </c>
      <c r="H70" s="131">
        <f t="shared" si="0"/>
        <v>0.96582565210294558</v>
      </c>
    </row>
    <row r="71" spans="1:8" ht="27" customHeight="1" thickBot="1" x14ac:dyDescent="0.5">
      <c r="A71" s="313"/>
      <c r="B71" s="314"/>
      <c r="C71" s="330"/>
      <c r="D71" s="329"/>
      <c r="E71" s="133">
        <v>4</v>
      </c>
      <c r="F71" s="134"/>
      <c r="G71" s="139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5">
      <c r="A72" s="101"/>
      <c r="B72" s="101"/>
      <c r="C72" s="101"/>
      <c r="D72" s="101"/>
      <c r="E72" s="101"/>
      <c r="F72" s="144" t="s">
        <v>65</v>
      </c>
      <c r="G72" s="145">
        <f>AVERAGE(G60:G71)</f>
        <v>192.99228476880484</v>
      </c>
      <c r="H72" s="146">
        <f>AVERAGE(H60:H71)</f>
        <v>0.96496142384402439</v>
      </c>
    </row>
    <row r="73" spans="1:8" ht="26.25" customHeight="1" x14ac:dyDescent="0.45">
      <c r="C73" s="101"/>
      <c r="D73" s="101"/>
      <c r="E73" s="101"/>
      <c r="F73" s="147" t="s">
        <v>78</v>
      </c>
      <c r="G73" s="148">
        <f>STDEV(G60:G71)/G72</f>
        <v>4.3016350324324992E-3</v>
      </c>
      <c r="H73" s="148">
        <f>STDEV(H60:H71)/H72</f>
        <v>4.3016350324324836E-3</v>
      </c>
    </row>
    <row r="74" spans="1:8" ht="27" customHeight="1" thickBot="1" x14ac:dyDescent="0.5">
      <c r="A74" s="101"/>
      <c r="B74" s="101"/>
      <c r="C74" s="101"/>
      <c r="D74" s="101"/>
      <c r="E74" s="103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5">
      <c r="A76" s="55" t="s">
        <v>99</v>
      </c>
      <c r="B76" s="56" t="s">
        <v>100</v>
      </c>
      <c r="C76" s="315" t="str">
        <f>B20</f>
        <v>Nevirapine USP</v>
      </c>
      <c r="D76" s="315"/>
      <c r="E76" s="44" t="s">
        <v>101</v>
      </c>
      <c r="F76" s="44"/>
      <c r="G76" s="151">
        <f>H72</f>
        <v>0.96496142384402439</v>
      </c>
      <c r="H76" s="61"/>
    </row>
    <row r="77" spans="1:8" ht="18" x14ac:dyDescent="0.35">
      <c r="A77" s="54" t="s">
        <v>102</v>
      </c>
      <c r="B77" s="54" t="s">
        <v>103</v>
      </c>
    </row>
    <row r="78" spans="1:8" ht="18" x14ac:dyDescent="0.35">
      <c r="A78" s="54"/>
      <c r="B78" s="54"/>
    </row>
    <row r="79" spans="1:8" ht="26.25" customHeight="1" x14ac:dyDescent="0.45">
      <c r="A79" s="55" t="s">
        <v>3</v>
      </c>
      <c r="B79" s="217" t="str">
        <f>B26</f>
        <v>Nevirapine</v>
      </c>
    </row>
    <row r="80" spans="1:8" ht="26.25" customHeight="1" x14ac:dyDescent="0.45">
      <c r="A80" s="56" t="s">
        <v>42</v>
      </c>
      <c r="B80" s="217" t="str">
        <f>B27</f>
        <v>N1-3</v>
      </c>
    </row>
    <row r="81" spans="1:12" ht="27" customHeight="1" thickBot="1" x14ac:dyDescent="0.5">
      <c r="A81" s="56" t="s">
        <v>4</v>
      </c>
      <c r="B81" s="57">
        <v>99.15</v>
      </c>
    </row>
    <row r="82" spans="1:12" s="211" customFormat="1" ht="27" customHeight="1" thickBot="1" x14ac:dyDescent="0.55000000000000004">
      <c r="A82" s="56" t="s">
        <v>43</v>
      </c>
      <c r="B82" s="58">
        <v>0</v>
      </c>
      <c r="C82" s="308" t="s">
        <v>44</v>
      </c>
      <c r="D82" s="309"/>
      <c r="E82" s="309"/>
      <c r="F82" s="309"/>
      <c r="G82" s="310"/>
      <c r="H82" s="43"/>
      <c r="I82" s="60"/>
      <c r="J82" s="60"/>
      <c r="K82" s="60"/>
      <c r="L82" s="60"/>
    </row>
    <row r="83" spans="1:12" s="211" customFormat="1" ht="19.5" customHeight="1" thickBot="1" x14ac:dyDescent="0.4">
      <c r="A83" s="56" t="s">
        <v>45</v>
      </c>
      <c r="B83" s="61">
        <f>B81-B82</f>
        <v>99.15</v>
      </c>
      <c r="C83" s="62"/>
      <c r="D83" s="62"/>
      <c r="E83" s="62"/>
      <c r="F83" s="62"/>
      <c r="G83" s="63"/>
      <c r="H83" s="43"/>
      <c r="I83" s="60"/>
      <c r="J83" s="60"/>
      <c r="K83" s="60"/>
      <c r="L83" s="60"/>
    </row>
    <row r="84" spans="1:12" s="211" customFormat="1" ht="27" customHeight="1" thickBot="1" x14ac:dyDescent="0.5">
      <c r="A84" s="56" t="s">
        <v>46</v>
      </c>
      <c r="B84" s="64">
        <v>1</v>
      </c>
      <c r="C84" s="297" t="s">
        <v>104</v>
      </c>
      <c r="D84" s="298"/>
      <c r="E84" s="298"/>
      <c r="F84" s="298"/>
      <c r="G84" s="298"/>
      <c r="H84" s="299"/>
      <c r="I84" s="60"/>
      <c r="J84" s="60"/>
      <c r="K84" s="60"/>
      <c r="L84" s="60"/>
    </row>
    <row r="85" spans="1:12" s="211" customFormat="1" ht="27" customHeight="1" thickBot="1" x14ac:dyDescent="0.5">
      <c r="A85" s="56" t="s">
        <v>48</v>
      </c>
      <c r="B85" s="64">
        <v>1</v>
      </c>
      <c r="C85" s="297" t="s">
        <v>105</v>
      </c>
      <c r="D85" s="298"/>
      <c r="E85" s="298"/>
      <c r="F85" s="298"/>
      <c r="G85" s="298"/>
      <c r="H85" s="299"/>
      <c r="I85" s="60"/>
      <c r="J85" s="60"/>
      <c r="K85" s="60"/>
      <c r="L85" s="60"/>
    </row>
    <row r="86" spans="1:12" s="211" customFormat="1" ht="18" x14ac:dyDescent="0.35">
      <c r="A86" s="56"/>
      <c r="B86" s="66"/>
      <c r="C86" s="67"/>
      <c r="D86" s="67"/>
      <c r="E86" s="67"/>
      <c r="F86" s="67"/>
      <c r="G86" s="67"/>
      <c r="H86" s="67"/>
      <c r="I86" s="60"/>
      <c r="J86" s="60"/>
      <c r="K86" s="60"/>
      <c r="L86" s="60"/>
    </row>
    <row r="87" spans="1:12" s="211" customFormat="1" ht="18" x14ac:dyDescent="0.35">
      <c r="A87" s="56" t="s">
        <v>50</v>
      </c>
      <c r="B87" s="68">
        <f>B84/B85</f>
        <v>1</v>
      </c>
      <c r="C87" s="44" t="s">
        <v>51</v>
      </c>
      <c r="D87" s="44"/>
      <c r="E87" s="44"/>
      <c r="F87" s="44"/>
      <c r="G87" s="44"/>
      <c r="H87" s="60"/>
      <c r="I87" s="60"/>
      <c r="J87" s="60"/>
      <c r="K87" s="60"/>
      <c r="L87" s="60"/>
    </row>
    <row r="88" spans="1:12" ht="19.5" customHeight="1" thickBot="1" x14ac:dyDescent="0.4">
      <c r="A88" s="54"/>
      <c r="B88" s="54"/>
    </row>
    <row r="89" spans="1:12" ht="27" customHeight="1" thickBot="1" x14ac:dyDescent="0.5">
      <c r="A89" s="69" t="s">
        <v>52</v>
      </c>
      <c r="B89" s="70">
        <v>100</v>
      </c>
      <c r="D89" s="152" t="s">
        <v>53</v>
      </c>
      <c r="E89" s="153"/>
      <c r="F89" s="316" t="s">
        <v>54</v>
      </c>
      <c r="G89" s="318"/>
    </row>
    <row r="90" spans="1:12" ht="27" customHeight="1" thickBot="1" x14ac:dyDescent="0.5">
      <c r="A90" s="71" t="s">
        <v>55</v>
      </c>
      <c r="B90" s="72">
        <v>2</v>
      </c>
      <c r="C90" s="154" t="s">
        <v>56</v>
      </c>
      <c r="D90" s="74" t="s">
        <v>57</v>
      </c>
      <c r="E90" s="75" t="s">
        <v>58</v>
      </c>
      <c r="F90" s="74" t="s">
        <v>57</v>
      </c>
      <c r="G90" s="155" t="s">
        <v>58</v>
      </c>
      <c r="I90" s="77" t="s">
        <v>59</v>
      </c>
    </row>
    <row r="91" spans="1:12" ht="26.25" customHeight="1" x14ac:dyDescent="0.45">
      <c r="A91" s="71" t="s">
        <v>60</v>
      </c>
      <c r="B91" s="72">
        <v>20</v>
      </c>
      <c r="C91" s="156">
        <v>1</v>
      </c>
      <c r="D91" s="79">
        <v>30017294</v>
      </c>
      <c r="E91" s="80">
        <f>IF(ISBLANK(D91),"-",$D$101/$D$98*D91)</f>
        <v>31074804.558273166</v>
      </c>
      <c r="F91" s="79">
        <v>27418667</v>
      </c>
      <c r="G91" s="81">
        <f>IF(ISBLANK(F91),"-",$D$101/$F$98*F91)</f>
        <v>30989772.680040106</v>
      </c>
      <c r="I91" s="82"/>
    </row>
    <row r="92" spans="1:12" ht="26.25" customHeight="1" x14ac:dyDescent="0.45">
      <c r="A92" s="71" t="s">
        <v>61</v>
      </c>
      <c r="B92" s="72">
        <v>1</v>
      </c>
      <c r="C92" s="101">
        <v>2</v>
      </c>
      <c r="D92" s="84">
        <v>29860146</v>
      </c>
      <c r="E92" s="85">
        <f>IF(ISBLANK(D92),"-",$D$101/$D$98*D92)</f>
        <v>30912120.227476276</v>
      </c>
      <c r="F92" s="84">
        <v>27428107</v>
      </c>
      <c r="G92" s="86">
        <f>IF(ISBLANK(F92),"-",$D$101/$F$98*F92)</f>
        <v>31000442.17954931</v>
      </c>
      <c r="I92" s="319">
        <f>ABS((F96/D96*D95)-F95)/D95</f>
        <v>4.6839451194837021E-4</v>
      </c>
    </row>
    <row r="93" spans="1:12" ht="26.25" customHeight="1" x14ac:dyDescent="0.45">
      <c r="A93" s="71" t="s">
        <v>62</v>
      </c>
      <c r="B93" s="72">
        <v>1</v>
      </c>
      <c r="C93" s="101">
        <v>3</v>
      </c>
      <c r="D93" s="84">
        <v>29959022</v>
      </c>
      <c r="E93" s="85">
        <f>IF(ISBLANK(D93),"-",$D$101/$D$98*D93)</f>
        <v>31014479.633207645</v>
      </c>
      <c r="F93" s="84">
        <v>27395537</v>
      </c>
      <c r="G93" s="86">
        <f>IF(ISBLANK(F93),"-",$D$101/$F$98*F93)</f>
        <v>30963630.145755365</v>
      </c>
      <c r="I93" s="319"/>
    </row>
    <row r="94" spans="1:12" ht="27" customHeight="1" thickBot="1" x14ac:dyDescent="0.5">
      <c r="A94" s="71" t="s">
        <v>63</v>
      </c>
      <c r="B94" s="72">
        <v>1</v>
      </c>
      <c r="C94" s="157">
        <v>4</v>
      </c>
      <c r="D94" s="88"/>
      <c r="E94" s="89" t="str">
        <f>IF(ISBLANK(D94),"-",$D$101/$D$98*D94)</f>
        <v>-</v>
      </c>
      <c r="F94" s="158"/>
      <c r="G94" s="90" t="str">
        <f>IF(ISBLANK(F94),"-",$D$101/$F$98*F94)</f>
        <v>-</v>
      </c>
      <c r="I94" s="91"/>
    </row>
    <row r="95" spans="1:12" ht="27" customHeight="1" thickBot="1" x14ac:dyDescent="0.5">
      <c r="A95" s="71" t="s">
        <v>64</v>
      </c>
      <c r="B95" s="72">
        <v>1</v>
      </c>
      <c r="C95" s="56" t="s">
        <v>65</v>
      </c>
      <c r="D95" s="159">
        <f>AVERAGE(D91:D94)</f>
        <v>29945487.333333332</v>
      </c>
      <c r="E95" s="94">
        <f>AVERAGE(E91:E94)</f>
        <v>31000468.13965236</v>
      </c>
      <c r="F95" s="160">
        <f>AVERAGE(F91:F94)</f>
        <v>27414103.666666668</v>
      </c>
      <c r="G95" s="161">
        <f>AVERAGE(G91:G94)</f>
        <v>30984615.001781594</v>
      </c>
    </row>
    <row r="96" spans="1:12" ht="26.25" customHeight="1" x14ac:dyDescent="0.45">
      <c r="A96" s="71" t="s">
        <v>66</v>
      </c>
      <c r="B96" s="57">
        <v>1</v>
      </c>
      <c r="C96" s="162" t="s">
        <v>106</v>
      </c>
      <c r="D96" s="163">
        <v>21.65</v>
      </c>
      <c r="E96" s="44"/>
      <c r="F96" s="98">
        <v>19.829999999999998</v>
      </c>
    </row>
    <row r="97" spans="1:10" ht="26.25" customHeight="1" x14ac:dyDescent="0.45">
      <c r="A97" s="71" t="s">
        <v>68</v>
      </c>
      <c r="B97" s="57">
        <v>1</v>
      </c>
      <c r="C97" s="164" t="s">
        <v>107</v>
      </c>
      <c r="D97" s="165">
        <f>D96*$B$87</f>
        <v>21.65</v>
      </c>
      <c r="E97" s="101"/>
      <c r="F97" s="100">
        <f>F96*$B$87</f>
        <v>19.829999999999998</v>
      </c>
    </row>
    <row r="98" spans="1:10" ht="19.5" customHeight="1" thickBot="1" x14ac:dyDescent="0.4">
      <c r="A98" s="71" t="s">
        <v>70</v>
      </c>
      <c r="B98" s="101">
        <f>(B97/B96)*(B95/B94)*(B93/B92)*(B91/B90)*B89</f>
        <v>1000</v>
      </c>
      <c r="C98" s="164" t="s">
        <v>108</v>
      </c>
      <c r="D98" s="166">
        <f>D97*$B$83/100</f>
        <v>21.465975</v>
      </c>
      <c r="E98" s="103"/>
      <c r="F98" s="102">
        <f>F97*$B$83/100</f>
        <v>19.661445000000001</v>
      </c>
    </row>
    <row r="99" spans="1:10" ht="19.5" customHeight="1" thickBot="1" x14ac:dyDescent="0.4">
      <c r="A99" s="320" t="s">
        <v>72</v>
      </c>
      <c r="B99" s="331"/>
      <c r="C99" s="164" t="s">
        <v>109</v>
      </c>
      <c r="D99" s="167">
        <f>D98/$B$98</f>
        <v>2.1465975000000002E-2</v>
      </c>
      <c r="E99" s="103"/>
      <c r="F99" s="106">
        <f>F98/$B$98</f>
        <v>1.9661445E-2</v>
      </c>
      <c r="H99" s="96"/>
    </row>
    <row r="100" spans="1:10" ht="19.5" customHeight="1" thickBot="1" x14ac:dyDescent="0.4">
      <c r="A100" s="322"/>
      <c r="B100" s="332"/>
      <c r="C100" s="164" t="s">
        <v>74</v>
      </c>
      <c r="D100" s="168">
        <f>$B$56/$B$116</f>
        <v>2.2222222222222223E-2</v>
      </c>
      <c r="F100" s="111"/>
      <c r="G100" s="169"/>
      <c r="H100" s="96"/>
    </row>
    <row r="101" spans="1:10" ht="18" x14ac:dyDescent="0.35">
      <c r="C101" s="164" t="s">
        <v>75</v>
      </c>
      <c r="D101" s="165">
        <f>D100*$B$98</f>
        <v>22.222222222222221</v>
      </c>
      <c r="F101" s="111"/>
      <c r="H101" s="96"/>
    </row>
    <row r="102" spans="1:10" ht="19.5" customHeight="1" thickBot="1" x14ac:dyDescent="0.4">
      <c r="C102" s="170" t="s">
        <v>76</v>
      </c>
      <c r="D102" s="171">
        <f>D101/B34</f>
        <v>22.222222222222221</v>
      </c>
      <c r="F102" s="115"/>
      <c r="H102" s="96"/>
      <c r="J102" s="172"/>
    </row>
    <row r="103" spans="1:10" ht="18" x14ac:dyDescent="0.35">
      <c r="C103" s="173" t="s">
        <v>110</v>
      </c>
      <c r="D103" s="174">
        <f>AVERAGE(E91:E94,G91:G94)</f>
        <v>30992541.570716977</v>
      </c>
      <c r="F103" s="115"/>
      <c r="G103" s="169"/>
      <c r="H103" s="96"/>
      <c r="J103" s="175"/>
    </row>
    <row r="104" spans="1:10" ht="18" x14ac:dyDescent="0.35">
      <c r="C104" s="147" t="s">
        <v>78</v>
      </c>
      <c r="D104" s="176">
        <f>STDEV(E91:E94,G91:G94)/D103</f>
        <v>1.7448640569343846E-3</v>
      </c>
      <c r="F104" s="115"/>
      <c r="H104" s="96"/>
      <c r="J104" s="175"/>
    </row>
    <row r="105" spans="1:10" ht="19.5" customHeight="1" thickBot="1" x14ac:dyDescent="0.4">
      <c r="C105" s="149" t="s">
        <v>15</v>
      </c>
      <c r="D105" s="177">
        <f>COUNT(E91:E94,G91:G94)</f>
        <v>6</v>
      </c>
      <c r="E105" s="218">
        <f>D113/D103*D100*B116/200</f>
        <v>0.91595001769141093</v>
      </c>
      <c r="F105" s="115"/>
      <c r="H105" s="96"/>
      <c r="J105" s="175"/>
    </row>
    <row r="106" spans="1:10" ht="19.5" customHeight="1" thickBot="1" x14ac:dyDescent="0.4">
      <c r="A106" s="119"/>
      <c r="B106" s="119"/>
      <c r="C106" s="119"/>
      <c r="D106" s="119"/>
      <c r="E106" s="119"/>
    </row>
    <row r="107" spans="1:10" ht="26.25" customHeight="1" x14ac:dyDescent="0.45">
      <c r="A107" s="69" t="s">
        <v>111</v>
      </c>
      <c r="B107" s="70">
        <v>900</v>
      </c>
      <c r="C107" s="152" t="s">
        <v>119</v>
      </c>
      <c r="D107" s="178" t="s">
        <v>57</v>
      </c>
      <c r="E107" s="179" t="s">
        <v>112</v>
      </c>
      <c r="F107" s="180" t="s">
        <v>113</v>
      </c>
    </row>
    <row r="108" spans="1:10" ht="26.25" customHeight="1" x14ac:dyDescent="0.45">
      <c r="A108" s="71" t="s">
        <v>114</v>
      </c>
      <c r="B108" s="72">
        <v>2</v>
      </c>
      <c r="C108" s="181">
        <v>1</v>
      </c>
      <c r="D108" s="182">
        <v>26852326</v>
      </c>
      <c r="E108" s="183">
        <f t="shared" ref="E108:E113" si="1">IF(ISBLANK(D108),"-",D108/$D$103*$D$100*$B$116)</f>
        <v>173.28250371935405</v>
      </c>
      <c r="F108" s="184">
        <f t="shared" ref="F108:F113" si="2">IF(ISBLANK(D108), "-", E108/$B$56)</f>
        <v>0.86641251859677026</v>
      </c>
    </row>
    <row r="109" spans="1:10" ht="26.25" customHeight="1" x14ac:dyDescent="0.45">
      <c r="A109" s="71" t="s">
        <v>88</v>
      </c>
      <c r="B109" s="72">
        <v>20</v>
      </c>
      <c r="C109" s="181">
        <v>2</v>
      </c>
      <c r="D109" s="182">
        <v>28109549</v>
      </c>
      <c r="E109" s="185">
        <f t="shared" si="1"/>
        <v>181.39557180788978</v>
      </c>
      <c r="F109" s="186">
        <f t="shared" si="2"/>
        <v>0.90697785903944894</v>
      </c>
    </row>
    <row r="110" spans="1:10" ht="26.25" customHeight="1" x14ac:dyDescent="0.45">
      <c r="A110" s="71" t="s">
        <v>89</v>
      </c>
      <c r="B110" s="72">
        <v>1</v>
      </c>
      <c r="C110" s="181">
        <v>3</v>
      </c>
      <c r="D110" s="182">
        <v>26189494</v>
      </c>
      <c r="E110" s="185">
        <f t="shared" si="1"/>
        <v>169.00513912511718</v>
      </c>
      <c r="F110" s="186">
        <f t="shared" si="2"/>
        <v>0.84502569562558594</v>
      </c>
    </row>
    <row r="111" spans="1:10" ht="26.25" customHeight="1" x14ac:dyDescent="0.45">
      <c r="A111" s="71" t="s">
        <v>90</v>
      </c>
      <c r="B111" s="72">
        <v>1</v>
      </c>
      <c r="C111" s="181">
        <v>4</v>
      </c>
      <c r="D111" s="182">
        <v>28360979</v>
      </c>
      <c r="E111" s="185">
        <f t="shared" si="1"/>
        <v>183.01809120938063</v>
      </c>
      <c r="F111" s="186">
        <f t="shared" si="2"/>
        <v>0.91509045604690309</v>
      </c>
    </row>
    <row r="112" spans="1:10" ht="26.25" customHeight="1" x14ac:dyDescent="0.45">
      <c r="A112" s="71" t="s">
        <v>91</v>
      </c>
      <c r="B112" s="72">
        <v>1</v>
      </c>
      <c r="C112" s="181">
        <v>5</v>
      </c>
      <c r="D112" s="182">
        <v>26813608</v>
      </c>
      <c r="E112" s="185">
        <f t="shared" si="1"/>
        <v>173.0326500575519</v>
      </c>
      <c r="F112" s="186">
        <f t="shared" si="2"/>
        <v>0.86516325028775953</v>
      </c>
    </row>
    <row r="113" spans="1:10" ht="26.25" customHeight="1" x14ac:dyDescent="0.45">
      <c r="A113" s="71" t="s">
        <v>93</v>
      </c>
      <c r="B113" s="72">
        <v>1</v>
      </c>
      <c r="C113" s="187">
        <v>6</v>
      </c>
      <c r="D113" s="188">
        <v>28387619</v>
      </c>
      <c r="E113" s="189">
        <f t="shared" si="1"/>
        <v>183.19000353828218</v>
      </c>
      <c r="F113" s="190">
        <f t="shared" si="2"/>
        <v>0.91595001769141093</v>
      </c>
    </row>
    <row r="114" spans="1:10" ht="26.25" customHeight="1" x14ac:dyDescent="0.45">
      <c r="A114" s="71" t="s">
        <v>94</v>
      </c>
      <c r="B114" s="72">
        <v>1</v>
      </c>
      <c r="C114" s="181"/>
      <c r="D114" s="101"/>
      <c r="E114" s="44"/>
      <c r="F114" s="191"/>
    </row>
    <row r="115" spans="1:10" ht="26.25" customHeight="1" x14ac:dyDescent="0.45">
      <c r="A115" s="71" t="s">
        <v>95</v>
      </c>
      <c r="B115" s="72">
        <v>1</v>
      </c>
      <c r="C115" s="181"/>
      <c r="D115" s="219" t="s">
        <v>65</v>
      </c>
      <c r="E115" s="192">
        <f>AVERAGE(E108:E113)</f>
        <v>177.15399324292926</v>
      </c>
      <c r="F115" s="193">
        <f>AVERAGE(F108:F113)</f>
        <v>0.88576996621464643</v>
      </c>
    </row>
    <row r="116" spans="1:10" ht="27" customHeight="1" thickBot="1" x14ac:dyDescent="0.5">
      <c r="A116" s="71" t="s">
        <v>96</v>
      </c>
      <c r="B116" s="83">
        <f>(B115/B114)*(B113/B112)*(B111/B110)*(B109/B108)*B107</f>
        <v>9000</v>
      </c>
      <c r="C116" s="194"/>
      <c r="D116" s="220" t="s">
        <v>78</v>
      </c>
      <c r="E116" s="195">
        <f>STDEV(E108:E113)/E115</f>
        <v>3.4538630751593184E-2</v>
      </c>
      <c r="F116" s="195">
        <f>STDEV(F108:F113)/F115</f>
        <v>3.453863075159317E-2</v>
      </c>
      <c r="I116" s="44"/>
    </row>
    <row r="117" spans="1:10" ht="27" customHeight="1" thickBot="1" x14ac:dyDescent="0.5">
      <c r="A117" s="320" t="s">
        <v>72</v>
      </c>
      <c r="B117" s="321"/>
      <c r="C117" s="196"/>
      <c r="D117" s="221" t="s">
        <v>15</v>
      </c>
      <c r="E117" s="197">
        <f>COUNT(E108:E113)</f>
        <v>6</v>
      </c>
      <c r="F117" s="197">
        <f>COUNT(F108:F113)</f>
        <v>6</v>
      </c>
      <c r="I117" s="44"/>
      <c r="J117" s="175"/>
    </row>
    <row r="118" spans="1:10" ht="19.5" customHeight="1" thickBot="1" x14ac:dyDescent="0.4">
      <c r="A118" s="322"/>
      <c r="B118" s="323"/>
      <c r="C118" s="44"/>
      <c r="D118" s="44"/>
      <c r="E118" s="44"/>
      <c r="F118" s="101"/>
      <c r="G118" s="44"/>
      <c r="H118" s="44"/>
      <c r="I118" s="44"/>
    </row>
    <row r="119" spans="1:10" ht="18" x14ac:dyDescent="0.35">
      <c r="A119" s="198"/>
      <c r="B119" s="67"/>
      <c r="C119" s="44"/>
      <c r="D119" s="44"/>
      <c r="E119" s="44"/>
      <c r="F119" s="101"/>
      <c r="G119" s="44"/>
      <c r="H119" s="44"/>
      <c r="I119" s="44"/>
    </row>
    <row r="120" spans="1:10" ht="26.25" customHeight="1" x14ac:dyDescent="0.45">
      <c r="A120" s="55" t="s">
        <v>99</v>
      </c>
      <c r="B120" s="56" t="s">
        <v>115</v>
      </c>
      <c r="C120" s="315" t="str">
        <f>B20</f>
        <v>Nevirapine USP</v>
      </c>
      <c r="D120" s="315"/>
      <c r="E120" s="44" t="s">
        <v>116</v>
      </c>
      <c r="F120" s="44"/>
      <c r="G120" s="151">
        <f>F115</f>
        <v>0.88576996621464643</v>
      </c>
      <c r="H120" s="44"/>
      <c r="I120" s="44"/>
    </row>
    <row r="121" spans="1:10" ht="19.5" customHeight="1" thickBot="1" x14ac:dyDescent="0.4">
      <c r="A121" s="199"/>
      <c r="B121" s="199"/>
      <c r="C121" s="200"/>
      <c r="D121" s="200"/>
      <c r="E121" s="200"/>
      <c r="F121" s="200"/>
      <c r="G121" s="200"/>
      <c r="H121" s="200"/>
    </row>
    <row r="122" spans="1:10" ht="18" x14ac:dyDescent="0.35">
      <c r="B122" s="333" t="s">
        <v>21</v>
      </c>
      <c r="C122" s="333"/>
      <c r="E122" s="154" t="s">
        <v>22</v>
      </c>
      <c r="F122" s="201"/>
      <c r="G122" s="333" t="s">
        <v>23</v>
      </c>
      <c r="H122" s="333"/>
    </row>
    <row r="123" spans="1:10" ht="69.900000000000006" customHeight="1" x14ac:dyDescent="0.35">
      <c r="A123" s="55" t="s">
        <v>24</v>
      </c>
      <c r="B123" s="202"/>
      <c r="C123" s="202"/>
      <c r="E123" s="202"/>
      <c r="F123" s="44"/>
      <c r="G123" s="202"/>
      <c r="H123" s="202"/>
    </row>
    <row r="124" spans="1:10" ht="69.900000000000006" customHeight="1" x14ac:dyDescent="0.35">
      <c r="A124" s="55" t="s">
        <v>25</v>
      </c>
      <c r="B124" s="203"/>
      <c r="C124" s="203"/>
      <c r="E124" s="203"/>
      <c r="F124" s="44"/>
      <c r="G124" s="204"/>
      <c r="H124" s="204"/>
    </row>
    <row r="125" spans="1:10" ht="18" x14ac:dyDescent="0.35">
      <c r="A125" s="101"/>
      <c r="B125" s="101"/>
      <c r="C125" s="101"/>
      <c r="D125" s="101"/>
      <c r="E125" s="101"/>
      <c r="F125" s="103"/>
      <c r="G125" s="101"/>
      <c r="H125" s="101"/>
      <c r="I125" s="44"/>
    </row>
    <row r="126" spans="1:10" ht="18" x14ac:dyDescent="0.35">
      <c r="A126" s="101"/>
      <c r="B126" s="101"/>
      <c r="C126" s="101"/>
      <c r="D126" s="101"/>
      <c r="E126" s="101"/>
      <c r="F126" s="103"/>
      <c r="G126" s="101"/>
      <c r="H126" s="101"/>
      <c r="I126" s="44"/>
    </row>
    <row r="127" spans="1:10" ht="18" x14ac:dyDescent="0.35">
      <c r="A127" s="101"/>
      <c r="B127" s="101"/>
      <c r="C127" s="101"/>
      <c r="D127" s="101"/>
      <c r="E127" s="101"/>
      <c r="F127" s="103"/>
      <c r="G127" s="101"/>
      <c r="H127" s="101"/>
      <c r="I127" s="44"/>
    </row>
    <row r="128" spans="1:10" ht="18" x14ac:dyDescent="0.35">
      <c r="A128" s="101"/>
      <c r="B128" s="101"/>
      <c r="C128" s="101"/>
      <c r="D128" s="101"/>
      <c r="E128" s="101"/>
      <c r="F128" s="103"/>
      <c r="G128" s="101"/>
      <c r="H128" s="101"/>
      <c r="I128" s="44"/>
    </row>
    <row r="129" spans="1:9" ht="18" x14ac:dyDescent="0.35">
      <c r="A129" s="101"/>
      <c r="B129" s="101"/>
      <c r="C129" s="101"/>
      <c r="D129" s="101"/>
      <c r="E129" s="101"/>
      <c r="F129" s="103"/>
      <c r="G129" s="101"/>
      <c r="H129" s="101"/>
      <c r="I129" s="44"/>
    </row>
    <row r="130" spans="1:9" ht="18" x14ac:dyDescent="0.35">
      <c r="A130" s="101"/>
      <c r="B130" s="101"/>
      <c r="C130" s="101"/>
      <c r="D130" s="101"/>
      <c r="E130" s="101"/>
      <c r="F130" s="103"/>
      <c r="G130" s="101"/>
      <c r="H130" s="101"/>
      <c r="I130" s="44"/>
    </row>
    <row r="131" spans="1:9" ht="18" x14ac:dyDescent="0.35">
      <c r="A131" s="101"/>
      <c r="B131" s="101"/>
      <c r="C131" s="101"/>
      <c r="D131" s="101"/>
      <c r="E131" s="101"/>
      <c r="F131" s="103"/>
      <c r="G131" s="101"/>
      <c r="H131" s="101"/>
      <c r="I131" s="44"/>
    </row>
    <row r="132" spans="1:9" ht="18" x14ac:dyDescent="0.35">
      <c r="A132" s="101"/>
      <c r="B132" s="101"/>
      <c r="C132" s="101"/>
      <c r="D132" s="101"/>
      <c r="E132" s="101"/>
      <c r="F132" s="103"/>
      <c r="G132" s="101"/>
      <c r="H132" s="101"/>
      <c r="I132" s="44"/>
    </row>
    <row r="133" spans="1:9" ht="18" x14ac:dyDescent="0.35">
      <c r="A133" s="101"/>
      <c r="B133" s="101"/>
      <c r="C133" s="101"/>
      <c r="D133" s="101"/>
      <c r="E133" s="101"/>
      <c r="F133" s="103"/>
      <c r="G133" s="101"/>
      <c r="H133" s="101"/>
      <c r="I133" s="44"/>
    </row>
    <row r="250" spans="1:1" x14ac:dyDescent="0.3">
      <c r="A250" s="43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2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 </vt:lpstr>
      <vt:lpstr>Nevirapine USP</vt:lpstr>
      <vt:lpstr>'Nevirapine USP'!Print_Area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2016-05-19T14:47:17Z</cp:lastPrinted>
  <dcterms:created xsi:type="dcterms:W3CDTF">2005-07-05T10:19:27Z</dcterms:created>
  <dcterms:modified xsi:type="dcterms:W3CDTF">2016-05-19T14:56:51Z</dcterms:modified>
</cp:coreProperties>
</file>