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/>
  </bookViews>
  <sheets>
    <sheet name="SST" sheetId="1" r:id="rId1"/>
    <sheet name="Uniformity" sheetId="2" r:id="rId2"/>
    <sheet name="Acyclovir" sheetId="3" r:id="rId3"/>
  </sheets>
  <definedNames>
    <definedName name="_xlnm.Print_Area" localSheetId="2">Acyclovir!$A$1:$H$124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7" i="3" l="1"/>
  <c r="B21" i="1" l="1"/>
  <c r="C120" i="3"/>
  <c r="B116" i="3"/>
  <c r="D100" i="3" s="1"/>
  <c r="B98" i="3"/>
  <c r="D97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B30" i="3"/>
  <c r="C46" i="2"/>
  <c r="C50" i="2" s="1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4" i="2" l="1"/>
  <c r="D29" i="2"/>
  <c r="D37" i="2"/>
  <c r="B49" i="2"/>
  <c r="D25" i="2"/>
  <c r="D32" i="2"/>
  <c r="D40" i="2"/>
  <c r="D26" i="2"/>
  <c r="D33" i="2"/>
  <c r="D41" i="2"/>
  <c r="D28" i="2"/>
  <c r="D36" i="2"/>
  <c r="D50" i="2"/>
  <c r="I92" i="3"/>
  <c r="D101" i="3"/>
  <c r="D102" i="3" s="1"/>
  <c r="I39" i="3"/>
  <c r="F44" i="3"/>
  <c r="F45" i="3" s="1"/>
  <c r="G40" i="3" s="1"/>
  <c r="D44" i="3"/>
  <c r="D45" i="3" s="1"/>
  <c r="D46" i="3" s="1"/>
  <c r="D49" i="3"/>
  <c r="D98" i="3"/>
  <c r="D99" i="3" s="1"/>
  <c r="F98" i="3"/>
  <c r="F99" i="3" s="1"/>
  <c r="D30" i="2"/>
  <c r="D38" i="2"/>
  <c r="D42" i="2"/>
  <c r="C49" i="2"/>
  <c r="D34" i="2"/>
  <c r="D27" i="2"/>
  <c r="D31" i="2"/>
  <c r="D35" i="2"/>
  <c r="D39" i="2"/>
  <c r="D43" i="2"/>
  <c r="D49" i="2"/>
  <c r="B69" i="3"/>
  <c r="E94" i="3" l="1"/>
  <c r="G94" i="3"/>
  <c r="E93" i="3"/>
  <c r="G92" i="3"/>
  <c r="G91" i="3"/>
  <c r="E92" i="3"/>
  <c r="E91" i="3"/>
  <c r="G93" i="3"/>
  <c r="F46" i="3"/>
  <c r="G38" i="3"/>
  <c r="G39" i="3"/>
  <c r="G41" i="3"/>
  <c r="E38" i="3"/>
  <c r="E40" i="3"/>
  <c r="E39" i="3"/>
  <c r="E41" i="3"/>
  <c r="E95" i="3" l="1"/>
  <c r="G95" i="3"/>
  <c r="D105" i="3"/>
  <c r="D103" i="3"/>
  <c r="E108" i="3" s="1"/>
  <c r="G42" i="3"/>
  <c r="E42" i="3"/>
  <c r="D52" i="3"/>
  <c r="D50" i="3"/>
  <c r="G64" i="3" s="1"/>
  <c r="H64" i="3" s="1"/>
  <c r="G71" i="3"/>
  <c r="H71" i="3" s="1"/>
  <c r="E111" i="3" l="1"/>
  <c r="F111" i="3" s="1"/>
  <c r="E110" i="3"/>
  <c r="F110" i="3" s="1"/>
  <c r="E109" i="3"/>
  <c r="F109" i="3" s="1"/>
  <c r="E112" i="3"/>
  <c r="F112" i="3" s="1"/>
  <c r="E113" i="3"/>
  <c r="F113" i="3" s="1"/>
  <c r="D104" i="3"/>
  <c r="G61" i="3"/>
  <c r="H61" i="3" s="1"/>
  <c r="G65" i="3"/>
  <c r="H65" i="3" s="1"/>
  <c r="G69" i="3"/>
  <c r="H69" i="3" s="1"/>
  <c r="D51" i="3"/>
  <c r="G60" i="3"/>
  <c r="H60" i="3" s="1"/>
  <c r="G67" i="3"/>
  <c r="H67" i="3" s="1"/>
  <c r="G62" i="3"/>
  <c r="H62" i="3" s="1"/>
  <c r="G70" i="3"/>
  <c r="H70" i="3" s="1"/>
  <c r="G66" i="3"/>
  <c r="H66" i="3" s="1"/>
  <c r="G63" i="3"/>
  <c r="H63" i="3" s="1"/>
  <c r="G68" i="3"/>
  <c r="H68" i="3" s="1"/>
  <c r="F108" i="3"/>
  <c r="E115" i="3" l="1"/>
  <c r="E116" i="3" s="1"/>
  <c r="E117" i="3"/>
  <c r="G72" i="3"/>
  <c r="G73" i="3" s="1"/>
  <c r="G74" i="3"/>
  <c r="F117" i="3"/>
  <c r="F115" i="3"/>
  <c r="H74" i="3"/>
  <c r="H72" i="3"/>
  <c r="G120" i="3" l="1"/>
  <c r="F116" i="3"/>
  <c r="G76" i="3"/>
  <c r="H73" i="3"/>
</calcChain>
</file>

<file path=xl/sharedStrings.xml><?xml version="1.0" encoding="utf-8"?>
<sst xmlns="http://schemas.openxmlformats.org/spreadsheetml/2006/main" count="231" uniqueCount="127">
  <si>
    <t>HPLC System Suitability Report</t>
  </si>
  <si>
    <t>Analysis Data</t>
  </si>
  <si>
    <t>Assay</t>
  </si>
  <si>
    <t>Sample(s)</t>
  </si>
  <si>
    <t>Reference Substance:</t>
  </si>
  <si>
    <t>ACICLOVIR TABLETS</t>
  </si>
  <si>
    <t>% age Purity:</t>
  </si>
  <si>
    <t>NDQB201603826</t>
  </si>
  <si>
    <t>Weight (mg):</t>
  </si>
  <si>
    <t>Aciclovir BP</t>
  </si>
  <si>
    <t>Standard Conc (mg/mL):</t>
  </si>
  <si>
    <t>Each tablet contains Aciclovir B.P. 400 mg.</t>
  </si>
  <si>
    <t>2016-03-31 15:27:21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</si>
  <si>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</si>
  <si>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</si>
  <si>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</si>
  <si>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</si>
  <si>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</si>
  <si>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</si>
  <si>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</si>
  <si>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</si>
  <si>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</si>
  <si>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</si>
  <si>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</si>
  <si>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</si>
  <si>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</si>
  <si>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</si>
  <si>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</si>
  <si>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</si>
  <si>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</si>
  <si>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</si>
  <si>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</si>
  <si>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</si>
  <si>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</si>
  <si>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</si>
  <si>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</si>
  <si>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</si>
  <si>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</si>
  <si>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</si>
  <si>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</si>
  <si>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</si>
  <si>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</si>
  <si>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</si>
  <si>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</si>
  <si>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</si>
  <si>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</si>
  <si>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</si>
  <si>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</si>
  <si>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</si>
  <si>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</si>
  <si>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</si>
  <si>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</si>
  <si>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</si>
  <si>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</si>
  <si>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</si>
  <si>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</si>
  <si>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</si>
  <si>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</si>
  <si>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</si>
  <si>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</si>
  <si>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</si>
  <si>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</si>
  <si>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</si>
  <si>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</si>
  <si>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</si>
  <si>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</si>
  <si>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</si>
  <si>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</si>
  <si>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</si>
  <si>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</si>
  <si>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</si>
  <si>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</si>
  <si>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</si>
  <si>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</si>
  <si>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</si>
  <si>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</si>
  <si>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</si>
  <si>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</si>
  <si>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</si>
  <si>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</si>
  <si>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</si>
  <si>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</si>
  <si>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</si>
  <si>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</si>
  <si>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</si>
  <si>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</si>
  <si>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</si>
  <si>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</si>
  <si>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</si>
  <si>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</si>
  <si>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</si>
  <si>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</si>
  <si>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</si>
  <si>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</si>
  <si>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</si>
  <si>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</si>
  <si>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</si>
  <si>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</si>
  <si>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</si>
  <si>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</si>
  <si>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</si>
  <si>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</si>
  <si>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</si>
  <si>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</si>
  <si>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</si>
  <si>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</si>
  <si>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</si>
  <si>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</si>
  <si>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</si>
  <si>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</si>
  <si>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</si>
  <si>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</si>
  <si>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</si>
  <si>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</si>
  <si>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</si>
  <si>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</si>
  <si>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</si>
  <si>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</si>
  <si>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</si>
  <si>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</si>
  <si>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</si>
  <si>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</si>
  <si>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</si>
  <si>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</si>
  <si>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</si>
  <si>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Acyclovir</t>
  </si>
  <si>
    <t>A32-1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</si>
</sst>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4" fontId="6" fillId="2" borderId="0" xfId="0" applyNumberFormat="1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16" workbookViewId="0">
      <selection activeCell="E23" sqref="E2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7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22.99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B20/25*10/100</f>
        <v>9.196E-2</v>
      </c>
      <c r="C21" s="10"/>
      <c r="D21" s="10"/>
      <c r="E21" s="10"/>
    </row>
    <row r="22" spans="1:6" ht="15.75" customHeight="1" x14ac:dyDescent="0.25">
      <c r="A22" s="10"/>
      <c r="B22" s="281">
        <v>42586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110438135</v>
      </c>
      <c r="C24" s="18">
        <v>10810.5</v>
      </c>
      <c r="D24" s="19">
        <v>1.1000000000000001</v>
      </c>
      <c r="E24" s="20">
        <v>7.4</v>
      </c>
    </row>
    <row r="25" spans="1:6" ht="16.5" customHeight="1" x14ac:dyDescent="0.3">
      <c r="A25" s="17">
        <v>2</v>
      </c>
      <c r="B25" s="18">
        <v>110287362</v>
      </c>
      <c r="C25" s="18">
        <v>10834.4</v>
      </c>
      <c r="D25" s="19">
        <v>1.1000000000000001</v>
      </c>
      <c r="E25" s="19">
        <v>7.4</v>
      </c>
    </row>
    <row r="26" spans="1:6" ht="16.5" customHeight="1" x14ac:dyDescent="0.3">
      <c r="A26" s="17">
        <v>3</v>
      </c>
      <c r="B26" s="18">
        <v>110186867</v>
      </c>
      <c r="C26" s="18">
        <v>10842.6</v>
      </c>
      <c r="D26" s="19">
        <v>1.1000000000000001</v>
      </c>
      <c r="E26" s="19">
        <v>7.4</v>
      </c>
    </row>
    <row r="27" spans="1:6" ht="16.5" customHeight="1" x14ac:dyDescent="0.3">
      <c r="A27" s="17">
        <v>4</v>
      </c>
      <c r="B27" s="18">
        <v>110364263</v>
      </c>
      <c r="C27" s="18">
        <v>10831.1</v>
      </c>
      <c r="D27" s="19">
        <v>1.1000000000000001</v>
      </c>
      <c r="E27" s="19">
        <v>7.4</v>
      </c>
    </row>
    <row r="28" spans="1:6" ht="16.5" customHeight="1" x14ac:dyDescent="0.3">
      <c r="A28" s="17">
        <v>5</v>
      </c>
      <c r="B28" s="18">
        <v>110277901</v>
      </c>
      <c r="C28" s="18">
        <v>10862.1</v>
      </c>
      <c r="D28" s="19">
        <v>1.1000000000000001</v>
      </c>
      <c r="E28" s="19">
        <v>7.4</v>
      </c>
    </row>
    <row r="29" spans="1:6" ht="16.5" customHeight="1" x14ac:dyDescent="0.3">
      <c r="A29" s="17">
        <v>6</v>
      </c>
      <c r="B29" s="21">
        <v>109494963</v>
      </c>
      <c r="C29" s="21">
        <v>10812.8</v>
      </c>
      <c r="D29" s="22">
        <v>1.1000000000000001</v>
      </c>
      <c r="E29" s="22">
        <v>7.4</v>
      </c>
    </row>
    <row r="30" spans="1:6" ht="16.5" customHeight="1" x14ac:dyDescent="0.3">
      <c r="A30" s="23" t="s">
        <v>18</v>
      </c>
      <c r="B30" s="24">
        <f>AVERAGE(B24:B29)</f>
        <v>110174915.16666667</v>
      </c>
      <c r="C30" s="25">
        <f>AVERAGE(C24:C29)</f>
        <v>10832.25</v>
      </c>
      <c r="D30" s="26">
        <f>AVERAGE(D24:D29)</f>
        <v>1.0999999999999999</v>
      </c>
      <c r="E30" s="26">
        <f>AVERAGE(E24:E29)</f>
        <v>7.3999999999999995</v>
      </c>
    </row>
    <row r="31" spans="1:6" ht="16.5" customHeight="1" x14ac:dyDescent="0.3">
      <c r="A31" s="27" t="s">
        <v>19</v>
      </c>
      <c r="B31" s="28">
        <f>(STDEV(B24:B29)/B30)</f>
        <v>3.1201578886833436E-3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C45" sqref="C4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31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32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33</v>
      </c>
      <c r="B14" s="291"/>
      <c r="C14" s="60" t="s">
        <v>5</v>
      </c>
    </row>
    <row r="15" spans="1:7" ht="16.5" customHeight="1" x14ac:dyDescent="0.3">
      <c r="A15" s="291" t="s">
        <v>34</v>
      </c>
      <c r="B15" s="291"/>
      <c r="C15" s="60" t="s">
        <v>7</v>
      </c>
    </row>
    <row r="16" spans="1:7" ht="16.5" customHeight="1" x14ac:dyDescent="0.3">
      <c r="A16" s="291" t="s">
        <v>35</v>
      </c>
      <c r="B16" s="291"/>
      <c r="C16" s="60" t="s">
        <v>9</v>
      </c>
    </row>
    <row r="17" spans="1:5" ht="16.5" customHeight="1" x14ac:dyDescent="0.3">
      <c r="A17" s="291" t="s">
        <v>36</v>
      </c>
      <c r="B17" s="291"/>
      <c r="C17" s="60" t="s">
        <v>11</v>
      </c>
    </row>
    <row r="18" spans="1:5" ht="16.5" customHeight="1" x14ac:dyDescent="0.3">
      <c r="A18" s="291" t="s">
        <v>37</v>
      </c>
      <c r="B18" s="291"/>
      <c r="C18" s="97" t="s">
        <v>12</v>
      </c>
    </row>
    <row r="19" spans="1:5" ht="16.5" customHeight="1" x14ac:dyDescent="0.3">
      <c r="A19" s="291" t="s">
        <v>38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39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571.78</v>
      </c>
      <c r="D24" s="87">
        <f t="shared" ref="D24:D43" si="0">(C24-$C$46)/$C$46</f>
        <v>-2.2734184535769808E-3</v>
      </c>
      <c r="E24" s="53"/>
    </row>
    <row r="25" spans="1:5" ht="15.75" customHeight="1" x14ac:dyDescent="0.3">
      <c r="C25" s="95">
        <v>575.61</v>
      </c>
      <c r="D25" s="88">
        <f t="shared" si="0"/>
        <v>4.4097338205893784E-3</v>
      </c>
      <c r="E25" s="53"/>
    </row>
    <row r="26" spans="1:5" ht="15.75" customHeight="1" x14ac:dyDescent="0.3">
      <c r="C26" s="95">
        <v>571.39</v>
      </c>
      <c r="D26" s="88">
        <f t="shared" si="0"/>
        <v>-2.9539483196147774E-3</v>
      </c>
      <c r="E26" s="53"/>
    </row>
    <row r="27" spans="1:5" ht="15.75" customHeight="1" x14ac:dyDescent="0.3">
      <c r="C27" s="95">
        <v>569.55999999999995</v>
      </c>
      <c r="D27" s="88">
        <f t="shared" si="0"/>
        <v>-6.1472038448692375E-3</v>
      </c>
      <c r="E27" s="53"/>
    </row>
    <row r="28" spans="1:5" ht="15.75" customHeight="1" x14ac:dyDescent="0.3">
      <c r="C28" s="95">
        <v>569.53</v>
      </c>
      <c r="D28" s="88">
        <f t="shared" si="0"/>
        <v>-6.1995522961028685E-3</v>
      </c>
      <c r="E28" s="53"/>
    </row>
    <row r="29" spans="1:5" ht="15.75" customHeight="1" x14ac:dyDescent="0.3">
      <c r="C29" s="95">
        <v>562.96</v>
      </c>
      <c r="D29" s="88">
        <f t="shared" si="0"/>
        <v>-1.766386311627835E-2</v>
      </c>
      <c r="E29" s="53"/>
    </row>
    <row r="30" spans="1:5" ht="15.75" customHeight="1" x14ac:dyDescent="0.3">
      <c r="C30" s="95">
        <v>573.6</v>
      </c>
      <c r="D30" s="88">
        <f t="shared" si="0"/>
        <v>9.0238758793293524E-4</v>
      </c>
      <c r="E30" s="53"/>
    </row>
    <row r="31" spans="1:5" ht="15.75" customHeight="1" x14ac:dyDescent="0.3">
      <c r="C31" s="95">
        <v>580.87</v>
      </c>
      <c r="D31" s="88">
        <f t="shared" si="0"/>
        <v>1.3588162270227661E-2</v>
      </c>
      <c r="E31" s="53"/>
    </row>
    <row r="32" spans="1:5" ht="15.75" customHeight="1" x14ac:dyDescent="0.3">
      <c r="C32" s="95">
        <v>567.13</v>
      </c>
      <c r="D32" s="88">
        <f t="shared" si="0"/>
        <v>-1.0387428394797109E-2</v>
      </c>
      <c r="E32" s="53"/>
    </row>
    <row r="33" spans="1:7" ht="15.75" customHeight="1" x14ac:dyDescent="0.3">
      <c r="C33" s="95">
        <v>570.89</v>
      </c>
      <c r="D33" s="88">
        <f t="shared" si="0"/>
        <v>-3.8264225068427526E-3</v>
      </c>
      <c r="E33" s="53"/>
    </row>
    <row r="34" spans="1:7" ht="15.75" customHeight="1" x14ac:dyDescent="0.3">
      <c r="C34" s="95">
        <v>573.83000000000004</v>
      </c>
      <c r="D34" s="88">
        <f t="shared" si="0"/>
        <v>1.3037257140578356E-3</v>
      </c>
      <c r="E34" s="53"/>
    </row>
    <row r="35" spans="1:7" ht="15.75" customHeight="1" x14ac:dyDescent="0.3">
      <c r="C35" s="95">
        <v>569</v>
      </c>
      <c r="D35" s="88">
        <f t="shared" si="0"/>
        <v>-7.1243749345644746E-3</v>
      </c>
      <c r="E35" s="53"/>
    </row>
    <row r="36" spans="1:7" ht="15.75" customHeight="1" x14ac:dyDescent="0.3">
      <c r="C36" s="95">
        <v>569.54999999999995</v>
      </c>
      <c r="D36" s="88">
        <f t="shared" si="0"/>
        <v>-6.1646533286137811E-3</v>
      </c>
      <c r="E36" s="53"/>
    </row>
    <row r="37" spans="1:7" ht="15.75" customHeight="1" x14ac:dyDescent="0.3">
      <c r="C37" s="95">
        <v>575.17999999999995</v>
      </c>
      <c r="D37" s="88">
        <f t="shared" si="0"/>
        <v>3.6594060195732094E-3</v>
      </c>
      <c r="E37" s="53"/>
    </row>
    <row r="38" spans="1:7" ht="15.75" customHeight="1" x14ac:dyDescent="0.3">
      <c r="C38" s="95">
        <v>574.87</v>
      </c>
      <c r="D38" s="88">
        <f t="shared" si="0"/>
        <v>3.1184720234919599E-3</v>
      </c>
      <c r="E38" s="53"/>
    </row>
    <row r="39" spans="1:7" ht="15.75" customHeight="1" x14ac:dyDescent="0.3">
      <c r="C39" s="95">
        <v>571.32000000000005</v>
      </c>
      <c r="D39" s="88">
        <f t="shared" si="0"/>
        <v>-3.0760947058265831E-3</v>
      </c>
      <c r="E39" s="53"/>
    </row>
    <row r="40" spans="1:7" ht="15.75" customHeight="1" x14ac:dyDescent="0.3">
      <c r="C40" s="95">
        <v>575.32000000000005</v>
      </c>
      <c r="D40" s="88">
        <f t="shared" si="0"/>
        <v>3.9036987919972167E-3</v>
      </c>
      <c r="E40" s="53"/>
    </row>
    <row r="41" spans="1:7" ht="15.75" customHeight="1" x14ac:dyDescent="0.3">
      <c r="C41" s="95">
        <v>576.9</v>
      </c>
      <c r="D41" s="88">
        <f t="shared" si="0"/>
        <v>6.6607172236374905E-3</v>
      </c>
      <c r="E41" s="53"/>
    </row>
    <row r="42" spans="1:7" ht="15.75" customHeight="1" x14ac:dyDescent="0.3">
      <c r="C42" s="95">
        <v>577.25</v>
      </c>
      <c r="D42" s="88">
        <f t="shared" si="0"/>
        <v>7.2714491546971129E-3</v>
      </c>
      <c r="E42" s="53"/>
    </row>
    <row r="43" spans="1:7" ht="16.5" customHeight="1" x14ac:dyDescent="0.3">
      <c r="C43" s="96">
        <v>580.95000000000005</v>
      </c>
      <c r="D43" s="89">
        <f t="shared" si="0"/>
        <v>1.3727758140184208E-2</v>
      </c>
      <c r="E43" s="53"/>
    </row>
    <row r="44" spans="1:7" ht="16.5" customHeight="1" x14ac:dyDescent="0.3">
      <c r="C44" s="54">
        <v>577.25</v>
      </c>
      <c r="D44" s="53"/>
      <c r="E44" s="55"/>
    </row>
    <row r="45" spans="1:7" ht="16.5" customHeight="1" x14ac:dyDescent="0.3">
      <c r="B45" s="82" t="s">
        <v>42</v>
      </c>
      <c r="C45" s="83">
        <v>580.95000000000005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573.08285714285716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4">
        <f>C46</f>
        <v>573.08285714285716</v>
      </c>
      <c r="C49" s="93">
        <f>-IF(C46&lt;=80,10%,IF(C46&lt;250,7.5%,5%))</f>
        <v>-0.05</v>
      </c>
      <c r="D49" s="81">
        <f>IF(C46&lt;=80,C46*0.9,IF(C46&lt;250,C46*0.925,C46*0.95))</f>
        <v>544.42871428571425</v>
      </c>
    </row>
    <row r="50" spans="1:6" ht="17.25" customHeight="1" x14ac:dyDescent="0.3">
      <c r="B50" s="285"/>
      <c r="C50" s="94">
        <f>IF(C46&lt;=80, 10%, IF(C46&lt;250, 7.5%, 5%))</f>
        <v>0.05</v>
      </c>
      <c r="D50" s="81">
        <f>IF(C46&lt;=80, C46*1.1, IF(C46&lt;250, C46*1.075, C46*1.05))</f>
        <v>601.73700000000008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81" zoomScale="25" zoomScaleNormal="40" zoomScaleSheetLayoutView="25" zoomScalePageLayoutView="25" workbookViewId="0">
      <selection activeCell="D113" sqref="D11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2" t="s">
        <v>45</v>
      </c>
      <c r="B1" s="292"/>
      <c r="C1" s="292"/>
      <c r="D1" s="292"/>
      <c r="E1" s="292"/>
      <c r="F1" s="292"/>
      <c r="G1" s="292"/>
      <c r="H1" s="292"/>
      <c r="I1" s="292"/>
    </row>
    <row r="2" spans="1:9" ht="18.75" customHeight="1" x14ac:dyDescent="0.25">
      <c r="A2" s="292"/>
      <c r="B2" s="292"/>
      <c r="C2" s="292"/>
      <c r="D2" s="292"/>
      <c r="E2" s="292"/>
      <c r="F2" s="292"/>
      <c r="G2" s="292"/>
      <c r="H2" s="292"/>
      <c r="I2" s="292"/>
    </row>
    <row r="3" spans="1:9" ht="18.75" customHeight="1" x14ac:dyDescent="0.25">
      <c r="A3" s="292"/>
      <c r="B3" s="292"/>
      <c r="C3" s="292"/>
      <c r="D3" s="292"/>
      <c r="E3" s="292"/>
      <c r="F3" s="292"/>
      <c r="G3" s="292"/>
      <c r="H3" s="292"/>
      <c r="I3" s="292"/>
    </row>
    <row r="4" spans="1:9" ht="18.75" customHeight="1" x14ac:dyDescent="0.25">
      <c r="A4" s="292"/>
      <c r="B4" s="292"/>
      <c r="C4" s="292"/>
      <c r="D4" s="292"/>
      <c r="E4" s="292"/>
      <c r="F4" s="292"/>
      <c r="G4" s="292"/>
      <c r="H4" s="292"/>
      <c r="I4" s="292"/>
    </row>
    <row r="5" spans="1:9" ht="18.75" customHeight="1" x14ac:dyDescent="0.25">
      <c r="A5" s="292"/>
      <c r="B5" s="292"/>
      <c r="C5" s="292"/>
      <c r="D5" s="292"/>
      <c r="E5" s="292"/>
      <c r="F5" s="292"/>
      <c r="G5" s="292"/>
      <c r="H5" s="292"/>
      <c r="I5" s="292"/>
    </row>
    <row r="6" spans="1:9" ht="18.75" customHeight="1" x14ac:dyDescent="0.25">
      <c r="A6" s="292"/>
      <c r="B6" s="292"/>
      <c r="C6" s="292"/>
      <c r="D6" s="292"/>
      <c r="E6" s="292"/>
      <c r="F6" s="292"/>
      <c r="G6" s="292"/>
      <c r="H6" s="292"/>
      <c r="I6" s="292"/>
    </row>
    <row r="7" spans="1:9" ht="18.75" customHeight="1" x14ac:dyDescent="0.25">
      <c r="A7" s="292"/>
      <c r="B7" s="292"/>
      <c r="C7" s="292"/>
      <c r="D7" s="292"/>
      <c r="E7" s="292"/>
      <c r="F7" s="292"/>
      <c r="G7" s="292"/>
      <c r="H7" s="292"/>
      <c r="I7" s="292"/>
    </row>
    <row r="8" spans="1:9" x14ac:dyDescent="0.25">
      <c r="A8" s="293" t="s">
        <v>46</v>
      </c>
      <c r="B8" s="293"/>
      <c r="C8" s="293"/>
      <c r="D8" s="293"/>
      <c r="E8" s="293"/>
      <c r="F8" s="293"/>
      <c r="G8" s="293"/>
      <c r="H8" s="293"/>
      <c r="I8" s="293"/>
    </row>
    <row r="9" spans="1:9" x14ac:dyDescent="0.25">
      <c r="A9" s="293"/>
      <c r="B9" s="293"/>
      <c r="C9" s="293"/>
      <c r="D9" s="293"/>
      <c r="E9" s="293"/>
      <c r="F9" s="293"/>
      <c r="G9" s="293"/>
      <c r="H9" s="293"/>
      <c r="I9" s="293"/>
    </row>
    <row r="10" spans="1:9" x14ac:dyDescent="0.25">
      <c r="A10" s="293"/>
      <c r="B10" s="293"/>
      <c r="C10" s="293"/>
      <c r="D10" s="293"/>
      <c r="E10" s="293"/>
      <c r="F10" s="293"/>
      <c r="G10" s="293"/>
      <c r="H10" s="293"/>
      <c r="I10" s="293"/>
    </row>
    <row r="11" spans="1:9" x14ac:dyDescent="0.25">
      <c r="A11" s="293"/>
      <c r="B11" s="293"/>
      <c r="C11" s="293"/>
      <c r="D11" s="293"/>
      <c r="E11" s="293"/>
      <c r="F11" s="293"/>
      <c r="G11" s="293"/>
      <c r="H11" s="293"/>
      <c r="I11" s="293"/>
    </row>
    <row r="12" spans="1:9" x14ac:dyDescent="0.25">
      <c r="A12" s="293"/>
      <c r="B12" s="293"/>
      <c r="C12" s="293"/>
      <c r="D12" s="293"/>
      <c r="E12" s="293"/>
      <c r="F12" s="293"/>
      <c r="G12" s="293"/>
      <c r="H12" s="293"/>
      <c r="I12" s="293"/>
    </row>
    <row r="13" spans="1:9" x14ac:dyDescent="0.25">
      <c r="A13" s="293"/>
      <c r="B13" s="293"/>
      <c r="C13" s="293"/>
      <c r="D13" s="293"/>
      <c r="E13" s="293"/>
      <c r="F13" s="293"/>
      <c r="G13" s="293"/>
      <c r="H13" s="293"/>
      <c r="I13" s="293"/>
    </row>
    <row r="14" spans="1:9" x14ac:dyDescent="0.25">
      <c r="A14" s="293"/>
      <c r="B14" s="293"/>
      <c r="C14" s="293"/>
      <c r="D14" s="293"/>
      <c r="E14" s="293"/>
      <c r="F14" s="293"/>
      <c r="G14" s="293"/>
      <c r="H14" s="293"/>
      <c r="I14" s="293"/>
    </row>
    <row r="15" spans="1:9" ht="19.5" customHeight="1" x14ac:dyDescent="0.3">
      <c r="A15" s="98"/>
    </row>
    <row r="16" spans="1:9" ht="19.5" customHeight="1" x14ac:dyDescent="0.3">
      <c r="A16" s="326" t="s">
        <v>31</v>
      </c>
      <c r="B16" s="327"/>
      <c r="C16" s="327"/>
      <c r="D16" s="327"/>
      <c r="E16" s="327"/>
      <c r="F16" s="327"/>
      <c r="G16" s="327"/>
      <c r="H16" s="328"/>
    </row>
    <row r="17" spans="1:14" ht="20.25" customHeight="1" x14ac:dyDescent="0.25">
      <c r="A17" s="329" t="s">
        <v>47</v>
      </c>
      <c r="B17" s="329"/>
      <c r="C17" s="329"/>
      <c r="D17" s="329"/>
      <c r="E17" s="329"/>
      <c r="F17" s="329"/>
      <c r="G17" s="329"/>
      <c r="H17" s="329"/>
    </row>
    <row r="18" spans="1:14" ht="26.25" customHeight="1" x14ac:dyDescent="0.4">
      <c r="A18" s="100" t="s">
        <v>33</v>
      </c>
      <c r="B18" s="325" t="s">
        <v>5</v>
      </c>
      <c r="C18" s="325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0" t="s">
        <v>9</v>
      </c>
      <c r="C20" s="330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0" t="s">
        <v>11</v>
      </c>
      <c r="C21" s="330"/>
      <c r="D21" s="330"/>
      <c r="E21" s="330"/>
      <c r="F21" s="330"/>
      <c r="G21" s="330"/>
      <c r="H21" s="330"/>
      <c r="I21" s="104"/>
    </row>
    <row r="22" spans="1:14" ht="26.25" customHeight="1" x14ac:dyDescent="0.4">
      <c r="A22" s="100" t="s">
        <v>37</v>
      </c>
      <c r="B22" s="105">
        <v>42468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42473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5" t="s">
        <v>125</v>
      </c>
      <c r="C26" s="325"/>
    </row>
    <row r="27" spans="1:14" ht="26.25" customHeight="1" x14ac:dyDescent="0.4">
      <c r="A27" s="109" t="s">
        <v>48</v>
      </c>
      <c r="B27" s="323" t="s">
        <v>126</v>
      </c>
      <c r="C27" s="323"/>
    </row>
    <row r="28" spans="1:14" ht="27" customHeight="1" x14ac:dyDescent="0.4">
      <c r="A28" s="109" t="s">
        <v>6</v>
      </c>
      <c r="B28" s="110">
        <v>99.7</v>
      </c>
    </row>
    <row r="29" spans="1:14" s="14" customFormat="1" ht="27" customHeight="1" x14ac:dyDescent="0.4">
      <c r="A29" s="109" t="s">
        <v>49</v>
      </c>
      <c r="B29" s="111">
        <v>0</v>
      </c>
      <c r="C29" s="300" t="s">
        <v>50</v>
      </c>
      <c r="D29" s="301"/>
      <c r="E29" s="301"/>
      <c r="F29" s="301"/>
      <c r="G29" s="302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3" t="s">
        <v>53</v>
      </c>
      <c r="D31" s="304"/>
      <c r="E31" s="304"/>
      <c r="F31" s="304"/>
      <c r="G31" s="304"/>
      <c r="H31" s="305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3" t="s">
        <v>55</v>
      </c>
      <c r="D32" s="304"/>
      <c r="E32" s="304"/>
      <c r="F32" s="304"/>
      <c r="G32" s="304"/>
      <c r="H32" s="30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25</v>
      </c>
      <c r="C36" s="99"/>
      <c r="D36" s="306" t="s">
        <v>59</v>
      </c>
      <c r="E36" s="324"/>
      <c r="F36" s="306" t="s">
        <v>60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10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132">
        <v>109494963</v>
      </c>
      <c r="E38" s="133">
        <f>IF(ISBLANK(D38),"-",$D$48/$D$45*D38)</f>
        <v>119426311.77569245</v>
      </c>
      <c r="F38" s="132">
        <v>118107545</v>
      </c>
      <c r="G38" s="134">
        <f>IF(ISBLANK(F38),"-",$D$48/$F$45*F38)</f>
        <v>119804746.96743955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109834411</v>
      </c>
      <c r="E39" s="138">
        <f>IF(ISBLANK(D39),"-",$D$48/$D$45*D39)</f>
        <v>119796548.19176975</v>
      </c>
      <c r="F39" s="137">
        <v>118644460</v>
      </c>
      <c r="G39" s="139">
        <f>IF(ISBLANK(F39),"-",$D$48/$F$45*F39)</f>
        <v>120349377.42028676</v>
      </c>
      <c r="I39" s="308">
        <f>ABS((F43/D43*D42)-F42)/D42</f>
        <v>3.8563873309871502E-3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110039923</v>
      </c>
      <c r="E40" s="138">
        <f>IF(ISBLANK(D40),"-",$D$48/$D$45*D40)</f>
        <v>120020700.42227596</v>
      </c>
      <c r="F40" s="137">
        <v>118672543</v>
      </c>
      <c r="G40" s="139">
        <f>IF(ISBLANK(F40),"-",$D$48/$F$45*F40)</f>
        <v>120377863.97217543</v>
      </c>
      <c r="I40" s="308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109789765.66666667</v>
      </c>
      <c r="E42" s="148">
        <f>AVERAGE(E38:E41)</f>
        <v>119747853.46324605</v>
      </c>
      <c r="F42" s="147">
        <f>AVERAGE(F38:F41)</f>
        <v>118474849.33333333</v>
      </c>
      <c r="G42" s="149">
        <f>AVERAGE(G38:G41)</f>
        <v>120177329.45330058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22.99</v>
      </c>
      <c r="E43" s="140"/>
      <c r="F43" s="152">
        <v>24.72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22.99</v>
      </c>
      <c r="E44" s="155"/>
      <c r="F44" s="154">
        <f>F43*$B$34</f>
        <v>24.72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250</v>
      </c>
      <c r="C45" s="153" t="s">
        <v>77</v>
      </c>
      <c r="D45" s="157">
        <f>D44*$B$30/100</f>
        <v>22.921030000000002</v>
      </c>
      <c r="E45" s="158"/>
      <c r="F45" s="157">
        <f>F44*$B$30/100</f>
        <v>24.64584</v>
      </c>
      <c r="H45" s="150"/>
    </row>
    <row r="46" spans="1:14" ht="19.5" customHeight="1" x14ac:dyDescent="0.3">
      <c r="A46" s="294" t="s">
        <v>78</v>
      </c>
      <c r="B46" s="295"/>
      <c r="C46" s="153" t="s">
        <v>79</v>
      </c>
      <c r="D46" s="159">
        <f>D45/$B$45</f>
        <v>9.1684120000000008E-2</v>
      </c>
      <c r="E46" s="160"/>
      <c r="F46" s="161">
        <f>F45/$B$45</f>
        <v>9.8583359999999995E-2</v>
      </c>
      <c r="H46" s="150"/>
    </row>
    <row r="47" spans="1:14" ht="27" customHeight="1" x14ac:dyDescent="0.4">
      <c r="A47" s="296"/>
      <c r="B47" s="297"/>
      <c r="C47" s="162" t="s">
        <v>80</v>
      </c>
      <c r="D47" s="163">
        <v>0.1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119962591.45827331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3.0412158694123207E-3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 Aciclovir B.P. 400 mg.</v>
      </c>
    </row>
    <row r="56" spans="1:12" ht="26.25" customHeight="1" x14ac:dyDescent="0.4">
      <c r="A56" s="177" t="s">
        <v>87</v>
      </c>
      <c r="B56" s="178">
        <v>400</v>
      </c>
      <c r="C56" s="99" t="str">
        <f>B20</f>
        <v>Aciclovir BP</v>
      </c>
      <c r="H56" s="179"/>
    </row>
    <row r="57" spans="1:12" ht="18.75" x14ac:dyDescent="0.3">
      <c r="A57" s="176" t="s">
        <v>88</v>
      </c>
      <c r="B57" s="268">
        <f>572.8745</f>
        <v>572.87450000000001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1" t="s">
        <v>94</v>
      </c>
      <c r="D60" s="314">
        <v>601.91999999999996</v>
      </c>
      <c r="E60" s="182">
        <v>1</v>
      </c>
      <c r="F60" s="183">
        <v>102298976</v>
      </c>
      <c r="G60" s="269">
        <f>IF(ISBLANK(F60),"-",(F60/$D$50*$D$47*$B$68)*($B$57/$D$60))</f>
        <v>405.80385583021445</v>
      </c>
      <c r="H60" s="184">
        <f t="shared" ref="H60:H71" si="0">IF(ISBLANK(F60),"-",G60/$B$56)</f>
        <v>1.0145096395755362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312"/>
      <c r="D61" s="315"/>
      <c r="E61" s="185">
        <v>2</v>
      </c>
      <c r="F61" s="137">
        <v>105766346</v>
      </c>
      <c r="G61" s="270">
        <f>IF(ISBLANK(F61),"-",(F61/$D$50*$D$47*$B$68)*($B$57/$D$60))</f>
        <v>419.55836414112866</v>
      </c>
      <c r="H61" s="186">
        <f t="shared" si="0"/>
        <v>1.0488959103528217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2"/>
      <c r="D62" s="315"/>
      <c r="E62" s="185">
        <v>3</v>
      </c>
      <c r="F62" s="187">
        <v>106588292</v>
      </c>
      <c r="G62" s="270">
        <f>IF(ISBLANK(F62),"-",(F62/$D$50*$D$47*$B$68)*($B$57/$D$60))</f>
        <v>422.8188939052215</v>
      </c>
      <c r="H62" s="186">
        <f t="shared" si="0"/>
        <v>1.0570472347630537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16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1" t="s">
        <v>99</v>
      </c>
      <c r="D64" s="314">
        <v>531.15</v>
      </c>
      <c r="E64" s="182">
        <v>1</v>
      </c>
      <c r="F64" s="183">
        <v>92492755</v>
      </c>
      <c r="G64" s="271">
        <f>IF(ISBLANK(F64),"-",(F64/$D$50*$D$47*$B$68)*($B$57/$D$64))</f>
        <v>415.79014008642594</v>
      </c>
      <c r="H64" s="190">
        <f t="shared" si="0"/>
        <v>1.0394753502160647</v>
      </c>
    </row>
    <row r="65" spans="1:8" ht="26.25" customHeight="1" x14ac:dyDescent="0.4">
      <c r="A65" s="124" t="s">
        <v>100</v>
      </c>
      <c r="B65" s="125">
        <v>1</v>
      </c>
      <c r="C65" s="312"/>
      <c r="D65" s="315"/>
      <c r="E65" s="185">
        <v>2</v>
      </c>
      <c r="F65" s="137">
        <v>94196204</v>
      </c>
      <c r="G65" s="272">
        <f>IF(ISBLANK(F65),"-",(F65/$D$50*$D$47*$B$68)*($B$57/$D$64))</f>
        <v>423.44779174076444</v>
      </c>
      <c r="H65" s="191">
        <f t="shared" si="0"/>
        <v>1.058619479351911</v>
      </c>
    </row>
    <row r="66" spans="1:8" ht="26.25" customHeight="1" x14ac:dyDescent="0.4">
      <c r="A66" s="124" t="s">
        <v>101</v>
      </c>
      <c r="B66" s="125">
        <v>1</v>
      </c>
      <c r="C66" s="312"/>
      <c r="D66" s="315"/>
      <c r="E66" s="185">
        <v>3</v>
      </c>
      <c r="F66" s="137">
        <v>94934240</v>
      </c>
      <c r="G66" s="272">
        <f>IF(ISBLANK(F66),"-",(F66/$D$50*$D$47*$B$68)*($B$57/$D$64))</f>
        <v>426.76554448614252</v>
      </c>
      <c r="H66" s="191">
        <f t="shared" si="0"/>
        <v>1.0669138612153564</v>
      </c>
    </row>
    <row r="67" spans="1:8" ht="27" customHeight="1" x14ac:dyDescent="0.4">
      <c r="A67" s="124" t="s">
        <v>102</v>
      </c>
      <c r="B67" s="125">
        <v>1</v>
      </c>
      <c r="C67" s="322"/>
      <c r="D67" s="316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5000</v>
      </c>
      <c r="C68" s="311" t="s">
        <v>104</v>
      </c>
      <c r="D68" s="314">
        <v>550.82000000000005</v>
      </c>
      <c r="E68" s="182">
        <v>1</v>
      </c>
      <c r="F68" s="183">
        <v>96248640</v>
      </c>
      <c r="G68" s="271">
        <f>IF(ISBLANK(F68),"-",(F68/$D$50*$D$47*$B$68)*($B$57/$D$68))</f>
        <v>417.22330343264423</v>
      </c>
      <c r="H68" s="186">
        <f t="shared" si="0"/>
        <v>1.0430582585816106</v>
      </c>
    </row>
    <row r="69" spans="1:8" ht="27" customHeight="1" x14ac:dyDescent="0.4">
      <c r="A69" s="172" t="s">
        <v>105</v>
      </c>
      <c r="B69" s="194">
        <f>(D47*B68)/B56*B57</f>
        <v>716.09312499999999</v>
      </c>
      <c r="C69" s="312"/>
      <c r="D69" s="315"/>
      <c r="E69" s="185">
        <v>2</v>
      </c>
      <c r="F69" s="137">
        <v>97415058</v>
      </c>
      <c r="G69" s="272">
        <f>IF(ISBLANK(F69),"-",(F69/$D$50*$D$47*$B$68)*($B$57/$D$68))</f>
        <v>422.2795491223838</v>
      </c>
      <c r="H69" s="186">
        <f t="shared" si="0"/>
        <v>1.0556988728059595</v>
      </c>
    </row>
    <row r="70" spans="1:8" ht="26.25" customHeight="1" x14ac:dyDescent="0.4">
      <c r="A70" s="317" t="s">
        <v>78</v>
      </c>
      <c r="B70" s="318"/>
      <c r="C70" s="312"/>
      <c r="D70" s="315"/>
      <c r="E70" s="185">
        <v>3</v>
      </c>
      <c r="F70" s="137">
        <v>98146455</v>
      </c>
      <c r="G70" s="272">
        <f>IF(ISBLANK(F70),"-",(F70/$D$50*$D$47*$B$68)*($B$57/$D$68))</f>
        <v>425.45004454404091</v>
      </c>
      <c r="H70" s="186">
        <f t="shared" si="0"/>
        <v>1.0636251113601023</v>
      </c>
    </row>
    <row r="71" spans="1:8" ht="27" customHeight="1" x14ac:dyDescent="0.4">
      <c r="A71" s="319"/>
      <c r="B71" s="320"/>
      <c r="C71" s="313"/>
      <c r="D71" s="316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419.9041652543296</v>
      </c>
      <c r="H72" s="199">
        <f>AVERAGE(H60:H71)</f>
        <v>1.049760413135824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1.5239275313040212E-2</v>
      </c>
      <c r="H73" s="274">
        <f>STDEV(H60:H71)/H72</f>
        <v>1.52392753130402E-2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298" t="str">
        <f>B20</f>
        <v>Aciclovir BP</v>
      </c>
      <c r="D76" s="298"/>
      <c r="E76" s="205" t="s">
        <v>108</v>
      </c>
      <c r="F76" s="205"/>
      <c r="G76" s="206">
        <f>H72</f>
        <v>1.049760413135824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1" t="str">
        <f>B26</f>
        <v>Acyclovir</v>
      </c>
      <c r="C79" s="321"/>
    </row>
    <row r="80" spans="1:8" ht="26.25" customHeight="1" x14ac:dyDescent="0.4">
      <c r="A80" s="109" t="s">
        <v>48</v>
      </c>
      <c r="B80" s="321" t="str">
        <f>B27</f>
        <v>A32-1</v>
      </c>
      <c r="C80" s="321"/>
    </row>
    <row r="81" spans="1:12" ht="27" customHeight="1" x14ac:dyDescent="0.4">
      <c r="A81" s="109" t="s">
        <v>6</v>
      </c>
      <c r="B81" s="208">
        <f>B28</f>
        <v>99.7</v>
      </c>
    </row>
    <row r="82" spans="1:12" s="14" customFormat="1" ht="27" customHeight="1" x14ac:dyDescent="0.4">
      <c r="A82" s="109" t="s">
        <v>49</v>
      </c>
      <c r="B82" s="111">
        <v>0</v>
      </c>
      <c r="C82" s="300" t="s">
        <v>50</v>
      </c>
      <c r="D82" s="301"/>
      <c r="E82" s="301"/>
      <c r="F82" s="301"/>
      <c r="G82" s="302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3" t="s">
        <v>111</v>
      </c>
      <c r="D84" s="304"/>
      <c r="E84" s="304"/>
      <c r="F84" s="304"/>
      <c r="G84" s="304"/>
      <c r="H84" s="305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3" t="s">
        <v>112</v>
      </c>
      <c r="D85" s="304"/>
      <c r="E85" s="304"/>
      <c r="F85" s="304"/>
      <c r="G85" s="304"/>
      <c r="H85" s="30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306" t="s">
        <v>60</v>
      </c>
      <c r="G89" s="307"/>
    </row>
    <row r="90" spans="1:12" ht="27" customHeight="1" x14ac:dyDescent="0.4">
      <c r="A90" s="124" t="s">
        <v>61</v>
      </c>
      <c r="B90" s="125">
        <v>2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13">
        <v>1</v>
      </c>
      <c r="D91" s="132">
        <v>0.47649999999999998</v>
      </c>
      <c r="E91" s="133">
        <f>IF(ISBLANK(D91),"-",$D$101/$D$98*D91)</f>
        <v>0.61151261759073217</v>
      </c>
      <c r="F91" s="132">
        <v>0.57210000000000005</v>
      </c>
      <c r="G91" s="134">
        <f>IF(ISBLANK(F91),"-",$D$101/$F$98*F91)</f>
        <v>0.606756190408556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0.47260000000000002</v>
      </c>
      <c r="E92" s="138">
        <f>IF(ISBLANK(D92),"-",$D$101/$D$98*D92)</f>
        <v>0.60650758252545656</v>
      </c>
      <c r="F92" s="137">
        <v>0.56510000000000005</v>
      </c>
      <c r="G92" s="139">
        <f>IF(ISBLANK(F92),"-",$D$101/$F$98*F92)</f>
        <v>0.59933215032315157</v>
      </c>
      <c r="I92" s="308">
        <f>ABS((F96/D96*D95)-F95)/D95</f>
        <v>1.1956813623812576E-2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0.47099999999999997</v>
      </c>
      <c r="E93" s="138">
        <f>IF(ISBLANK(D93),"-",$D$101/$D$98*D93)</f>
        <v>0.60445423480636895</v>
      </c>
      <c r="F93" s="137">
        <v>0.56420000000000003</v>
      </c>
      <c r="G93" s="139">
        <f>IF(ISBLANK(F93),"-",$D$101/$F$98*F93)</f>
        <v>0.59837763088359952</v>
      </c>
      <c r="I93" s="308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0.47336666666666671</v>
      </c>
      <c r="E95" s="148">
        <f>AVERAGE(E91:E94)</f>
        <v>0.60749147830751926</v>
      </c>
      <c r="F95" s="218">
        <f>AVERAGE(F91:F94)</f>
        <v>0.56713333333333338</v>
      </c>
      <c r="G95" s="219">
        <f>AVERAGE(G91:G94)</f>
        <v>0.60148865720510236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21.71</v>
      </c>
      <c r="E96" s="140"/>
      <c r="F96" s="152">
        <v>26.27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21.71</v>
      </c>
      <c r="E97" s="155"/>
      <c r="F97" s="154">
        <f>F96*$B$87</f>
        <v>26.27</v>
      </c>
    </row>
    <row r="98" spans="1:10" ht="19.5" customHeight="1" x14ac:dyDescent="0.3">
      <c r="A98" s="124" t="s">
        <v>76</v>
      </c>
      <c r="B98" s="224">
        <f>(B97/B96)*(B95/B94)*(B93/B92)*(B91/B90)*B89</f>
        <v>2500</v>
      </c>
      <c r="C98" s="222" t="s">
        <v>115</v>
      </c>
      <c r="D98" s="225">
        <f>D97*$B$83/100</f>
        <v>21.644870000000001</v>
      </c>
      <c r="E98" s="158"/>
      <c r="F98" s="157">
        <f>F97*$B$83/100</f>
        <v>26.191190000000002</v>
      </c>
    </row>
    <row r="99" spans="1:10" ht="19.5" customHeight="1" x14ac:dyDescent="0.3">
      <c r="A99" s="294" t="s">
        <v>78</v>
      </c>
      <c r="B99" s="309"/>
      <c r="C99" s="222" t="s">
        <v>116</v>
      </c>
      <c r="D99" s="226">
        <f>D98/$B$98</f>
        <v>8.6579480000000004E-3</v>
      </c>
      <c r="E99" s="158"/>
      <c r="F99" s="161">
        <f>F98/$B$98</f>
        <v>1.0476476E-2</v>
      </c>
      <c r="G99" s="227"/>
      <c r="H99" s="150"/>
    </row>
    <row r="100" spans="1:10" ht="19.5" customHeight="1" x14ac:dyDescent="0.3">
      <c r="A100" s="296"/>
      <c r="B100" s="310"/>
      <c r="C100" s="222" t="s">
        <v>80</v>
      </c>
      <c r="D100" s="228">
        <f>$B$56/$B$116</f>
        <v>1.1111111111111112E-2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27.777777777777779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27.777777777777779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0.60449006775631087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8.1879402502588287E-3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5</v>
      </c>
      <c r="C108" s="243">
        <v>1</v>
      </c>
      <c r="D108" s="244">
        <v>0.62239999999999995</v>
      </c>
      <c r="E108" s="275">
        <f t="shared" ref="E108:E113" si="1">IF(ISBLANK(D108),"-",D108/$D$103*$D$100*$B$116)</f>
        <v>411.85126651305649</v>
      </c>
      <c r="F108" s="245">
        <f t="shared" ref="F108:F113" si="2">IF(ISBLANK(D108), "-", E108/$B$56)</f>
        <v>1.0296281662826412</v>
      </c>
    </row>
    <row r="109" spans="1:10" ht="26.25" customHeight="1" x14ac:dyDescent="0.4">
      <c r="A109" s="124" t="s">
        <v>95</v>
      </c>
      <c r="B109" s="125">
        <v>200</v>
      </c>
      <c r="C109" s="243">
        <v>2</v>
      </c>
      <c r="D109" s="244">
        <v>0.61450000000000005</v>
      </c>
      <c r="E109" s="276">
        <f t="shared" si="1"/>
        <v>406.62371991046479</v>
      </c>
      <c r="F109" s="246">
        <f t="shared" si="2"/>
        <v>1.0165592997761619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0.61070000000000002</v>
      </c>
      <c r="E110" s="276">
        <f t="shared" si="1"/>
        <v>404.10920382314208</v>
      </c>
      <c r="F110" s="246">
        <f t="shared" si="2"/>
        <v>1.0102730095578552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0.61439999999999995</v>
      </c>
      <c r="E111" s="276">
        <f t="shared" si="1"/>
        <v>406.55754843448256</v>
      </c>
      <c r="F111" s="246">
        <f t="shared" si="2"/>
        <v>1.0163938710862064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0.61799999999999999</v>
      </c>
      <c r="E112" s="276">
        <f t="shared" si="1"/>
        <v>408.9397215698408</v>
      </c>
      <c r="F112" s="246">
        <f t="shared" si="2"/>
        <v>1.0223493039246021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0.61470000000000002</v>
      </c>
      <c r="E113" s="277">
        <f t="shared" si="1"/>
        <v>406.75606286242908</v>
      </c>
      <c r="F113" s="249">
        <f t="shared" si="2"/>
        <v>1.0168901571560727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407.47292051890264</v>
      </c>
      <c r="F115" s="252">
        <f>AVERAGE(F108:F113)</f>
        <v>1.0186823012972566</v>
      </c>
    </row>
    <row r="116" spans="1:10" ht="27" customHeight="1" x14ac:dyDescent="0.4">
      <c r="A116" s="124" t="s">
        <v>103</v>
      </c>
      <c r="B116" s="156">
        <f>(B115/B114)*(B113/B112)*(B111/B110)*(B109/B108)*B107</f>
        <v>36000</v>
      </c>
      <c r="C116" s="253"/>
      <c r="D116" s="216" t="s">
        <v>84</v>
      </c>
      <c r="E116" s="254">
        <f>STDEV(E108:E113)/E115</f>
        <v>6.4660183254591011E-3</v>
      </c>
      <c r="F116" s="254">
        <f>STDEV(F108:F113)/F115</f>
        <v>6.4660183254591263E-3</v>
      </c>
      <c r="I116" s="98"/>
    </row>
    <row r="117" spans="1:10" ht="27" customHeight="1" x14ac:dyDescent="0.4">
      <c r="A117" s="294" t="s">
        <v>78</v>
      </c>
      <c r="B117" s="295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296"/>
      <c r="B118" s="297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298" t="str">
        <f>B20</f>
        <v>Aciclovir BP</v>
      </c>
      <c r="D120" s="298"/>
      <c r="E120" s="205" t="s">
        <v>124</v>
      </c>
      <c r="F120" s="205"/>
      <c r="G120" s="206">
        <f>F115</f>
        <v>1.0186823012972566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299" t="s">
        <v>26</v>
      </c>
      <c r="C122" s="299"/>
      <c r="E122" s="211" t="s">
        <v>27</v>
      </c>
      <c r="F122" s="260"/>
      <c r="G122" s="299" t="s">
        <v>28</v>
      </c>
      <c r="H122" s="299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paperSize="9" scale="25" orientation="portrait" r:id="rId1"/>
  <headerFooter>
    <oddHeader>&amp;LVer 3</oddHeader>
    <oddFooter>&amp;LNQCL/ADDO/014&amp;CPage &amp;P of &amp;N&amp;R&amp;D &amp;T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Acyclovir</vt:lpstr>
      <vt:lpstr>Acyclovir!Print_Area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2016-04-22T11:14:30Z</cp:lastPrinted>
  <dcterms:created xsi:type="dcterms:W3CDTF">2005-07-05T10:19:27Z</dcterms:created>
  <dcterms:modified xsi:type="dcterms:W3CDTF">2016-04-22T11:17:50Z</dcterms:modified>
  <cp:category/>
</cp:coreProperties>
</file>