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5" r:id="rId1"/>
    <sheet name="Density" sheetId="3" r:id="rId2"/>
    <sheet name="NDQA201003139" sheetId="2" r:id="rId3"/>
  </sheets>
  <externalReferences>
    <externalReference r:id="rId4"/>
  </externalReferences>
  <definedNames>
    <definedName name="_xlnm.Print_Area" localSheetId="0">component!$A$1:$G$145</definedName>
    <definedName name="_xlnm.Print_Area" localSheetId="1">Density!$A$1:$F$59</definedName>
    <definedName name="_xlnm.Print_Area" localSheetId="2">NDQA201003139!$A$1:$G$148</definedName>
  </definedNames>
  <calcPr calcId="125725"/>
</workbook>
</file>

<file path=xl/calcChain.xml><?xml version="1.0" encoding="utf-8"?>
<calcChain xmlns="http://schemas.openxmlformats.org/spreadsheetml/2006/main">
  <c r="C118" i="5"/>
  <c r="C120"/>
  <c r="C121"/>
  <c r="C122"/>
  <c r="C92"/>
  <c r="G28" i="2"/>
  <c r="E103" i="5"/>
  <c r="B115"/>
  <c r="G109"/>
  <c r="F109"/>
  <c r="E109"/>
  <c r="D109"/>
  <c r="E118" s="1"/>
  <c r="C109"/>
  <c r="B109"/>
  <c r="G103"/>
  <c r="F103"/>
  <c r="D103"/>
  <c r="C103"/>
  <c r="B103"/>
  <c r="C95"/>
  <c r="G76"/>
  <c r="F76"/>
  <c r="E76"/>
  <c r="D76"/>
  <c r="C76"/>
  <c r="B76"/>
  <c r="G70"/>
  <c r="F70"/>
  <c r="E70"/>
  <c r="D70"/>
  <c r="C70"/>
  <c r="B70"/>
  <c r="C62"/>
  <c r="B51"/>
  <c r="G45"/>
  <c r="F45"/>
  <c r="E45"/>
  <c r="D45"/>
  <c r="C45"/>
  <c r="B45"/>
  <c r="G39"/>
  <c r="F39"/>
  <c r="E39"/>
  <c r="D39"/>
  <c r="C39"/>
  <c r="B39"/>
  <c r="C31"/>
  <c r="B84" s="1"/>
  <c r="E27"/>
  <c r="D112" s="1"/>
  <c r="E25"/>
  <c r="B112" s="1"/>
  <c r="D33" i="3"/>
  <c r="C33"/>
  <c r="C35" s="1"/>
  <c r="B33"/>
  <c r="G113" i="2"/>
  <c r="F113"/>
  <c r="E113"/>
  <c r="E123" s="1"/>
  <c r="E125" s="1"/>
  <c r="E126" s="1"/>
  <c r="D113"/>
  <c r="E122" s="1"/>
  <c r="E124" s="1"/>
  <c r="C113"/>
  <c r="B113"/>
  <c r="G107"/>
  <c r="C123" s="1"/>
  <c r="C125" s="1"/>
  <c r="C126" s="1"/>
  <c r="F107"/>
  <c r="E107"/>
  <c r="D107"/>
  <c r="C122" s="1"/>
  <c r="C124" s="1"/>
  <c r="C107"/>
  <c r="B107"/>
  <c r="C99"/>
  <c r="G78"/>
  <c r="F78"/>
  <c r="E78"/>
  <c r="E92" s="1"/>
  <c r="E94" s="1"/>
  <c r="E95" s="1"/>
  <c r="D78"/>
  <c r="E91" s="1"/>
  <c r="E93" s="1"/>
  <c r="C78"/>
  <c r="B78"/>
  <c r="G72"/>
  <c r="C92" s="1"/>
  <c r="F72"/>
  <c r="E72"/>
  <c r="D72"/>
  <c r="C91" s="1"/>
  <c r="C93" s="1"/>
  <c r="C72"/>
  <c r="B72"/>
  <c r="C64"/>
  <c r="G47"/>
  <c r="F47"/>
  <c r="E47"/>
  <c r="E57" s="1"/>
  <c r="E59" s="1"/>
  <c r="E60" s="1"/>
  <c r="D47"/>
  <c r="E56" s="1"/>
  <c r="E58" s="1"/>
  <c r="C47"/>
  <c r="B47"/>
  <c r="G41"/>
  <c r="C57" s="1"/>
  <c r="F41"/>
  <c r="E41"/>
  <c r="D41"/>
  <c r="C56" s="1"/>
  <c r="C58" s="1"/>
  <c r="C41"/>
  <c r="B41"/>
  <c r="C33"/>
  <c r="B119" s="1"/>
  <c r="C23"/>
  <c r="E29" s="1"/>
  <c r="E27" l="1"/>
  <c r="B116" s="1"/>
  <c r="E120" i="5"/>
  <c r="E119"/>
  <c r="C119"/>
  <c r="E88"/>
  <c r="E87"/>
  <c r="E89" s="1"/>
  <c r="C88"/>
  <c r="C87"/>
  <c r="C89" s="1"/>
  <c r="E54"/>
  <c r="E56" s="1"/>
  <c r="E55"/>
  <c r="C55"/>
  <c r="C54"/>
  <c r="C56" s="1"/>
  <c r="C37" i="3"/>
  <c r="C39" s="1"/>
  <c r="D48" i="5"/>
  <c r="D81"/>
  <c r="B48"/>
  <c r="B81"/>
  <c r="D50" i="2"/>
  <c r="D85"/>
  <c r="E96" s="1"/>
  <c r="C137" s="1"/>
  <c r="D116"/>
  <c r="C59"/>
  <c r="C60" s="1"/>
  <c r="E61"/>
  <c r="C127"/>
  <c r="C138" s="1"/>
  <c r="E127"/>
  <c r="C139" s="1"/>
  <c r="C94"/>
  <c r="C95" s="1"/>
  <c r="B53"/>
  <c r="B88"/>
  <c r="B85" l="1"/>
  <c r="C96" s="1"/>
  <c r="C136" s="1"/>
  <c r="B50"/>
  <c r="C61" s="1"/>
  <c r="E121" i="5"/>
  <c r="E122" s="1"/>
  <c r="C123"/>
  <c r="C134" s="1"/>
  <c r="E90"/>
  <c r="E91" s="1"/>
  <c r="E92" s="1"/>
  <c r="C133" s="1"/>
  <c r="C90"/>
  <c r="C91" s="1"/>
  <c r="C132" s="1"/>
  <c r="E57"/>
  <c r="E58" s="1"/>
  <c r="E59" s="1"/>
  <c r="C131" s="1"/>
  <c r="C57"/>
  <c r="C58" s="1"/>
  <c r="C59" s="1"/>
  <c r="C130" s="1"/>
  <c r="C135" i="2"/>
  <c r="E123" i="5" l="1"/>
  <c r="C135" s="1"/>
  <c r="C137" s="1"/>
  <c r="D140" s="1"/>
  <c r="C134" i="2"/>
  <c r="C141" s="1"/>
  <c r="C138" i="5" l="1"/>
  <c r="C142" i="2"/>
  <c r="D144"/>
</calcChain>
</file>

<file path=xl/sharedStrings.xml><?xml version="1.0" encoding="utf-8"?>
<sst xmlns="http://schemas.openxmlformats.org/spreadsheetml/2006/main" count="334" uniqueCount="115">
  <si>
    <t>MICOBIOLOGY NO.</t>
  </si>
  <si>
    <t>BIOL/002/2016</t>
  </si>
  <si>
    <t>DATE RECEIVED</t>
  </si>
  <si>
    <t>2016-04-04 10:38:07</t>
  </si>
  <si>
    <t>Analysis Report</t>
  </si>
  <si>
    <t>Erythromycin Ethyl Succinate Microbial Assay</t>
  </si>
  <si>
    <t>Sample Name:</t>
  </si>
  <si>
    <t>EROCIN ORAL SUSPENSION</t>
  </si>
  <si>
    <t>Lab Ref No:</t>
  </si>
  <si>
    <t>NDQB201603839</t>
  </si>
  <si>
    <t>Active Ingredient:</t>
  </si>
  <si>
    <t>Erythromycin Ethyl Succinate</t>
  </si>
  <si>
    <t>Label Claim:</t>
  </si>
  <si>
    <t>Each  ml contains mg of Each 5ml contains 125mg Erythromycin as Erythromycin Ethyl Succinate</t>
  </si>
  <si>
    <t>Date Test Set:</t>
  </si>
  <si>
    <t>17/05/2016</t>
  </si>
  <si>
    <t>Date of Results:</t>
  </si>
  <si>
    <t>18/05/2016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</si>
  <si>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</si>
  <si>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</si>
  <si>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</si>
  <si>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</si>
  <si>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</si>
  <si>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</si>
  <si>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</si>
  <si>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</si>
  <si>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</si>
  <si>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</si>
  <si>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</si>
  <si>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</si>
  <si>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</si>
  <si>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</si>
  <si>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</si>
  <si>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</si>
  <si>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</si>
  <si>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</si>
  <si>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</si>
  <si>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</si>
  <si>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</si>
  <si>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</si>
  <si>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</si>
  <si>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</si>
  <si>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</si>
  <si>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</si>
  <si>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</si>
  <si>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</si>
  <si>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</si>
  <si>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</si>
  <si>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</si>
  <si>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</si>
  <si>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</si>
  <si>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</si>
  <si>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</si>
  <si>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</si>
  <si>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</si>
  <si>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</si>
  <si>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</si>
  <si>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</si>
  <si>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</si>
  <si>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</si>
  <si>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</si>
  <si>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</si>
  <si>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</si>
  <si>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</si>
  <si>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</si>
  <si>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</si>
  <si>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</si>
  <si>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</si>
  <si>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</si>
  <si>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</si>
  <si>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</si>
  <si>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</si>
  <si>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</si>
  <si>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</si>
  <si>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</si>
  <si>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</si>
  <si>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</si>
  <si>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</si>
  <si>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</si>
  <si>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</si>
  <si>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</si>
  <si>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</si>
  <si>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</si>
  <si>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</si>
  <si>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</si>
  <si>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</si>
  <si>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</si>
  <si>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</si>
  <si>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</si>
  <si>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</si>
  <si>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</si>
  <si>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</si>
  <si>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EROCIN</t>
  </si>
  <si>
    <t>Laboratory Ref No:</t>
  </si>
  <si>
    <t>NDQB201603838</t>
  </si>
  <si>
    <t>Each 5ml contains 125mg Erythromycin as Ethyl Succinate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</si>
  <si>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</si>
  <si>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</si>
  <si>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</si>
  <si>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</si>
  <si>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</si>
  <si>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</si>
  <si>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</si>
  <si>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Name</t>
  </si>
  <si>
    <t>Date</t>
  </si>
  <si>
    <t>Signature</t>
  </si>
  <si>
    <t>ERIC</t>
  </si>
  <si>
    <t>Reviewed By:</t>
  </si>
  <si>
    <t>Each mg Erythromycin Stearate is equivalent to:</t>
  </si>
  <si>
    <t>Erythromycin Base</t>
  </si>
  <si>
    <t>Sample A Weight (g):</t>
  </si>
  <si>
    <t>Equivalent to Erythromycin Base (mg)</t>
  </si>
  <si>
    <t>Sample A Weight (mg):</t>
  </si>
  <si>
    <t>.</t>
  </si>
  <si>
    <t>Head, BAU</t>
  </si>
</sst>
</file>

<file path=xl/styles.xml><?xml version="1.0" encoding="utf-8"?>
<styleSheet xmlns="http://schemas.openxmlformats.org/spreadsheetml/2006/main">
  <numFmts count="9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  <numFmt numFmtId="170" formatCode="0.00000"/>
    <numFmt numFmtId="171" formatCode="0.0000000"/>
    <numFmt numFmtId="172" formatCode="0.000"/>
  </numFmts>
  <fonts count="19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sz val="10"/>
      <color rgb="FF000000"/>
      <name val="Arial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92D05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8" fillId="2" borderId="0"/>
    <xf numFmtId="0" fontId="8" fillId="2" borderId="0"/>
  </cellStyleXfs>
  <cellXfs count="2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10" fillId="2" borderId="0" xfId="1" applyFont="1" applyFill="1" applyAlignment="1">
      <alignment vertical="center"/>
    </xf>
    <xf numFmtId="0" fontId="11" fillId="2" borderId="0" xfId="1" applyFont="1" applyFill="1"/>
    <xf numFmtId="0" fontId="13" fillId="2" borderId="0" xfId="1" applyFont="1" applyFill="1" applyAlignment="1">
      <alignment vertical="center"/>
    </xf>
    <xf numFmtId="0" fontId="16" fillId="2" borderId="0" xfId="1" applyFont="1" applyFill="1" applyAlignment="1">
      <alignment horizontal="right"/>
    </xf>
    <xf numFmtId="0" fontId="17" fillId="2" borderId="0" xfId="1" applyFont="1" applyFill="1" applyProtection="1">
      <protection locked="0"/>
    </xf>
    <xf numFmtId="164" fontId="2" fillId="2" borderId="0" xfId="1" applyNumberFormat="1" applyFont="1" applyFill="1" applyAlignment="1">
      <alignment horizontal="left"/>
    </xf>
    <xf numFmtId="2" fontId="16" fillId="2" borderId="16" xfId="1" applyNumberFormat="1" applyFont="1" applyFill="1" applyBorder="1" applyAlignment="1">
      <alignment horizontal="center" wrapText="1"/>
    </xf>
    <xf numFmtId="2" fontId="16" fillId="2" borderId="20" xfId="1" applyNumberFormat="1" applyFont="1" applyFill="1" applyBorder="1" applyAlignment="1">
      <alignment horizontal="center" wrapText="1"/>
    </xf>
    <xf numFmtId="2" fontId="11" fillId="2" borderId="0" xfId="1" applyNumberFormat="1" applyFont="1" applyFill="1" applyAlignment="1">
      <alignment horizontal="center"/>
    </xf>
    <xf numFmtId="2" fontId="18" fillId="2" borderId="0" xfId="1" applyNumberFormat="1" applyFont="1" applyFill="1" applyAlignment="1">
      <alignment horizontal="center"/>
    </xf>
    <xf numFmtId="0" fontId="0" fillId="2" borderId="0" xfId="1" applyFont="1" applyFill="1"/>
    <xf numFmtId="170" fontId="17" fillId="4" borderId="21" xfId="1" applyNumberFormat="1" applyFont="1" applyFill="1" applyBorder="1" applyAlignment="1" applyProtection="1">
      <alignment horizontal="center"/>
      <protection locked="0"/>
    </xf>
    <xf numFmtId="170" fontId="17" fillId="4" borderId="22" xfId="1" applyNumberFormat="1" applyFont="1" applyFill="1" applyBorder="1" applyAlignment="1" applyProtection="1">
      <alignment horizontal="center"/>
      <protection locked="0"/>
    </xf>
    <xf numFmtId="170" fontId="18" fillId="2" borderId="0" xfId="1" applyNumberFormat="1" applyFont="1" applyFill="1" applyAlignment="1">
      <alignment horizontal="center"/>
    </xf>
    <xf numFmtId="170" fontId="17" fillId="2" borderId="23" xfId="1" applyNumberFormat="1" applyFont="1" applyFill="1" applyBorder="1" applyAlignment="1">
      <alignment horizontal="center"/>
    </xf>
    <xf numFmtId="170" fontId="17" fillId="4" borderId="24" xfId="1" applyNumberFormat="1" applyFont="1" applyFill="1" applyBorder="1" applyAlignment="1" applyProtection="1">
      <alignment horizontal="center"/>
      <protection locked="0"/>
    </xf>
    <xf numFmtId="170" fontId="17" fillId="2" borderId="0" xfId="1" applyNumberFormat="1" applyFont="1" applyFill="1" applyAlignment="1">
      <alignment horizontal="center"/>
    </xf>
    <xf numFmtId="170" fontId="17" fillId="2" borderId="25" xfId="1" applyNumberFormat="1" applyFont="1" applyFill="1" applyBorder="1" applyAlignment="1">
      <alignment horizontal="center"/>
    </xf>
    <xf numFmtId="171" fontId="16" fillId="3" borderId="21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2" fontId="17" fillId="2" borderId="0" xfId="1" applyNumberFormat="1" applyFont="1" applyFill="1" applyAlignment="1">
      <alignment horizontal="center"/>
    </xf>
    <xf numFmtId="2" fontId="17" fillId="2" borderId="21" xfId="1" applyNumberFormat="1" applyFont="1" applyFill="1" applyBorder="1" applyAlignment="1">
      <alignment horizontal="center"/>
    </xf>
    <xf numFmtId="171" fontId="17" fillId="2" borderId="21" xfId="1" applyNumberFormat="1" applyFont="1" applyFill="1" applyBorder="1" applyAlignment="1">
      <alignment horizontal="center"/>
    </xf>
    <xf numFmtId="171" fontId="18" fillId="2" borderId="0" xfId="1" applyNumberFormat="1" applyFont="1" applyFill="1" applyAlignment="1">
      <alignment horizontal="center"/>
    </xf>
    <xf numFmtId="171" fontId="17" fillId="2" borderId="0" xfId="1" applyNumberFormat="1" applyFont="1" applyFill="1" applyAlignment="1">
      <alignment horizontal="center"/>
    </xf>
    <xf numFmtId="2" fontId="17" fillId="2" borderId="21" xfId="1" applyNumberFormat="1" applyFont="1" applyFill="1" applyBorder="1" applyAlignment="1">
      <alignment horizontal="center" wrapText="1"/>
    </xf>
    <xf numFmtId="165" fontId="16" fillId="3" borderId="18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center" wrapText="1"/>
    </xf>
    <xf numFmtId="165" fontId="11" fillId="2" borderId="0" xfId="1" applyNumberFormat="1" applyFont="1" applyFill="1" applyAlignment="1">
      <alignment horizontal="center" vertical="center"/>
    </xf>
    <xf numFmtId="0" fontId="18" fillId="2" borderId="13" xfId="1" applyFont="1" applyFill="1" applyBorder="1"/>
    <xf numFmtId="0" fontId="18" fillId="2" borderId="0" xfId="1" applyFont="1" applyFill="1" applyAlignment="1">
      <alignment horizontal="center"/>
    </xf>
    <xf numFmtId="0" fontId="18" fillId="2" borderId="0" xfId="1" applyFont="1" applyFill="1"/>
    <xf numFmtId="10" fontId="18" fillId="2" borderId="13" xfId="1" applyNumberFormat="1" applyFont="1" applyFill="1" applyBorder="1"/>
    <xf numFmtId="10" fontId="18" fillId="2" borderId="0" xfId="1" applyNumberFormat="1" applyFont="1" applyFill="1" applyAlignment="1">
      <alignment horizontal="center"/>
    </xf>
    <xf numFmtId="0" fontId="17" fillId="2" borderId="0" xfId="1" applyFont="1" applyFill="1"/>
    <xf numFmtId="0" fontId="16" fillId="2" borderId="19" xfId="1" applyFont="1" applyFill="1" applyBorder="1"/>
    <xf numFmtId="0" fontId="16" fillId="2" borderId="19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8" xfId="1" applyFont="1" applyFill="1" applyBorder="1"/>
    <xf numFmtId="0" fontId="16" fillId="2" borderId="15" xfId="1" applyFont="1" applyFill="1" applyBorder="1"/>
    <xf numFmtId="0" fontId="16" fillId="2" borderId="0" xfId="1" applyFont="1" applyFill="1"/>
    <xf numFmtId="0" fontId="17" fillId="2" borderId="15" xfId="1" applyFont="1" applyFill="1" applyBorder="1"/>
    <xf numFmtId="172" fontId="18" fillId="2" borderId="0" xfId="1" applyNumberFormat="1" applyFont="1" applyFill="1" applyAlignment="1">
      <alignment horizontal="center"/>
    </xf>
    <xf numFmtId="165" fontId="18" fillId="2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/>
    </xf>
    <xf numFmtId="172" fontId="0" fillId="2" borderId="0" xfId="1" applyNumberFormat="1" applyFont="1" applyFill="1"/>
    <xf numFmtId="0" fontId="0" fillId="2" borderId="0" xfId="1" applyFont="1" applyFill="1" applyAlignment="1">
      <alignment horizontal="right"/>
    </xf>
    <xf numFmtId="0" fontId="2" fillId="2" borderId="0" xfId="2" applyFont="1" applyFill="1"/>
    <xf numFmtId="0" fontId="0" fillId="2" borderId="0" xfId="2" applyFont="1" applyFill="1"/>
    <xf numFmtId="0" fontId="3" fillId="2" borderId="0" xfId="2" applyFont="1" applyFill="1"/>
    <xf numFmtId="164" fontId="2" fillId="2" borderId="0" xfId="2" applyNumberFormat="1" applyFont="1" applyFill="1" applyAlignment="1">
      <alignment horizontal="left"/>
    </xf>
    <xf numFmtId="168" fontId="3" fillId="2" borderId="0" xfId="2" applyNumberFormat="1" applyFont="1" applyFill="1" applyAlignment="1">
      <alignment horizontal="center"/>
    </xf>
    <xf numFmtId="0" fontId="3" fillId="2" borderId="3" xfId="2" applyFont="1" applyFill="1" applyBorder="1"/>
    <xf numFmtId="164" fontId="2" fillId="2" borderId="4" xfId="2" applyNumberFormat="1" applyFont="1" applyFill="1" applyBorder="1" applyAlignment="1">
      <alignment horizontal="left"/>
    </xf>
    <xf numFmtId="0" fontId="3" fillId="2" borderId="3" xfId="2" applyFont="1" applyFill="1" applyBorder="1" applyAlignment="1">
      <alignment horizontal="center"/>
    </xf>
    <xf numFmtId="0" fontId="2" fillId="2" borderId="4" xfId="2" applyFont="1" applyFill="1" applyBorder="1"/>
    <xf numFmtId="0" fontId="3" fillId="2" borderId="4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6" xfId="2" applyFont="1" applyFill="1" applyBorder="1" applyAlignment="1">
      <alignment horizontal="center"/>
    </xf>
    <xf numFmtId="2" fontId="2" fillId="2" borderId="4" xfId="2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2" fillId="2" borderId="2" xfId="2" applyFont="1" applyFill="1" applyBorder="1"/>
    <xf numFmtId="2" fontId="3" fillId="2" borderId="2" xfId="2" applyNumberFormat="1" applyFont="1" applyFill="1" applyBorder="1" applyAlignment="1">
      <alignment horizontal="center"/>
    </xf>
    <xf numFmtId="2" fontId="2" fillId="2" borderId="3" xfId="2" applyNumberFormat="1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2" fontId="3" fillId="2" borderId="7" xfId="2" applyNumberFormat="1" applyFont="1" applyFill="1" applyBorder="1" applyAlignment="1">
      <alignment horizontal="center"/>
    </xf>
    <xf numFmtId="0" fontId="2" fillId="2" borderId="5" xfId="2" applyFont="1" applyFill="1" applyBorder="1"/>
    <xf numFmtId="0" fontId="2" fillId="2" borderId="7" xfId="2" applyFont="1" applyFill="1" applyBorder="1"/>
    <xf numFmtId="0" fontId="2" fillId="2" borderId="0" xfId="2" applyFont="1" applyFill="1" applyAlignment="1">
      <alignment vertical="top"/>
    </xf>
    <xf numFmtId="2" fontId="3" fillId="2" borderId="0" xfId="2" applyNumberFormat="1" applyFont="1" applyFill="1" applyAlignment="1">
      <alignment horizontal="center"/>
    </xf>
    <xf numFmtId="0" fontId="3" fillId="2" borderId="0" xfId="2" applyFont="1" applyFill="1" applyAlignment="1">
      <alignment vertical="top"/>
    </xf>
    <xf numFmtId="2" fontId="2" fillId="2" borderId="0" xfId="2" applyNumberFormat="1" applyFont="1" applyFill="1" applyAlignment="1">
      <alignment horizontal="center" vertical="top"/>
    </xf>
    <xf numFmtId="0" fontId="3" fillId="2" borderId="0" xfId="2" applyFont="1" applyFill="1" applyAlignment="1">
      <alignment horizontal="left"/>
    </xf>
    <xf numFmtId="0" fontId="3" fillId="2" borderId="5" xfId="2" applyFont="1" applyFill="1" applyBorder="1" applyAlignment="1">
      <alignment horizontal="left" vertical="top"/>
    </xf>
    <xf numFmtId="0" fontId="3" fillId="2" borderId="8" xfId="2" applyFont="1" applyFill="1" applyBorder="1" applyAlignment="1">
      <alignment horizontal="center" vertical="top"/>
    </xf>
    <xf numFmtId="0" fontId="3" fillId="2" borderId="5" xfId="2" applyFont="1" applyFill="1" applyBorder="1" applyAlignment="1">
      <alignment vertical="center"/>
    </xf>
    <xf numFmtId="0" fontId="3" fillId="2" borderId="8" xfId="2" applyFont="1" applyFill="1" applyBorder="1" applyAlignment="1">
      <alignment horizontal="left" vertical="top" indent="4"/>
    </xf>
    <xf numFmtId="0" fontId="3" fillId="2" borderId="7" xfId="2" applyFont="1" applyFill="1" applyBorder="1" applyAlignment="1">
      <alignment horizontal="left" vertical="top" indent="4"/>
    </xf>
    <xf numFmtId="0" fontId="2" fillId="2" borderId="9" xfId="2" applyFont="1" applyFill="1" applyBorder="1" applyAlignment="1">
      <alignment horizontal="center" vertical="top"/>
    </xf>
    <xf numFmtId="0" fontId="3" fillId="2" borderId="7" xfId="2" applyFont="1" applyFill="1" applyBorder="1" applyAlignment="1">
      <alignment horizontal="center" vertical="top"/>
    </xf>
    <xf numFmtId="2" fontId="2" fillId="2" borderId="7" xfId="2" applyNumberFormat="1" applyFont="1" applyFill="1" applyBorder="1" applyAlignment="1">
      <alignment horizontal="center" vertical="top"/>
    </xf>
    <xf numFmtId="0" fontId="3" fillId="2" borderId="10" xfId="2" applyFont="1" applyFill="1" applyBorder="1" applyAlignment="1">
      <alignment horizontal="center" vertical="top"/>
    </xf>
    <xf numFmtId="2" fontId="3" fillId="2" borderId="10" xfId="2" applyNumberFormat="1" applyFont="1" applyFill="1" applyBorder="1" applyAlignment="1">
      <alignment horizontal="center" vertical="top"/>
    </xf>
    <xf numFmtId="0" fontId="3" fillId="2" borderId="5" xfId="2" applyFont="1" applyFill="1" applyBorder="1" applyAlignment="1">
      <alignment horizontal="left" vertical="center"/>
    </xf>
    <xf numFmtId="0" fontId="3" fillId="2" borderId="8" xfId="2" applyFont="1" applyFill="1" applyBorder="1" applyAlignment="1">
      <alignment vertical="top"/>
    </xf>
    <xf numFmtId="0" fontId="3" fillId="2" borderId="7" xfId="2" applyFont="1" applyFill="1" applyBorder="1" applyAlignment="1">
      <alignment vertical="top"/>
    </xf>
    <xf numFmtId="0" fontId="3" fillId="2" borderId="9" xfId="2" applyFont="1" applyFill="1" applyBorder="1" applyAlignment="1">
      <alignment horizontal="center" vertical="top"/>
    </xf>
    <xf numFmtId="2" fontId="3" fillId="2" borderId="7" xfId="2" applyNumberFormat="1" applyFont="1" applyFill="1" applyBorder="1" applyAlignment="1">
      <alignment horizontal="center" vertical="top"/>
    </xf>
    <xf numFmtId="165" fontId="3" fillId="2" borderId="0" xfId="2" applyNumberFormat="1" applyFont="1" applyFill="1" applyAlignment="1">
      <alignment horizontal="center" vertical="top"/>
    </xf>
    <xf numFmtId="165" fontId="2" fillId="2" borderId="0" xfId="2" applyNumberFormat="1" applyFont="1" applyFill="1" applyAlignment="1">
      <alignment horizontal="center" vertical="top"/>
    </xf>
    <xf numFmtId="2" fontId="2" fillId="2" borderId="0" xfId="2" applyNumberFormat="1" applyFont="1" applyFill="1" applyAlignment="1">
      <alignment vertical="top"/>
    </xf>
    <xf numFmtId="167" fontId="2" fillId="2" borderId="0" xfId="2" applyNumberFormat="1" applyFont="1" applyFill="1" applyAlignment="1">
      <alignment vertical="top"/>
    </xf>
    <xf numFmtId="166" fontId="2" fillId="2" borderId="0" xfId="2" applyNumberFormat="1" applyFont="1" applyFill="1" applyAlignment="1">
      <alignment vertical="top"/>
    </xf>
    <xf numFmtId="0" fontId="2" fillId="2" borderId="10" xfId="2" applyFont="1" applyFill="1" applyBorder="1" applyAlignment="1">
      <alignment vertical="center"/>
    </xf>
    <xf numFmtId="0" fontId="2" fillId="2" borderId="0" xfId="2" applyFont="1" applyFill="1" applyAlignment="1">
      <alignment horizontal="right"/>
    </xf>
    <xf numFmtId="2" fontId="2" fillId="2" borderId="0" xfId="2" applyNumberFormat="1" applyFont="1" applyFill="1"/>
    <xf numFmtId="0" fontId="4" fillId="2" borderId="0" xfId="2" applyFont="1" applyFill="1"/>
    <xf numFmtId="0" fontId="3" fillId="2" borderId="12" xfId="2" applyFont="1" applyFill="1" applyBorder="1" applyAlignment="1">
      <alignment horizontal="center"/>
    </xf>
    <xf numFmtId="10" fontId="2" fillId="2" borderId="10" xfId="2" applyNumberFormat="1" applyFont="1" applyFill="1" applyBorder="1" applyAlignment="1">
      <alignment horizontal="center"/>
    </xf>
    <xf numFmtId="0" fontId="2" fillId="2" borderId="1" xfId="2" applyFont="1" applyFill="1" applyBorder="1"/>
    <xf numFmtId="0" fontId="2" fillId="2" borderId="10" xfId="2" applyFont="1" applyFill="1" applyBorder="1"/>
    <xf numFmtId="10" fontId="2" fillId="3" borderId="9" xfId="2" applyNumberFormat="1" applyFont="1" applyFill="1" applyBorder="1" applyAlignment="1">
      <alignment horizontal="center"/>
    </xf>
    <xf numFmtId="10" fontId="2" fillId="3" borderId="10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2" fillId="2" borderId="10" xfId="2" applyFont="1" applyFill="1" applyBorder="1" applyAlignment="1">
      <alignment horizontal="center" vertical="center"/>
    </xf>
    <xf numFmtId="169" fontId="2" fillId="2" borderId="10" xfId="2" applyNumberFormat="1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 vertical="top"/>
    </xf>
    <xf numFmtId="10" fontId="3" fillId="2" borderId="10" xfId="2" applyNumberFormat="1" applyFont="1" applyFill="1" applyBorder="1" applyAlignment="1">
      <alignment horizontal="center" vertical="center"/>
    </xf>
    <xf numFmtId="0" fontId="3" fillId="2" borderId="14" xfId="2" applyFont="1" applyFill="1" applyBorder="1" applyAlignment="1">
      <alignment horizontal="center" vertical="top"/>
    </xf>
    <xf numFmtId="0" fontId="3" fillId="2" borderId="12" xfId="2" applyFont="1" applyFill="1" applyBorder="1" applyAlignment="1">
      <alignment horizontal="center" vertical="top"/>
    </xf>
    <xf numFmtId="0" fontId="3" fillId="2" borderId="8" xfId="2" applyFont="1" applyFill="1" applyBorder="1" applyAlignment="1">
      <alignment horizontal="center"/>
    </xf>
    <xf numFmtId="0" fontId="3" fillId="2" borderId="14" xfId="2" applyFont="1" applyFill="1" applyBorder="1" applyAlignment="1">
      <alignment horizontal="center"/>
    </xf>
    <xf numFmtId="0" fontId="3" fillId="2" borderId="15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 vertical="top"/>
    </xf>
    <xf numFmtId="0" fontId="3" fillId="2" borderId="6" xfId="2" applyFont="1" applyFill="1" applyBorder="1" applyAlignment="1">
      <alignment horizontal="center" vertical="top"/>
    </xf>
    <xf numFmtId="0" fontId="9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4" fillId="2" borderId="16" xfId="1" applyFont="1" applyFill="1" applyBorder="1" applyAlignment="1">
      <alignment horizontal="center"/>
    </xf>
    <xf numFmtId="0" fontId="14" fillId="2" borderId="17" xfId="1" applyFont="1" applyFill="1" applyBorder="1" applyAlignment="1">
      <alignment horizontal="center"/>
    </xf>
    <xf numFmtId="0" fontId="14" fillId="2" borderId="18" xfId="1" applyFont="1" applyFill="1" applyBorder="1" applyAlignment="1">
      <alignment horizontal="center"/>
    </xf>
    <xf numFmtId="0" fontId="15" fillId="2" borderId="19" xfId="1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top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934700" cy="21431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NDQB201603838_micr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nsity"/>
      <sheetName val="component"/>
      <sheetName val="NDQA201003139"/>
    </sheetNames>
    <sheetDataSet>
      <sheetData sheetId="0">
        <row r="39">
          <cell r="C39">
            <v>1.019484092068115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3"/>
  <sheetViews>
    <sheetView tabSelected="1" view="pageBreakPreview" topLeftCell="A94" zoomScale="60" zoomScaleNormal="100" workbookViewId="0">
      <selection activeCell="F131" sqref="F131"/>
    </sheetView>
  </sheetViews>
  <sheetFormatPr defaultRowHeight="15.75"/>
  <cols>
    <col min="1" max="1" width="31.7109375" style="119" customWidth="1"/>
    <col min="2" max="2" width="20" style="119" customWidth="1"/>
    <col min="3" max="3" width="32.7109375" style="119" customWidth="1"/>
    <col min="4" max="4" width="16.28515625" style="119" customWidth="1"/>
    <col min="5" max="5" width="29" style="119" customWidth="1"/>
    <col min="6" max="6" width="15.7109375" style="119" customWidth="1"/>
    <col min="7" max="7" width="18.42578125" style="119" customWidth="1"/>
    <col min="8" max="8" width="9.140625" style="119" customWidth="1"/>
    <col min="9" max="16384" width="9.140625" style="120"/>
  </cols>
  <sheetData>
    <row r="1" spans="1:8" ht="15.95" customHeight="1"/>
    <row r="2" spans="1:8" ht="15.95" customHeight="1"/>
    <row r="3" spans="1:8" ht="15.95" customHeight="1"/>
    <row r="4" spans="1:8" ht="15.95" customHeight="1"/>
    <row r="5" spans="1:8" ht="15.95" customHeight="1"/>
    <row r="6" spans="1:8" ht="15.95" customHeight="1"/>
    <row r="7" spans="1:8" ht="15.95" customHeight="1"/>
    <row r="8" spans="1:8" ht="15.95" customHeight="1"/>
    <row r="9" spans="1:8" ht="15.95" customHeight="1"/>
    <row r="10" spans="1:8" ht="15.95" customHeight="1"/>
    <row r="11" spans="1:8" ht="15.95" customHeight="1"/>
    <row r="12" spans="1:8" customFormat="1" ht="15.95" customHeight="1">
      <c r="A12" s="33" t="s">
        <v>0</v>
      </c>
      <c r="B12" s="33" t="s">
        <v>1</v>
      </c>
      <c r="C12" s="33" t="s">
        <v>2</v>
      </c>
      <c r="D12" s="33" t="s">
        <v>3</v>
      </c>
      <c r="E12" s="33"/>
      <c r="F12" s="33"/>
      <c r="G12" s="33"/>
      <c r="H12" s="33"/>
    </row>
    <row r="13" spans="1:8" customFormat="1" ht="15.95" customHeight="1">
      <c r="A13" s="1" t="s">
        <v>4</v>
      </c>
      <c r="B13" s="1" t="s">
        <v>5</v>
      </c>
      <c r="C13" s="33"/>
      <c r="D13" s="33"/>
      <c r="E13" s="33"/>
      <c r="F13" s="33"/>
      <c r="G13" s="68"/>
      <c r="H13" s="33"/>
    </row>
    <row r="14" spans="1:8" customFormat="1" ht="15.95" customHeight="1">
      <c r="A14" s="3" t="s">
        <v>6</v>
      </c>
      <c r="B14" s="3" t="s">
        <v>7</v>
      </c>
      <c r="C14" s="33"/>
      <c r="D14" s="33"/>
      <c r="E14" s="33"/>
      <c r="F14" s="33"/>
      <c r="G14" s="58"/>
      <c r="H14" s="33"/>
    </row>
    <row r="15" spans="1:8" customFormat="1" ht="15.95" customHeight="1">
      <c r="A15" s="3" t="s">
        <v>8</v>
      </c>
      <c r="B15" s="5" t="s">
        <v>9</v>
      </c>
      <c r="C15" s="33"/>
      <c r="D15" s="33"/>
      <c r="E15" s="33"/>
      <c r="F15" s="33"/>
      <c r="G15" s="33"/>
      <c r="H15" s="33"/>
    </row>
    <row r="16" spans="1:8" customFormat="1" ht="15.95" customHeight="1">
      <c r="A16" s="3" t="s">
        <v>10</v>
      </c>
      <c r="B16" s="5" t="s">
        <v>11</v>
      </c>
      <c r="C16" s="33"/>
      <c r="D16" s="33"/>
      <c r="E16" s="33"/>
      <c r="F16" s="33"/>
      <c r="G16" s="33"/>
      <c r="H16" s="33"/>
    </row>
    <row r="17" spans="1:10" customFormat="1" ht="15.95" customHeight="1">
      <c r="A17" s="3" t="s">
        <v>12</v>
      </c>
      <c r="B17" s="33" t="s">
        <v>13</v>
      </c>
      <c r="C17" s="33"/>
      <c r="D17" s="33"/>
      <c r="E17" s="33"/>
      <c r="F17" s="33"/>
      <c r="G17" s="33"/>
      <c r="H17" s="33"/>
    </row>
    <row r="18" spans="1:10" customFormat="1" ht="15.95" customHeight="1">
      <c r="A18" s="3" t="s">
        <v>14</v>
      </c>
      <c r="B18" s="6">
        <v>42538</v>
      </c>
      <c r="C18" s="33"/>
      <c r="D18" s="33"/>
      <c r="E18" s="33"/>
      <c r="F18" s="33"/>
      <c r="G18" s="33"/>
      <c r="H18" s="33"/>
    </row>
    <row r="19" spans="1:10" customFormat="1" ht="15.95" customHeight="1">
      <c r="A19" s="3" t="s">
        <v>16</v>
      </c>
      <c r="B19" s="6">
        <v>42539</v>
      </c>
      <c r="C19" s="33"/>
      <c r="D19" s="33"/>
      <c r="E19" s="33"/>
      <c r="F19" s="33"/>
      <c r="G19" s="33"/>
      <c r="H19" s="33"/>
    </row>
    <row r="20" spans="1:10" ht="15.95" customHeight="1">
      <c r="A20" s="121"/>
      <c r="B20" s="122"/>
    </row>
    <row r="21" spans="1:10" ht="15.95" customHeight="1">
      <c r="A21" s="121" t="s">
        <v>108</v>
      </c>
      <c r="C21" s="123">
        <v>0.60857000000000006</v>
      </c>
      <c r="D21" s="121" t="s">
        <v>109</v>
      </c>
    </row>
    <row r="22" spans="1:10" ht="15.95" customHeight="1">
      <c r="A22" s="121"/>
      <c r="C22" s="123"/>
      <c r="D22" s="121"/>
    </row>
    <row r="23" spans="1:10" ht="15.95" customHeight="1">
      <c r="A23" s="124"/>
      <c r="B23" s="125"/>
      <c r="C23" s="126"/>
      <c r="D23" s="127"/>
      <c r="E23" s="128" t="s">
        <v>22</v>
      </c>
    </row>
    <row r="24" spans="1:10" ht="15.95" customHeight="1">
      <c r="A24" s="182" t="s">
        <v>23</v>
      </c>
      <c r="B24" s="183"/>
      <c r="C24" s="182" t="s">
        <v>24</v>
      </c>
      <c r="D24" s="183"/>
      <c r="E24" s="129" t="s">
        <v>25</v>
      </c>
    </row>
    <row r="25" spans="1:10" ht="15.95" customHeight="1">
      <c r="A25" s="126" t="s">
        <v>26</v>
      </c>
      <c r="B25" s="130"/>
      <c r="C25" s="131" t="s">
        <v>27</v>
      </c>
      <c r="D25" s="132">
        <v>33</v>
      </c>
      <c r="E25" s="132">
        <f>D25*$C$21</f>
        <v>20.082810000000002</v>
      </c>
    </row>
    <row r="26" spans="1:10" ht="15.95" customHeight="1">
      <c r="A26" s="133" t="s">
        <v>28</v>
      </c>
      <c r="B26" s="134" t="s">
        <v>29</v>
      </c>
      <c r="D26" s="135"/>
      <c r="E26" s="135"/>
    </row>
    <row r="27" spans="1:10" ht="15.95" customHeight="1">
      <c r="A27" s="133" t="s">
        <v>30</v>
      </c>
      <c r="B27" s="136">
        <v>0.60857000000000006</v>
      </c>
      <c r="C27" s="137" t="s">
        <v>31</v>
      </c>
      <c r="D27" s="132">
        <v>33.22</v>
      </c>
      <c r="E27" s="132">
        <f>D27*$C$21</f>
        <v>20.216695400000003</v>
      </c>
      <c r="I27" s="119"/>
      <c r="J27" s="119"/>
    </row>
    <row r="28" spans="1:10" ht="15.95" customHeight="1">
      <c r="A28" s="138"/>
      <c r="B28" s="139"/>
      <c r="C28" s="140"/>
      <c r="D28" s="141"/>
      <c r="E28" s="141"/>
      <c r="F28" s="142"/>
      <c r="G28" s="142"/>
      <c r="I28" s="119"/>
      <c r="J28" s="119"/>
    </row>
    <row r="29" spans="1:10" ht="15.95" customHeight="1">
      <c r="A29" s="133"/>
      <c r="B29" s="143"/>
      <c r="E29" s="142"/>
      <c r="F29" s="142"/>
      <c r="G29" s="142"/>
      <c r="I29" s="119"/>
      <c r="J29" s="119"/>
    </row>
    <row r="30" spans="1:10" s="119" customFormat="1" ht="15.95" customHeight="1">
      <c r="A30" s="144" t="s">
        <v>110</v>
      </c>
      <c r="B30" s="145"/>
      <c r="C30" s="142">
        <v>4.0855800000000002</v>
      </c>
    </row>
    <row r="31" spans="1:10" s="119" customFormat="1" ht="15.95" customHeight="1">
      <c r="A31" s="146" t="s">
        <v>111</v>
      </c>
      <c r="B31" s="142"/>
      <c r="C31" s="145">
        <f>C30/[1]Density!$C$39*125/5</f>
        <v>100.18743871991259</v>
      </c>
    </row>
    <row r="32" spans="1:10" s="119" customFormat="1" ht="15.95" customHeight="1">
      <c r="A32" s="142"/>
      <c r="B32" s="142"/>
      <c r="C32" s="142"/>
    </row>
    <row r="33" spans="1:10" ht="15.95" customHeight="1">
      <c r="A33" s="147" t="s">
        <v>34</v>
      </c>
      <c r="B33" s="148"/>
      <c r="C33" s="148"/>
      <c r="D33" s="148"/>
      <c r="E33" s="148"/>
      <c r="F33" s="148"/>
      <c r="G33" s="148"/>
      <c r="I33" s="119"/>
      <c r="J33" s="119"/>
    </row>
    <row r="34" spans="1:10" ht="24.95" customHeight="1">
      <c r="A34" s="149" t="s">
        <v>35</v>
      </c>
      <c r="B34" s="150"/>
      <c r="C34" s="150"/>
      <c r="D34" s="150"/>
      <c r="E34" s="150"/>
      <c r="F34" s="150"/>
      <c r="G34" s="151"/>
      <c r="I34" s="119"/>
      <c r="J34" s="119"/>
    </row>
    <row r="35" spans="1:10" ht="15.95" customHeight="1">
      <c r="A35" s="152" t="s">
        <v>36</v>
      </c>
      <c r="B35" s="153" t="s">
        <v>37</v>
      </c>
      <c r="C35" s="153" t="s">
        <v>38</v>
      </c>
      <c r="D35" s="153" t="s">
        <v>39</v>
      </c>
      <c r="E35" s="153" t="s">
        <v>40</v>
      </c>
      <c r="F35" s="153" t="s">
        <v>41</v>
      </c>
      <c r="G35" s="153" t="s">
        <v>42</v>
      </c>
      <c r="I35" s="119"/>
      <c r="J35" s="119"/>
    </row>
    <row r="36" spans="1:10" ht="15.95" customHeight="1">
      <c r="A36" s="152">
        <v>1</v>
      </c>
      <c r="B36" s="154">
        <v>14.94</v>
      </c>
      <c r="C36" s="154">
        <v>16.96</v>
      </c>
      <c r="D36" s="154">
        <v>18.739999999999998</v>
      </c>
      <c r="E36" s="154">
        <v>14.82</v>
      </c>
      <c r="F36" s="154">
        <v>17</v>
      </c>
      <c r="G36" s="154">
        <v>18.2</v>
      </c>
      <c r="I36" s="119"/>
      <c r="J36" s="119"/>
    </row>
    <row r="37" spans="1:10" ht="15.95" customHeight="1">
      <c r="A37" s="152">
        <v>2</v>
      </c>
      <c r="B37" s="154">
        <v>14.24</v>
      </c>
      <c r="C37" s="154">
        <v>16.88</v>
      </c>
      <c r="D37" s="154">
        <v>18.64</v>
      </c>
      <c r="E37" s="154">
        <v>15</v>
      </c>
      <c r="F37" s="154">
        <v>16.96</v>
      </c>
      <c r="G37" s="154">
        <v>18.04</v>
      </c>
      <c r="I37" s="119"/>
      <c r="J37" s="119"/>
    </row>
    <row r="38" spans="1:10" ht="15.95" customHeight="1">
      <c r="A38" s="152">
        <v>3</v>
      </c>
      <c r="B38" s="154">
        <v>14.92</v>
      </c>
      <c r="C38" s="154">
        <v>17.100000000000001</v>
      </c>
      <c r="D38" s="154">
        <v>18.54</v>
      </c>
      <c r="E38" s="154">
        <v>14.74</v>
      </c>
      <c r="F38" s="154">
        <v>16.98</v>
      </c>
      <c r="G38" s="154">
        <v>18.079999999999998</v>
      </c>
      <c r="I38" s="119"/>
      <c r="J38" s="119"/>
    </row>
    <row r="39" spans="1:10" ht="15.95" customHeight="1">
      <c r="A39" s="155" t="s">
        <v>43</v>
      </c>
      <c r="B39" s="156">
        <f t="shared" ref="B39:G39" si="0">AVERAGE(B36:B38)</f>
        <v>14.700000000000001</v>
      </c>
      <c r="C39" s="156">
        <f t="shared" si="0"/>
        <v>16.98</v>
      </c>
      <c r="D39" s="156">
        <f t="shared" si="0"/>
        <v>18.639999999999997</v>
      </c>
      <c r="E39" s="156">
        <f t="shared" si="0"/>
        <v>14.853333333333333</v>
      </c>
      <c r="F39" s="156">
        <f t="shared" si="0"/>
        <v>16.98</v>
      </c>
      <c r="G39" s="156">
        <f t="shared" si="0"/>
        <v>18.106666666666666</v>
      </c>
      <c r="I39" s="119"/>
      <c r="J39" s="119"/>
    </row>
    <row r="40" spans="1:10" ht="24.95" customHeight="1">
      <c r="A40" s="157" t="s">
        <v>44</v>
      </c>
      <c r="B40" s="158"/>
      <c r="C40" s="158"/>
      <c r="D40" s="158"/>
      <c r="E40" s="158"/>
      <c r="F40" s="158"/>
      <c r="G40" s="159"/>
      <c r="I40" s="119"/>
      <c r="J40" s="119"/>
    </row>
    <row r="41" spans="1:10" ht="15.95" customHeight="1">
      <c r="A41" s="152" t="s">
        <v>36</v>
      </c>
      <c r="B41" s="153" t="s">
        <v>37</v>
      </c>
      <c r="C41" s="153" t="s">
        <v>38</v>
      </c>
      <c r="D41" s="153" t="s">
        <v>39</v>
      </c>
      <c r="E41" s="153" t="s">
        <v>40</v>
      </c>
      <c r="F41" s="153" t="s">
        <v>41</v>
      </c>
      <c r="G41" s="153" t="s">
        <v>42</v>
      </c>
      <c r="I41" s="119"/>
      <c r="J41" s="119"/>
    </row>
    <row r="42" spans="1:10" ht="15.95" customHeight="1">
      <c r="A42" s="152">
        <v>1</v>
      </c>
      <c r="B42" s="154">
        <v>15.1</v>
      </c>
      <c r="C42" s="154">
        <v>17</v>
      </c>
      <c r="D42" s="154">
        <v>18.54</v>
      </c>
      <c r="E42" s="154">
        <v>14.94</v>
      </c>
      <c r="F42" s="154">
        <v>16.88</v>
      </c>
      <c r="G42" s="154">
        <v>18.18</v>
      </c>
      <c r="I42" s="119"/>
      <c r="J42" s="119"/>
    </row>
    <row r="43" spans="1:10" ht="15.95" customHeight="1">
      <c r="A43" s="152">
        <v>2</v>
      </c>
      <c r="B43" s="154">
        <v>14.82</v>
      </c>
      <c r="C43" s="154">
        <v>16.920000000000002</v>
      </c>
      <c r="D43" s="154">
        <v>18.899999999999999</v>
      </c>
      <c r="E43" s="154">
        <v>14.88</v>
      </c>
      <c r="F43" s="154">
        <v>16.72</v>
      </c>
      <c r="G43" s="154">
        <v>18.100000000000001</v>
      </c>
      <c r="I43" s="119"/>
      <c r="J43" s="119"/>
    </row>
    <row r="44" spans="1:10" ht="15.95" customHeight="1">
      <c r="A44" s="152">
        <v>3</v>
      </c>
      <c r="B44" s="154">
        <v>14.82</v>
      </c>
      <c r="C44" s="154">
        <v>17.16</v>
      </c>
      <c r="D44" s="154">
        <v>18.84</v>
      </c>
      <c r="E44" s="154">
        <v>14.9</v>
      </c>
      <c r="F44" s="154">
        <v>17.079999999999998</v>
      </c>
      <c r="G44" s="154">
        <v>18.059999999999999</v>
      </c>
      <c r="I44" s="119"/>
      <c r="J44" s="119"/>
    </row>
    <row r="45" spans="1:10" ht="15.95" customHeight="1">
      <c r="A45" s="160" t="s">
        <v>43</v>
      </c>
      <c r="B45" s="161">
        <f t="shared" ref="B45:G45" si="1">AVERAGE(B42:B44)</f>
        <v>14.913333333333334</v>
      </c>
      <c r="C45" s="161">
        <f t="shared" si="1"/>
        <v>17.026666666666667</v>
      </c>
      <c r="D45" s="161">
        <f t="shared" si="1"/>
        <v>18.760000000000002</v>
      </c>
      <c r="E45" s="161">
        <f t="shared" si="1"/>
        <v>14.906666666666666</v>
      </c>
      <c r="F45" s="161">
        <f t="shared" si="1"/>
        <v>16.893333333333331</v>
      </c>
      <c r="G45" s="156">
        <f t="shared" si="1"/>
        <v>18.113333333333333</v>
      </c>
      <c r="I45" s="119"/>
      <c r="J45" s="119"/>
    </row>
    <row r="46" spans="1:10" ht="15.95" customHeight="1">
      <c r="I46" s="119"/>
      <c r="J46" s="119"/>
    </row>
    <row r="47" spans="1:10" ht="15.95" customHeight="1">
      <c r="A47" s="142" t="s">
        <v>45</v>
      </c>
      <c r="B47" s="142"/>
      <c r="C47" s="142"/>
      <c r="D47" s="142"/>
      <c r="E47" s="142"/>
      <c r="F47" s="142"/>
      <c r="I47" s="119"/>
      <c r="J47" s="119"/>
    </row>
    <row r="48" spans="1:10" ht="18" customHeight="1">
      <c r="A48" s="142" t="s">
        <v>46</v>
      </c>
      <c r="B48" s="162">
        <f>$E$25/20*5/25</f>
        <v>0.20082810000000001</v>
      </c>
      <c r="C48" s="142" t="s">
        <v>47</v>
      </c>
      <c r="D48" s="162">
        <f>$E$27/20*5/25</f>
        <v>0.20216695400000007</v>
      </c>
      <c r="E48" s="142"/>
      <c r="F48" s="142"/>
      <c r="I48" s="119"/>
      <c r="J48" s="119"/>
    </row>
    <row r="49" spans="1:10" ht="15.95" customHeight="1">
      <c r="A49" s="142"/>
      <c r="B49" s="163"/>
      <c r="C49" s="142"/>
      <c r="D49" s="163"/>
      <c r="E49" s="142"/>
      <c r="F49" s="142"/>
      <c r="I49" s="119"/>
      <c r="J49" s="119"/>
    </row>
    <row r="50" spans="1:10" ht="15.95" customHeight="1">
      <c r="A50" s="142" t="s">
        <v>48</v>
      </c>
      <c r="B50" s="142"/>
      <c r="C50" s="142"/>
      <c r="D50" s="164"/>
      <c r="E50" s="164"/>
      <c r="F50" s="165"/>
      <c r="I50" s="119"/>
      <c r="J50" s="119"/>
    </row>
    <row r="51" spans="1:10" ht="18" customHeight="1">
      <c r="A51" s="142" t="s">
        <v>49</v>
      </c>
      <c r="B51" s="162">
        <f>$C$31/100*5/25</f>
        <v>0.20037487743982521</v>
      </c>
      <c r="C51" s="142"/>
      <c r="D51" s="164"/>
      <c r="E51" s="166"/>
      <c r="F51" s="142"/>
      <c r="I51" s="119"/>
      <c r="J51" s="119"/>
    </row>
    <row r="52" spans="1:10" ht="15.95" customHeight="1">
      <c r="A52" s="142"/>
      <c r="B52" s="163"/>
      <c r="C52" s="142"/>
      <c r="D52" s="142"/>
      <c r="E52" s="142"/>
      <c r="F52" s="142"/>
      <c r="I52" s="119"/>
      <c r="J52" s="119"/>
    </row>
    <row r="53" spans="1:10" ht="18" customHeight="1">
      <c r="A53" s="184" t="s">
        <v>50</v>
      </c>
      <c r="B53" s="184"/>
      <c r="C53" s="184" t="s">
        <v>35</v>
      </c>
      <c r="D53" s="184"/>
      <c r="E53" s="184" t="s">
        <v>51</v>
      </c>
      <c r="F53" s="184"/>
      <c r="I53" s="119"/>
      <c r="J53" s="119"/>
    </row>
    <row r="54" spans="1:10" ht="24.95" customHeight="1">
      <c r="A54" s="180" t="s">
        <v>52</v>
      </c>
      <c r="B54" s="180"/>
      <c r="C54" s="181">
        <f>1/4*((D39+G39)-(B39+E39))</f>
        <v>1.798333333333332</v>
      </c>
      <c r="D54" s="181"/>
      <c r="E54" s="181">
        <f>1/4*((D45+G45)-(E45+B45))</f>
        <v>1.7633333333333336</v>
      </c>
      <c r="F54" s="181"/>
      <c r="I54" s="119"/>
      <c r="J54" s="119"/>
    </row>
    <row r="55" spans="1:10" ht="24.95" customHeight="1">
      <c r="A55" s="180" t="s">
        <v>53</v>
      </c>
      <c r="B55" s="180"/>
      <c r="C55" s="181">
        <f>1/3*((E39+F39+G39)-(B39+C39+D39))</f>
        <v>-0.12666666666666515</v>
      </c>
      <c r="D55" s="181"/>
      <c r="E55" s="181">
        <f>1/3*((E45+F45+G45)-(B45+C45+D45))</f>
        <v>-0.2622222222222253</v>
      </c>
      <c r="F55" s="181"/>
      <c r="I55" s="119"/>
      <c r="J55" s="119"/>
    </row>
    <row r="56" spans="1:10" ht="24.95" customHeight="1">
      <c r="A56" s="180" t="s">
        <v>54</v>
      </c>
      <c r="B56" s="180"/>
      <c r="C56" s="181">
        <f>C54/LOG10(2)</f>
        <v>5.9739340239724354</v>
      </c>
      <c r="D56" s="181"/>
      <c r="E56" s="181">
        <f>E54/LOG10(2)</f>
        <v>5.8576665406513833</v>
      </c>
      <c r="F56" s="181"/>
      <c r="I56" s="119"/>
      <c r="J56" s="119"/>
    </row>
    <row r="57" spans="1:10" ht="24.95" customHeight="1">
      <c r="A57" s="180" t="s">
        <v>55</v>
      </c>
      <c r="B57" s="180"/>
      <c r="C57" s="181">
        <f>C55/C56</f>
        <v>-2.1203224903116141E-2</v>
      </c>
      <c r="D57" s="181"/>
      <c r="E57" s="181">
        <f>E55/E56</f>
        <v>-4.4765645227914548E-2</v>
      </c>
      <c r="F57" s="181"/>
      <c r="I57" s="119"/>
      <c r="J57" s="119"/>
    </row>
    <row r="58" spans="1:10" ht="24.95" customHeight="1">
      <c r="A58" s="180" t="s">
        <v>56</v>
      </c>
      <c r="B58" s="180"/>
      <c r="C58" s="180">
        <f>POWER(10,C57)</f>
        <v>0.95235041437924439</v>
      </c>
      <c r="D58" s="180"/>
      <c r="E58" s="180">
        <f>POWER(10,E57)</f>
        <v>0.9020577763389025</v>
      </c>
      <c r="F58" s="180"/>
      <c r="I58" s="119"/>
      <c r="J58" s="119"/>
    </row>
    <row r="59" spans="1:10" ht="24.95" customHeight="1">
      <c r="A59" s="167" t="s">
        <v>57</v>
      </c>
      <c r="B59" s="167"/>
      <c r="C59" s="185">
        <f>C58*B48/B51</f>
        <v>0.95450451023449012</v>
      </c>
      <c r="D59" s="185"/>
      <c r="E59" s="185">
        <f>E58*D48/B51</f>
        <v>0.9101254374027794</v>
      </c>
      <c r="F59" s="185"/>
      <c r="I59" s="119"/>
      <c r="J59" s="119"/>
    </row>
    <row r="60" spans="1:10" ht="24.95" customHeight="1">
      <c r="B60" s="142"/>
      <c r="C60" s="142"/>
      <c r="D60" s="142"/>
      <c r="E60" s="142"/>
      <c r="F60" s="142"/>
      <c r="I60" s="119"/>
      <c r="J60" s="119"/>
    </row>
    <row r="61" spans="1:10" ht="15.95" customHeight="1">
      <c r="A61" s="144" t="s">
        <v>112</v>
      </c>
      <c r="B61" s="145"/>
      <c r="C61" s="142">
        <v>4.0654399999999997</v>
      </c>
      <c r="I61" s="119"/>
      <c r="J61" s="119"/>
    </row>
    <row r="62" spans="1:10" ht="15.95" customHeight="1">
      <c r="A62" s="146" t="s">
        <v>111</v>
      </c>
      <c r="B62" s="142"/>
      <c r="C62" s="145">
        <f>C61/[1]Density!$C$39*125/5</f>
        <v>99.69356146972558</v>
      </c>
      <c r="I62" s="119"/>
      <c r="J62" s="119"/>
    </row>
    <row r="63" spans="1:10" ht="15.95" customHeight="1">
      <c r="A63" s="142"/>
      <c r="B63" s="142"/>
      <c r="C63" s="142"/>
      <c r="I63" s="119"/>
      <c r="J63" s="119"/>
    </row>
    <row r="64" spans="1:10" ht="15.95" customHeight="1">
      <c r="A64" s="147" t="s">
        <v>34</v>
      </c>
      <c r="B64" s="148"/>
      <c r="C64" s="148"/>
      <c r="D64" s="148"/>
      <c r="E64" s="148"/>
      <c r="F64" s="148"/>
      <c r="G64" s="148"/>
      <c r="I64" s="119"/>
      <c r="J64" s="119"/>
    </row>
    <row r="65" spans="1:10" ht="15.95" customHeight="1">
      <c r="A65" s="149" t="s">
        <v>59</v>
      </c>
      <c r="B65" s="150"/>
      <c r="C65" s="150"/>
      <c r="D65" s="150"/>
      <c r="E65" s="150"/>
      <c r="F65" s="150"/>
      <c r="G65" s="151"/>
      <c r="I65" s="119"/>
      <c r="J65" s="119"/>
    </row>
    <row r="66" spans="1:10" ht="15.95" customHeight="1">
      <c r="A66" s="152" t="s">
        <v>36</v>
      </c>
      <c r="B66" s="153" t="s">
        <v>37</v>
      </c>
      <c r="C66" s="153" t="s">
        <v>38</v>
      </c>
      <c r="D66" s="153" t="s">
        <v>39</v>
      </c>
      <c r="E66" s="153" t="s">
        <v>40</v>
      </c>
      <c r="F66" s="153" t="s">
        <v>41</v>
      </c>
      <c r="G66" s="153" t="s">
        <v>42</v>
      </c>
      <c r="I66" s="119"/>
      <c r="J66" s="119"/>
    </row>
    <row r="67" spans="1:10" ht="15.95" customHeight="1">
      <c r="A67" s="152">
        <v>1</v>
      </c>
      <c r="B67" s="154">
        <v>14.92</v>
      </c>
      <c r="C67" s="154">
        <v>17.02</v>
      </c>
      <c r="D67" s="154">
        <v>18.7</v>
      </c>
      <c r="E67" s="154">
        <v>15.04</v>
      </c>
      <c r="F67" s="154">
        <v>17.059999999999999</v>
      </c>
      <c r="G67" s="154">
        <v>18</v>
      </c>
      <c r="I67" s="119"/>
      <c r="J67" s="119"/>
    </row>
    <row r="68" spans="1:10" ht="15.95" customHeight="1">
      <c r="A68" s="152">
        <v>2</v>
      </c>
      <c r="B68" s="154">
        <v>15</v>
      </c>
      <c r="C68" s="154">
        <v>16.899999999999999</v>
      </c>
      <c r="D68" s="154">
        <v>18.940000000000001</v>
      </c>
      <c r="E68" s="154">
        <v>14.88</v>
      </c>
      <c r="F68" s="154">
        <v>17</v>
      </c>
      <c r="G68" s="154">
        <v>17.940000000000001</v>
      </c>
      <c r="I68" s="119"/>
      <c r="J68" s="119"/>
    </row>
    <row r="69" spans="1:10" ht="15.95" customHeight="1">
      <c r="A69" s="152">
        <v>3</v>
      </c>
      <c r="B69" s="154">
        <v>14.9</v>
      </c>
      <c r="C69" s="154">
        <v>16.82</v>
      </c>
      <c r="D69" s="154">
        <v>18.98</v>
      </c>
      <c r="E69" s="154">
        <v>14.92</v>
      </c>
      <c r="F69" s="154">
        <v>16.84</v>
      </c>
      <c r="G69" s="154">
        <v>18.100000000000001</v>
      </c>
      <c r="I69" s="119"/>
      <c r="J69" s="119"/>
    </row>
    <row r="70" spans="1:10" ht="15.95" customHeight="1">
      <c r="A70" s="155" t="s">
        <v>43</v>
      </c>
      <c r="B70" s="156">
        <f t="shared" ref="B70:G70" si="2">AVERAGE(B67:B69)</f>
        <v>14.94</v>
      </c>
      <c r="C70" s="156">
        <f t="shared" si="2"/>
        <v>16.913333333333334</v>
      </c>
      <c r="D70" s="156">
        <f t="shared" si="2"/>
        <v>18.873333333333335</v>
      </c>
      <c r="E70" s="156">
        <f t="shared" si="2"/>
        <v>14.946666666666667</v>
      </c>
      <c r="F70" s="156">
        <f t="shared" si="2"/>
        <v>16.966666666666669</v>
      </c>
      <c r="G70" s="156">
        <f t="shared" si="2"/>
        <v>18.013333333333332</v>
      </c>
      <c r="I70" s="119"/>
      <c r="J70" s="119"/>
    </row>
    <row r="71" spans="1:10" ht="15.95" customHeight="1">
      <c r="A71" s="157" t="s">
        <v>60</v>
      </c>
      <c r="B71" s="158"/>
      <c r="C71" s="158"/>
      <c r="D71" s="158"/>
      <c r="E71" s="158"/>
      <c r="F71" s="158"/>
      <c r="G71" s="159"/>
      <c r="I71" s="119"/>
      <c r="J71" s="119"/>
    </row>
    <row r="72" spans="1:10" ht="15.95" customHeight="1">
      <c r="A72" s="152" t="s">
        <v>36</v>
      </c>
      <c r="B72" s="153" t="s">
        <v>37</v>
      </c>
      <c r="C72" s="153" t="s">
        <v>38</v>
      </c>
      <c r="D72" s="153" t="s">
        <v>39</v>
      </c>
      <c r="E72" s="153" t="s">
        <v>40</v>
      </c>
      <c r="F72" s="153" t="s">
        <v>41</v>
      </c>
      <c r="G72" s="153" t="s">
        <v>42</v>
      </c>
      <c r="I72" s="119"/>
      <c r="J72" s="119"/>
    </row>
    <row r="73" spans="1:10" ht="15.95" customHeight="1">
      <c r="A73" s="152">
        <v>1</v>
      </c>
      <c r="B73" s="154">
        <v>14.84</v>
      </c>
      <c r="C73" s="154">
        <v>16.98</v>
      </c>
      <c r="D73" s="154">
        <v>18.899999999999999</v>
      </c>
      <c r="E73" s="154">
        <v>15.02</v>
      </c>
      <c r="F73" s="154">
        <v>17</v>
      </c>
      <c r="G73" s="154">
        <v>18.12</v>
      </c>
      <c r="I73" s="119"/>
      <c r="J73" s="119"/>
    </row>
    <row r="74" spans="1:10" ht="15.95" customHeight="1">
      <c r="A74" s="152">
        <v>2</v>
      </c>
      <c r="B74" s="154">
        <v>14.96</v>
      </c>
      <c r="C74" s="154">
        <v>16.88</v>
      </c>
      <c r="D74" s="154">
        <v>18.8</v>
      </c>
      <c r="E74" s="154">
        <v>14.98</v>
      </c>
      <c r="F74" s="154">
        <v>16.98</v>
      </c>
      <c r="G74" s="154">
        <v>18</v>
      </c>
      <c r="I74" s="119"/>
      <c r="J74" s="119"/>
    </row>
    <row r="75" spans="1:10" ht="15.95" customHeight="1">
      <c r="A75" s="152">
        <v>3</v>
      </c>
      <c r="B75" s="154">
        <v>14.98</v>
      </c>
      <c r="C75" s="154">
        <v>16.920000000000002</v>
      </c>
      <c r="D75" s="154">
        <v>18.84</v>
      </c>
      <c r="E75" s="154">
        <v>14.8</v>
      </c>
      <c r="F75" s="154">
        <v>17.04</v>
      </c>
      <c r="G75" s="154">
        <v>18.059999999999999</v>
      </c>
      <c r="I75" s="119"/>
      <c r="J75" s="119"/>
    </row>
    <row r="76" spans="1:10" ht="16.5" customHeight="1">
      <c r="A76" s="160" t="s">
        <v>43</v>
      </c>
      <c r="B76" s="161">
        <f t="shared" ref="B76:G76" si="3">AVERAGE(B73:B75)</f>
        <v>14.926666666666668</v>
      </c>
      <c r="C76" s="161">
        <f t="shared" si="3"/>
        <v>16.926666666666666</v>
      </c>
      <c r="D76" s="161">
        <f t="shared" si="3"/>
        <v>18.846666666666668</v>
      </c>
      <c r="E76" s="161">
        <f t="shared" si="3"/>
        <v>14.933333333333332</v>
      </c>
      <c r="F76" s="161">
        <f t="shared" si="3"/>
        <v>17.006666666666668</v>
      </c>
      <c r="G76" s="161">
        <f t="shared" si="3"/>
        <v>18.060000000000002</v>
      </c>
      <c r="I76" s="119"/>
      <c r="J76" s="119"/>
    </row>
    <row r="77" spans="1:10">
      <c r="I77" s="119"/>
      <c r="J77" s="119"/>
    </row>
    <row r="78" spans="1:10">
      <c r="I78" s="119"/>
      <c r="J78" s="119"/>
    </row>
    <row r="79" spans="1:10">
      <c r="I79" s="119"/>
      <c r="J79" s="119"/>
    </row>
    <row r="80" spans="1:10">
      <c r="A80" s="142" t="s">
        <v>45</v>
      </c>
      <c r="B80" s="142"/>
      <c r="C80" s="142"/>
      <c r="D80" s="142"/>
      <c r="E80" s="142"/>
      <c r="F80" s="142"/>
      <c r="I80" s="119"/>
      <c r="J80" s="119"/>
    </row>
    <row r="81" spans="1:10" ht="16.5" customHeight="1">
      <c r="A81" s="142" t="s">
        <v>46</v>
      </c>
      <c r="B81" s="162">
        <f>$E$25/20*5/25</f>
        <v>0.20082810000000001</v>
      </c>
      <c r="C81" s="142" t="s">
        <v>47</v>
      </c>
      <c r="D81" s="162">
        <f>$E$27/20*5/25</f>
        <v>0.20216695400000007</v>
      </c>
      <c r="E81" s="142"/>
      <c r="F81" s="142"/>
      <c r="I81" s="119"/>
      <c r="J81" s="119"/>
    </row>
    <row r="82" spans="1:10">
      <c r="A82" s="142"/>
      <c r="B82" s="163"/>
      <c r="C82" s="142"/>
      <c r="D82" s="163"/>
      <c r="E82" s="142"/>
      <c r="F82" s="142"/>
      <c r="I82" s="119"/>
      <c r="J82" s="119"/>
    </row>
    <row r="83" spans="1:10">
      <c r="A83" s="142" t="s">
        <v>48</v>
      </c>
      <c r="B83" s="142"/>
      <c r="C83" s="142"/>
      <c r="D83" s="164"/>
      <c r="E83" s="164"/>
      <c r="F83" s="165"/>
      <c r="I83" s="119"/>
      <c r="J83" s="119"/>
    </row>
    <row r="84" spans="1:10" ht="16.5" customHeight="1">
      <c r="A84" s="142" t="s">
        <v>49</v>
      </c>
      <c r="B84" s="162">
        <f>$C$31/100*5/25</f>
        <v>0.20037487743982521</v>
      </c>
      <c r="C84" s="142"/>
      <c r="D84" s="164"/>
      <c r="E84" s="166"/>
      <c r="F84" s="142"/>
      <c r="I84" s="119"/>
      <c r="J84" s="119"/>
    </row>
    <row r="85" spans="1:10">
      <c r="A85" s="142"/>
      <c r="B85" s="163"/>
      <c r="C85" s="142"/>
      <c r="D85" s="142"/>
      <c r="E85" s="142"/>
      <c r="F85" s="142"/>
      <c r="H85" s="168"/>
      <c r="I85" s="119"/>
      <c r="J85" s="119"/>
    </row>
    <row r="86" spans="1:10" ht="16.5" customHeight="1">
      <c r="A86" s="184" t="s">
        <v>50</v>
      </c>
      <c r="B86" s="184"/>
      <c r="C86" s="184" t="s">
        <v>59</v>
      </c>
      <c r="D86" s="184"/>
      <c r="E86" s="184" t="s">
        <v>60</v>
      </c>
      <c r="F86" s="184"/>
      <c r="H86" s="169"/>
      <c r="I86" s="119"/>
      <c r="J86" s="119"/>
    </row>
    <row r="87" spans="1:10" ht="18.75" customHeight="1">
      <c r="A87" s="180" t="s">
        <v>52</v>
      </c>
      <c r="B87" s="180"/>
      <c r="C87" s="181">
        <f>1/4*((D70+G70)-(B70+E70))</f>
        <v>1.7500000000000009</v>
      </c>
      <c r="D87" s="181"/>
      <c r="E87" s="181">
        <f>1/4*((D76+G76)-(E76+B76))</f>
        <v>1.7616666666666667</v>
      </c>
      <c r="F87" s="181"/>
      <c r="H87" s="169"/>
      <c r="I87" s="119"/>
      <c r="J87" s="119"/>
    </row>
    <row r="88" spans="1:10" ht="18.75" customHeight="1">
      <c r="A88" s="180" t="s">
        <v>53</v>
      </c>
      <c r="B88" s="180"/>
      <c r="C88" s="181">
        <f>1/3*((E70+F70+G70)-(B70+C70+D70))</f>
        <v>-0.26666666666666805</v>
      </c>
      <c r="D88" s="181"/>
      <c r="E88" s="181">
        <f>1/3*((E76+F76+G76)-(B76+C76+D76))</f>
        <v>-0.23333333333333428</v>
      </c>
      <c r="F88" s="181"/>
      <c r="H88" s="169"/>
      <c r="I88" s="119"/>
      <c r="J88" s="119"/>
    </row>
    <row r="89" spans="1:10">
      <c r="A89" s="180" t="s">
        <v>54</v>
      </c>
      <c r="B89" s="180"/>
      <c r="C89" s="181">
        <f>C87/LOG10(2)</f>
        <v>5.8133741660528866</v>
      </c>
      <c r="D89" s="181"/>
      <c r="E89" s="181">
        <f>E87/LOG10(2)</f>
        <v>5.8521299938265701</v>
      </c>
      <c r="F89" s="181"/>
      <c r="I89" s="119"/>
      <c r="J89" s="119"/>
    </row>
    <row r="90" spans="1:10">
      <c r="A90" s="180" t="s">
        <v>55</v>
      </c>
      <c r="B90" s="180"/>
      <c r="C90" s="181">
        <f>C88/C89</f>
        <v>-4.5871237434511637E-2</v>
      </c>
      <c r="D90" s="181"/>
      <c r="E90" s="181">
        <f>E88/E89</f>
        <v>-3.9871522604500984E-2</v>
      </c>
      <c r="F90" s="181"/>
      <c r="I90" s="119"/>
      <c r="J90" s="119"/>
    </row>
    <row r="91" spans="1:10">
      <c r="A91" s="180" t="s">
        <v>56</v>
      </c>
      <c r="B91" s="180"/>
      <c r="C91" s="180">
        <f>POWER(10,C90)</f>
        <v>0.89976431019586067</v>
      </c>
      <c r="D91" s="180"/>
      <c r="E91" s="180">
        <f>POWER(10,E90)</f>
        <v>0.91228067955770598</v>
      </c>
      <c r="F91" s="180"/>
      <c r="I91" s="119"/>
      <c r="J91" s="119"/>
    </row>
    <row r="92" spans="1:10" ht="16.5" customHeight="1">
      <c r="A92" s="167" t="s">
        <v>57</v>
      </c>
      <c r="B92" s="167"/>
      <c r="C92" s="185">
        <f>C91*B81/B84</f>
        <v>0.90179946295268942</v>
      </c>
      <c r="D92" s="185"/>
      <c r="E92" s="185">
        <f>E91*D81/B84</f>
        <v>0.92043977037300406</v>
      </c>
      <c r="F92" s="185"/>
      <c r="I92" s="119"/>
      <c r="J92" s="119"/>
    </row>
    <row r="93" spans="1:10">
      <c r="B93" s="142"/>
      <c r="C93" s="142"/>
      <c r="D93" s="142"/>
      <c r="E93" s="142"/>
      <c r="F93" s="142"/>
      <c r="I93" s="119"/>
      <c r="J93" s="119"/>
    </row>
    <row r="94" spans="1:10" ht="16.5" customHeight="1">
      <c r="A94" s="144" t="s">
        <v>112</v>
      </c>
      <c r="B94" s="145"/>
      <c r="C94" s="142">
        <v>4.0747099999999996</v>
      </c>
      <c r="I94" s="119"/>
      <c r="J94" s="119"/>
    </row>
    <row r="95" spans="1:10" ht="16.5" customHeight="1">
      <c r="A95" s="146" t="s">
        <v>111</v>
      </c>
      <c r="B95" s="142"/>
      <c r="C95" s="145">
        <f>C94/[1]Density!$C$39*125/5</f>
        <v>99.920882329171135</v>
      </c>
    </row>
    <row r="96" spans="1:10">
      <c r="A96" s="142"/>
      <c r="B96" s="142"/>
      <c r="C96" s="142"/>
    </row>
    <row r="97" spans="1:7" ht="16.5" customHeight="1">
      <c r="A97" s="147" t="s">
        <v>34</v>
      </c>
      <c r="B97" s="148"/>
      <c r="C97" s="148"/>
      <c r="D97" s="148"/>
      <c r="E97" s="148"/>
      <c r="F97" s="148"/>
      <c r="G97" s="148"/>
    </row>
    <row r="98" spans="1:7" ht="16.5" customHeight="1">
      <c r="A98" s="149" t="s">
        <v>62</v>
      </c>
      <c r="B98" s="150"/>
      <c r="C98" s="150"/>
      <c r="D98" s="150"/>
      <c r="E98" s="150"/>
      <c r="F98" s="150"/>
      <c r="G98" s="151"/>
    </row>
    <row r="99" spans="1:7" ht="19.5" customHeight="1">
      <c r="A99" s="152" t="s">
        <v>36</v>
      </c>
      <c r="B99" s="153" t="s">
        <v>37</v>
      </c>
      <c r="C99" s="153" t="s">
        <v>38</v>
      </c>
      <c r="D99" s="153" t="s">
        <v>39</v>
      </c>
      <c r="E99" s="153" t="s">
        <v>40</v>
      </c>
      <c r="F99" s="153" t="s">
        <v>41</v>
      </c>
      <c r="G99" s="153" t="s">
        <v>42</v>
      </c>
    </row>
    <row r="100" spans="1:7">
      <c r="A100" s="152">
        <v>1</v>
      </c>
      <c r="B100" s="154">
        <v>14.96</v>
      </c>
      <c r="C100" s="154">
        <v>17</v>
      </c>
      <c r="D100" s="154">
        <v>18.98</v>
      </c>
      <c r="E100" s="154">
        <v>14.92</v>
      </c>
      <c r="F100" s="154">
        <v>16.98</v>
      </c>
      <c r="G100" s="154">
        <v>17.86</v>
      </c>
    </row>
    <row r="101" spans="1:7">
      <c r="A101" s="152">
        <v>2</v>
      </c>
      <c r="B101" s="154">
        <v>14.94</v>
      </c>
      <c r="C101" s="154">
        <v>16.899999999999999</v>
      </c>
      <c r="D101" s="154">
        <v>18.84</v>
      </c>
      <c r="E101" s="154">
        <v>15.02</v>
      </c>
      <c r="F101" s="154">
        <v>17.04</v>
      </c>
      <c r="G101" s="154">
        <v>18.059999999999999</v>
      </c>
    </row>
    <row r="102" spans="1:7">
      <c r="A102" s="152">
        <v>3</v>
      </c>
      <c r="B102" s="154">
        <v>14.9</v>
      </c>
      <c r="C102" s="154">
        <v>16.98</v>
      </c>
      <c r="D102" s="154">
        <v>18.88</v>
      </c>
      <c r="E102" s="154">
        <v>14.68</v>
      </c>
      <c r="F102" s="154">
        <v>17</v>
      </c>
      <c r="G102" s="154">
        <v>17.78</v>
      </c>
    </row>
    <row r="103" spans="1:7" ht="16.5" customHeight="1">
      <c r="A103" s="155" t="s">
        <v>43</v>
      </c>
      <c r="B103" s="156">
        <f t="shared" ref="B103:G103" si="4">AVERAGE(B100:B102)</f>
        <v>14.933333333333332</v>
      </c>
      <c r="C103" s="156">
        <f t="shared" si="4"/>
        <v>16.959999999999997</v>
      </c>
      <c r="D103" s="156">
        <f t="shared" si="4"/>
        <v>18.900000000000002</v>
      </c>
      <c r="E103" s="156">
        <f>AVERAGE(E100:E102)</f>
        <v>14.873333333333333</v>
      </c>
      <c r="F103" s="156">
        <f t="shared" si="4"/>
        <v>17.006666666666664</v>
      </c>
      <c r="G103" s="156">
        <f t="shared" si="4"/>
        <v>17.900000000000002</v>
      </c>
    </row>
    <row r="104" spans="1:7" ht="16.5" customHeight="1">
      <c r="A104" s="157" t="s">
        <v>63</v>
      </c>
      <c r="B104" s="158"/>
      <c r="C104" s="158"/>
      <c r="D104" s="158"/>
      <c r="E104" s="158"/>
      <c r="F104" s="158"/>
      <c r="G104" s="159"/>
    </row>
    <row r="105" spans="1:7" ht="19.5" customHeight="1">
      <c r="A105" s="152" t="s">
        <v>36</v>
      </c>
      <c r="B105" s="153" t="s">
        <v>37</v>
      </c>
      <c r="C105" s="153" t="s">
        <v>38</v>
      </c>
      <c r="D105" s="153" t="s">
        <v>39</v>
      </c>
      <c r="E105" s="153" t="s">
        <v>40</v>
      </c>
      <c r="F105" s="153" t="s">
        <v>41</v>
      </c>
      <c r="G105" s="153" t="s">
        <v>42</v>
      </c>
    </row>
    <row r="106" spans="1:7">
      <c r="A106" s="152">
        <v>1</v>
      </c>
      <c r="B106" s="154">
        <v>14.92</v>
      </c>
      <c r="C106" s="154">
        <v>16.96</v>
      </c>
      <c r="D106" s="154">
        <v>19</v>
      </c>
      <c r="E106" s="154">
        <v>14.96</v>
      </c>
      <c r="F106" s="154">
        <v>17.02</v>
      </c>
      <c r="G106" s="154">
        <v>17.98</v>
      </c>
    </row>
    <row r="107" spans="1:7" ht="15.75" customHeight="1">
      <c r="A107" s="152">
        <v>2</v>
      </c>
      <c r="B107" s="154">
        <v>14.82</v>
      </c>
      <c r="C107" s="154">
        <v>16.899999999999999</v>
      </c>
      <c r="D107" s="154">
        <v>18.940000000000001</v>
      </c>
      <c r="E107" s="154">
        <v>14.98</v>
      </c>
      <c r="F107" s="154">
        <v>17</v>
      </c>
      <c r="G107" s="154">
        <v>18.02</v>
      </c>
    </row>
    <row r="108" spans="1:7">
      <c r="A108" s="152">
        <v>3</v>
      </c>
      <c r="B108" s="154">
        <v>14.82</v>
      </c>
      <c r="C108" s="154">
        <v>17.02</v>
      </c>
      <c r="D108" s="154">
        <v>18.82</v>
      </c>
      <c r="E108" s="154">
        <v>15</v>
      </c>
      <c r="F108" s="154">
        <v>17.04</v>
      </c>
      <c r="G108" s="154">
        <v>17.899999999999999</v>
      </c>
    </row>
    <row r="109" spans="1:7" ht="16.5" customHeight="1">
      <c r="A109" s="160" t="s">
        <v>43</v>
      </c>
      <c r="B109" s="161">
        <f t="shared" ref="B109:G109" si="5">AVERAGE(B106:B108)</f>
        <v>14.853333333333333</v>
      </c>
      <c r="C109" s="161">
        <f t="shared" si="5"/>
        <v>16.959999999999997</v>
      </c>
      <c r="D109" s="161">
        <f t="shared" si="5"/>
        <v>18.919999999999998</v>
      </c>
      <c r="E109" s="161">
        <f t="shared" si="5"/>
        <v>14.979999999999999</v>
      </c>
      <c r="F109" s="161">
        <f t="shared" si="5"/>
        <v>17.02</v>
      </c>
      <c r="G109" s="161">
        <f t="shared" si="5"/>
        <v>17.966666666666665</v>
      </c>
    </row>
    <row r="111" spans="1:7">
      <c r="A111" s="142" t="s">
        <v>45</v>
      </c>
      <c r="B111" s="142"/>
      <c r="C111" s="142"/>
      <c r="D111" s="142"/>
      <c r="E111" s="142"/>
      <c r="F111" s="142"/>
    </row>
    <row r="112" spans="1:7" ht="16.5" customHeight="1">
      <c r="A112" s="142" t="s">
        <v>46</v>
      </c>
      <c r="B112" s="162">
        <f>$E$25/20*5/25</f>
        <v>0.20082810000000001</v>
      </c>
      <c r="C112" s="142" t="s">
        <v>47</v>
      </c>
      <c r="D112" s="162">
        <f>$E$27/20*5/25</f>
        <v>0.20216695400000007</v>
      </c>
      <c r="E112" s="142"/>
      <c r="F112" s="142"/>
    </row>
    <row r="113" spans="1:7">
      <c r="A113" s="142"/>
      <c r="B113" s="163" t="s">
        <v>113</v>
      </c>
      <c r="C113" s="142"/>
      <c r="D113" s="163"/>
      <c r="E113" s="142"/>
      <c r="F113" s="142"/>
    </row>
    <row r="114" spans="1:7">
      <c r="A114" s="142" t="s">
        <v>48</v>
      </c>
      <c r="B114" s="142"/>
      <c r="C114" s="142"/>
      <c r="D114" s="164"/>
      <c r="E114" s="164"/>
      <c r="F114" s="165"/>
    </row>
    <row r="115" spans="1:7" ht="16.5" customHeight="1">
      <c r="A115" s="142" t="s">
        <v>49</v>
      </c>
      <c r="B115" s="162">
        <f>$C$31/100*5/25</f>
        <v>0.20037487743982521</v>
      </c>
      <c r="C115" s="142"/>
      <c r="D115" s="164"/>
      <c r="E115" s="166"/>
      <c r="F115" s="164"/>
    </row>
    <row r="116" spans="1:7">
      <c r="A116" s="142"/>
      <c r="B116" s="163"/>
      <c r="C116" s="142"/>
      <c r="D116" s="142"/>
      <c r="E116" s="142"/>
      <c r="F116" s="142"/>
    </row>
    <row r="117" spans="1:7" ht="16.5" customHeight="1">
      <c r="A117" s="184" t="s">
        <v>50</v>
      </c>
      <c r="B117" s="184"/>
      <c r="C117" s="184" t="s">
        <v>64</v>
      </c>
      <c r="D117" s="184"/>
      <c r="E117" s="184" t="s">
        <v>63</v>
      </c>
      <c r="F117" s="184"/>
    </row>
    <row r="118" spans="1:7" ht="18.75" customHeight="1">
      <c r="A118" s="180" t="s">
        <v>52</v>
      </c>
      <c r="B118" s="180"/>
      <c r="C118" s="181">
        <f>1/4*((D103+G103)-(B103+E103))</f>
        <v>1.7483333333333348</v>
      </c>
      <c r="D118" s="181"/>
      <c r="E118" s="181">
        <f>1/4*((D109+G109)-(E109+B109))</f>
        <v>1.7633333333333328</v>
      </c>
      <c r="F118" s="181"/>
    </row>
    <row r="119" spans="1:7" ht="18.75" customHeight="1">
      <c r="A119" s="180" t="s">
        <v>53</v>
      </c>
      <c r="B119" s="180"/>
      <c r="C119" s="181">
        <f>1/3*((E103+F103+G103)-(B103+C103+D103))</f>
        <v>-0.33777777777777845</v>
      </c>
      <c r="D119" s="181"/>
      <c r="E119" s="181">
        <f>1/3*((E109+F109+G109)-(B109+C109+D109))</f>
        <v>-0.2555555555555552</v>
      </c>
      <c r="F119" s="181"/>
    </row>
    <row r="120" spans="1:7">
      <c r="A120" s="180" t="s">
        <v>54</v>
      </c>
      <c r="B120" s="180"/>
      <c r="C120" s="181">
        <f>C118/LOG10(2)</f>
        <v>5.807837619228077</v>
      </c>
      <c r="D120" s="181"/>
      <c r="E120" s="181">
        <f>E118/LOG10(2)</f>
        <v>5.8576665406513806</v>
      </c>
      <c r="F120" s="181"/>
    </row>
    <row r="121" spans="1:7">
      <c r="A121" s="180" t="s">
        <v>55</v>
      </c>
      <c r="B121" s="180"/>
      <c r="C121" s="181">
        <f>C119/C120</f>
        <v>-5.8158956899809586E-2</v>
      </c>
      <c r="D121" s="181"/>
      <c r="E121" s="181">
        <f>E119/E120</f>
        <v>-4.3627535603475487E-2</v>
      </c>
      <c r="F121" s="181"/>
    </row>
    <row r="122" spans="1:7">
      <c r="A122" s="180" t="s">
        <v>56</v>
      </c>
      <c r="B122" s="180"/>
      <c r="C122" s="180">
        <f>POWER(10,C121)</f>
        <v>0.87466357945274376</v>
      </c>
      <c r="D122" s="180"/>
      <c r="E122" s="180">
        <f>POWER(10,E121)</f>
        <v>0.90442480392044733</v>
      </c>
      <c r="F122" s="180"/>
    </row>
    <row r="123" spans="1:7" ht="16.5" customHeight="1">
      <c r="A123" s="167" t="s">
        <v>57</v>
      </c>
      <c r="B123" s="167"/>
      <c r="C123" s="185">
        <f>C122*B112/B115</f>
        <v>0.87664195754003804</v>
      </c>
      <c r="D123" s="185"/>
      <c r="E123" s="185">
        <f>E122*D112/B115</f>
        <v>0.91251363477716652</v>
      </c>
      <c r="F123" s="185"/>
    </row>
    <row r="124" spans="1:7">
      <c r="A124" s="170"/>
      <c r="B124" s="170"/>
      <c r="C124" s="170"/>
      <c r="D124" s="170"/>
      <c r="E124" s="170"/>
      <c r="F124" s="170"/>
      <c r="G124" s="170"/>
    </row>
    <row r="125" spans="1:7">
      <c r="A125" s="170"/>
      <c r="B125" s="170"/>
      <c r="C125" s="170"/>
      <c r="D125" s="170"/>
      <c r="E125" s="170"/>
      <c r="F125" s="170"/>
      <c r="G125" s="170"/>
    </row>
    <row r="126" spans="1:7">
      <c r="G126" s="170"/>
    </row>
    <row r="127" spans="1:7">
      <c r="G127" s="170"/>
    </row>
    <row r="128" spans="1:7" ht="16.5" customHeight="1">
      <c r="A128" s="188" t="s">
        <v>65</v>
      </c>
      <c r="B128" s="188"/>
      <c r="C128" s="188"/>
      <c r="G128" s="170"/>
    </row>
    <row r="129" spans="1:7" ht="16.5" customHeight="1">
      <c r="A129" s="189"/>
      <c r="B129" s="190"/>
      <c r="C129" s="171" t="s">
        <v>66</v>
      </c>
      <c r="G129" s="170"/>
    </row>
    <row r="130" spans="1:7" ht="16.5" customHeight="1">
      <c r="A130" s="186" t="s">
        <v>35</v>
      </c>
      <c r="B130" s="187"/>
      <c r="C130" s="172">
        <f>C59</f>
        <v>0.95450451023449012</v>
      </c>
      <c r="G130" s="170"/>
    </row>
    <row r="131" spans="1:7" ht="16.5" customHeight="1">
      <c r="A131" s="186" t="s">
        <v>51</v>
      </c>
      <c r="B131" s="187"/>
      <c r="C131" s="172">
        <f>E59</f>
        <v>0.9101254374027794</v>
      </c>
      <c r="G131" s="170"/>
    </row>
    <row r="132" spans="1:7" ht="16.5" customHeight="1">
      <c r="A132" s="186" t="s">
        <v>59</v>
      </c>
      <c r="B132" s="187"/>
      <c r="C132" s="172">
        <f>C92</f>
        <v>0.90179946295268942</v>
      </c>
      <c r="G132" s="170"/>
    </row>
    <row r="133" spans="1:7" ht="16.5" customHeight="1">
      <c r="A133" s="186" t="s">
        <v>60</v>
      </c>
      <c r="B133" s="187"/>
      <c r="C133" s="172">
        <f>E92</f>
        <v>0.92043977037300406</v>
      </c>
      <c r="G133" s="170"/>
    </row>
    <row r="134" spans="1:7" ht="16.5" customHeight="1">
      <c r="A134" s="186" t="s">
        <v>64</v>
      </c>
      <c r="B134" s="187"/>
      <c r="C134" s="172">
        <f>C123</f>
        <v>0.87664195754003804</v>
      </c>
      <c r="G134" s="170"/>
    </row>
    <row r="135" spans="1:7" ht="16.5" customHeight="1">
      <c r="A135" s="186" t="s">
        <v>63</v>
      </c>
      <c r="B135" s="187"/>
      <c r="C135" s="172">
        <f>E123</f>
        <v>0.91251363477716652</v>
      </c>
      <c r="G135" s="170"/>
    </row>
    <row r="136" spans="1:7" ht="16.5" customHeight="1">
      <c r="A136" s="191"/>
      <c r="B136" s="192"/>
      <c r="C136" s="141"/>
      <c r="G136" s="170"/>
    </row>
    <row r="137" spans="1:7">
      <c r="A137" s="173"/>
      <c r="B137" s="174" t="s">
        <v>67</v>
      </c>
      <c r="C137" s="175">
        <f>AVERAGE(C130:C135)</f>
        <v>0.91267079554669461</v>
      </c>
      <c r="G137" s="170"/>
    </row>
    <row r="138" spans="1:7">
      <c r="A138" s="140"/>
      <c r="B138" s="174" t="s">
        <v>68</v>
      </c>
      <c r="C138" s="176">
        <f>STDEV(C130:C135)/C137</f>
        <v>2.7862238382369828E-2</v>
      </c>
      <c r="G138" s="170"/>
    </row>
    <row r="139" spans="1:7">
      <c r="G139" s="33"/>
    </row>
    <row r="140" spans="1:7">
      <c r="A140" s="119" t="s">
        <v>69</v>
      </c>
      <c r="D140" s="176">
        <f>C137</f>
        <v>0.91267079554669461</v>
      </c>
      <c r="G140" s="170"/>
    </row>
    <row r="141" spans="1:7">
      <c r="G141" s="170"/>
    </row>
    <row r="142" spans="1:7" ht="16.5" customHeight="1">
      <c r="A142" s="177" t="s">
        <v>70</v>
      </c>
      <c r="C142" s="177" t="s">
        <v>71</v>
      </c>
      <c r="D142" s="177"/>
      <c r="E142" s="177" t="s">
        <v>72</v>
      </c>
      <c r="F142" s="177"/>
      <c r="G142" s="170"/>
    </row>
    <row r="143" spans="1:7" ht="17.25" customHeight="1" thickBot="1">
      <c r="A143" s="178" t="s">
        <v>106</v>
      </c>
      <c r="B143" s="179"/>
      <c r="C143" s="178" t="s">
        <v>114</v>
      </c>
      <c r="E143" s="178" t="s">
        <v>75</v>
      </c>
      <c r="G143" s="170"/>
    </row>
  </sheetData>
  <sheetProtection formatCells="0" formatColumns="0" formatRows="0" insertColumns="0" insertRows="0" insertHyperlinks="0" deleteColumns="0" deleteRows="0" sort="0" autoFilter="0" pivotTables="0"/>
  <mergeCells count="71">
    <mergeCell ref="A132:B132"/>
    <mergeCell ref="A133:B133"/>
    <mergeCell ref="A134:B134"/>
    <mergeCell ref="A135:B135"/>
    <mergeCell ref="A136:B136"/>
    <mergeCell ref="A131:B131"/>
    <mergeCell ref="A121:B121"/>
    <mergeCell ref="C121:D121"/>
    <mergeCell ref="E121:F121"/>
    <mergeCell ref="A122:B122"/>
    <mergeCell ref="C122:D122"/>
    <mergeCell ref="E122:F122"/>
    <mergeCell ref="C123:D123"/>
    <mergeCell ref="E123:F123"/>
    <mergeCell ref="A128:C128"/>
    <mergeCell ref="A129:B129"/>
    <mergeCell ref="A130:B130"/>
    <mergeCell ref="A119:B119"/>
    <mergeCell ref="C119:D119"/>
    <mergeCell ref="E119:F119"/>
    <mergeCell ref="A120:B120"/>
    <mergeCell ref="C120:D120"/>
    <mergeCell ref="E120:F120"/>
    <mergeCell ref="A118:B118"/>
    <mergeCell ref="C118:D118"/>
    <mergeCell ref="E118:F118"/>
    <mergeCell ref="A90:B90"/>
    <mergeCell ref="C90:D90"/>
    <mergeCell ref="E90:F90"/>
    <mergeCell ref="A91:B91"/>
    <mergeCell ref="C91:D91"/>
    <mergeCell ref="E91:F91"/>
    <mergeCell ref="C92:D92"/>
    <mergeCell ref="E92:F92"/>
    <mergeCell ref="A117:B117"/>
    <mergeCell ref="C117:D117"/>
    <mergeCell ref="E117:F117"/>
    <mergeCell ref="A88:B88"/>
    <mergeCell ref="C88:D88"/>
    <mergeCell ref="E88:F88"/>
    <mergeCell ref="A89:B89"/>
    <mergeCell ref="C89:D89"/>
    <mergeCell ref="E89:F89"/>
    <mergeCell ref="A87:B87"/>
    <mergeCell ref="C87:D87"/>
    <mergeCell ref="E87:F87"/>
    <mergeCell ref="A57:B57"/>
    <mergeCell ref="C57:D57"/>
    <mergeCell ref="E57:F57"/>
    <mergeCell ref="A58:B58"/>
    <mergeCell ref="C58:D58"/>
    <mergeCell ref="E58:F58"/>
    <mergeCell ref="C59:D59"/>
    <mergeCell ref="E59:F59"/>
    <mergeCell ref="A86:B86"/>
    <mergeCell ref="C86:D86"/>
    <mergeCell ref="E86:F86"/>
    <mergeCell ref="A55:B55"/>
    <mergeCell ref="C55:D55"/>
    <mergeCell ref="E55:F55"/>
    <mergeCell ref="A56:B56"/>
    <mergeCell ref="C56:D56"/>
    <mergeCell ref="E56:F56"/>
    <mergeCell ref="A54:B54"/>
    <mergeCell ref="C54:D54"/>
    <mergeCell ref="E54:F54"/>
    <mergeCell ref="A24:B24"/>
    <mergeCell ref="C24:D24"/>
    <mergeCell ref="A53:B53"/>
    <mergeCell ref="C53:D53"/>
    <mergeCell ref="E53:F53"/>
  </mergeCells>
  <pageMargins left="0.7" right="0.7" top="0.75" bottom="0.75" header="0.3" footer="0.3"/>
  <pageSetup scale="51" orientation="portrait" r:id="rId1"/>
  <headerFooter>
    <oddFooter>&amp;L&amp;B NDQB201603838 / Microbial Assay / Download 1  /  Analyst - Eric Ngamau /  Date 19-05-2016 &amp;RPage &amp;P of &amp;N</oddFooter>
  </headerFooter>
  <rowBreaks count="1" manualBreakCount="1">
    <brk id="78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VL250"/>
  <sheetViews>
    <sheetView view="pageBreakPreview" zoomScale="60" zoomScaleNormal="100" workbookViewId="0">
      <selection activeCell="D32" sqref="D32"/>
    </sheetView>
  </sheetViews>
  <sheetFormatPr defaultRowHeight="15"/>
  <cols>
    <col min="1" max="1" width="25.140625" style="73" customWidth="1"/>
    <col min="2" max="2" width="20.42578125" style="73" customWidth="1"/>
    <col min="3" max="3" width="23" style="73" customWidth="1"/>
    <col min="4" max="4" width="24.42578125" style="73" customWidth="1"/>
    <col min="5" max="5" width="6.7109375" style="73" customWidth="1"/>
    <col min="6" max="6" width="18.85546875" style="73" customWidth="1"/>
    <col min="7" max="7" width="20.140625" style="73" customWidth="1"/>
    <col min="8" max="8" width="9" style="73" customWidth="1"/>
    <col min="9" max="9" width="26.42578125" style="73" customWidth="1"/>
    <col min="10" max="10" width="18.85546875" style="73" customWidth="1"/>
    <col min="11" max="11" width="20.140625" style="73" customWidth="1"/>
    <col min="12" max="256" width="9" style="73" customWidth="1"/>
    <col min="257" max="257" width="21" style="73" customWidth="1"/>
    <col min="258" max="258" width="18.85546875" style="73" customWidth="1"/>
    <col min="259" max="259" width="20.140625" style="73" customWidth="1"/>
    <col min="260" max="512" width="9" style="73" customWidth="1"/>
    <col min="513" max="513" width="21" style="73" customWidth="1"/>
    <col min="514" max="514" width="18.85546875" style="73" customWidth="1"/>
    <col min="515" max="515" width="20.140625" style="73" customWidth="1"/>
    <col min="516" max="768" width="9" style="73" customWidth="1"/>
    <col min="769" max="769" width="21" style="73" customWidth="1"/>
    <col min="770" max="770" width="18.85546875" style="73" customWidth="1"/>
    <col min="771" max="771" width="20.140625" style="73" customWidth="1"/>
    <col min="772" max="1024" width="9" style="73" customWidth="1"/>
    <col min="1025" max="1025" width="21" style="73" customWidth="1"/>
    <col min="1026" max="1026" width="18.85546875" style="73" customWidth="1"/>
    <col min="1027" max="1027" width="20.140625" style="73" customWidth="1"/>
    <col min="1028" max="1280" width="9" style="73" customWidth="1"/>
    <col min="1281" max="1281" width="21" style="73" customWidth="1"/>
    <col min="1282" max="1282" width="18.85546875" style="73" customWidth="1"/>
    <col min="1283" max="1283" width="20.140625" style="73" customWidth="1"/>
    <col min="1284" max="1536" width="9" style="73" customWidth="1"/>
    <col min="1537" max="1537" width="21" style="73" customWidth="1"/>
    <col min="1538" max="1538" width="18.85546875" style="73" customWidth="1"/>
    <col min="1539" max="1539" width="20.140625" style="73" customWidth="1"/>
    <col min="1540" max="1792" width="9" style="73" customWidth="1"/>
    <col min="1793" max="1793" width="21" style="73" customWidth="1"/>
    <col min="1794" max="1794" width="18.85546875" style="73" customWidth="1"/>
    <col min="1795" max="1795" width="20.140625" style="73" customWidth="1"/>
    <col min="1796" max="2048" width="9" style="73" customWidth="1"/>
    <col min="2049" max="2049" width="21" style="73" customWidth="1"/>
    <col min="2050" max="2050" width="18.85546875" style="73" customWidth="1"/>
    <col min="2051" max="2051" width="20.140625" style="73" customWidth="1"/>
    <col min="2052" max="2304" width="9" style="73" customWidth="1"/>
    <col min="2305" max="2305" width="21" style="73" customWidth="1"/>
    <col min="2306" max="2306" width="18.85546875" style="73" customWidth="1"/>
    <col min="2307" max="2307" width="20.140625" style="73" customWidth="1"/>
    <col min="2308" max="2560" width="9" style="73" customWidth="1"/>
    <col min="2561" max="2561" width="21" style="73" customWidth="1"/>
    <col min="2562" max="2562" width="18.85546875" style="73" customWidth="1"/>
    <col min="2563" max="2563" width="20.140625" style="73" customWidth="1"/>
    <col min="2564" max="2816" width="9" style="73" customWidth="1"/>
    <col min="2817" max="2817" width="21" style="73" customWidth="1"/>
    <col min="2818" max="2818" width="18.85546875" style="73" customWidth="1"/>
    <col min="2819" max="2819" width="20.140625" style="73" customWidth="1"/>
    <col min="2820" max="3072" width="9" style="73" customWidth="1"/>
    <col min="3073" max="3073" width="21" style="73" customWidth="1"/>
    <col min="3074" max="3074" width="18.85546875" style="73" customWidth="1"/>
    <col min="3075" max="3075" width="20.140625" style="73" customWidth="1"/>
    <col min="3076" max="3328" width="9" style="73" customWidth="1"/>
    <col min="3329" max="3329" width="21" style="73" customWidth="1"/>
    <col min="3330" max="3330" width="18.85546875" style="73" customWidth="1"/>
    <col min="3331" max="3331" width="20.140625" style="73" customWidth="1"/>
    <col min="3332" max="3584" width="9" style="73" customWidth="1"/>
    <col min="3585" max="3585" width="21" style="73" customWidth="1"/>
    <col min="3586" max="3586" width="18.85546875" style="73" customWidth="1"/>
    <col min="3587" max="3587" width="20.140625" style="73" customWidth="1"/>
    <col min="3588" max="3840" width="9" style="73" customWidth="1"/>
    <col min="3841" max="3841" width="21" style="73" customWidth="1"/>
    <col min="3842" max="3842" width="18.85546875" style="73" customWidth="1"/>
    <col min="3843" max="3843" width="20.140625" style="73" customWidth="1"/>
    <col min="3844" max="4096" width="9" style="73" customWidth="1"/>
    <col min="4097" max="4097" width="21" style="73" customWidth="1"/>
    <col min="4098" max="4098" width="18.85546875" style="73" customWidth="1"/>
    <col min="4099" max="4099" width="20.140625" style="73" customWidth="1"/>
    <col min="4100" max="4352" width="9" style="73" customWidth="1"/>
    <col min="4353" max="4353" width="21" style="73" customWidth="1"/>
    <col min="4354" max="4354" width="18.85546875" style="73" customWidth="1"/>
    <col min="4355" max="4355" width="20.140625" style="73" customWidth="1"/>
    <col min="4356" max="4608" width="9" style="73" customWidth="1"/>
    <col min="4609" max="4609" width="21" style="73" customWidth="1"/>
    <col min="4610" max="4610" width="18.85546875" style="73" customWidth="1"/>
    <col min="4611" max="4611" width="20.140625" style="73" customWidth="1"/>
    <col min="4612" max="4864" width="9" style="73" customWidth="1"/>
    <col min="4865" max="4865" width="21" style="73" customWidth="1"/>
    <col min="4866" max="4866" width="18.85546875" style="73" customWidth="1"/>
    <col min="4867" max="4867" width="20.140625" style="73" customWidth="1"/>
    <col min="4868" max="5120" width="9" style="73" customWidth="1"/>
    <col min="5121" max="5121" width="21" style="73" customWidth="1"/>
    <col min="5122" max="5122" width="18.85546875" style="73" customWidth="1"/>
    <col min="5123" max="5123" width="20.140625" style="73" customWidth="1"/>
    <col min="5124" max="5376" width="9" style="73" customWidth="1"/>
    <col min="5377" max="5377" width="21" style="73" customWidth="1"/>
    <col min="5378" max="5378" width="18.85546875" style="73" customWidth="1"/>
    <col min="5379" max="5379" width="20.140625" style="73" customWidth="1"/>
    <col min="5380" max="5632" width="9" style="73" customWidth="1"/>
    <col min="5633" max="5633" width="21" style="73" customWidth="1"/>
    <col min="5634" max="5634" width="18.85546875" style="73" customWidth="1"/>
    <col min="5635" max="5635" width="20.140625" style="73" customWidth="1"/>
    <col min="5636" max="5888" width="9" style="73" customWidth="1"/>
    <col min="5889" max="5889" width="21" style="73" customWidth="1"/>
    <col min="5890" max="5890" width="18.85546875" style="73" customWidth="1"/>
    <col min="5891" max="5891" width="20.140625" style="73" customWidth="1"/>
    <col min="5892" max="6144" width="9" style="73" customWidth="1"/>
    <col min="6145" max="6145" width="21" style="73" customWidth="1"/>
    <col min="6146" max="6146" width="18.85546875" style="73" customWidth="1"/>
    <col min="6147" max="6147" width="20.140625" style="73" customWidth="1"/>
    <col min="6148" max="6400" width="9" style="73" customWidth="1"/>
    <col min="6401" max="6401" width="21" style="73" customWidth="1"/>
    <col min="6402" max="6402" width="18.85546875" style="73" customWidth="1"/>
    <col min="6403" max="6403" width="20.140625" style="73" customWidth="1"/>
    <col min="6404" max="6656" width="9" style="73" customWidth="1"/>
    <col min="6657" max="6657" width="21" style="73" customWidth="1"/>
    <col min="6658" max="6658" width="18.85546875" style="73" customWidth="1"/>
    <col min="6659" max="6659" width="20.140625" style="73" customWidth="1"/>
    <col min="6660" max="6912" width="9" style="73" customWidth="1"/>
    <col min="6913" max="6913" width="21" style="73" customWidth="1"/>
    <col min="6914" max="6914" width="18.85546875" style="73" customWidth="1"/>
    <col min="6915" max="6915" width="20.140625" style="73" customWidth="1"/>
    <col min="6916" max="7168" width="9" style="73" customWidth="1"/>
    <col min="7169" max="7169" width="21" style="73" customWidth="1"/>
    <col min="7170" max="7170" width="18.85546875" style="73" customWidth="1"/>
    <col min="7171" max="7171" width="20.140625" style="73" customWidth="1"/>
    <col min="7172" max="7424" width="9" style="73" customWidth="1"/>
    <col min="7425" max="7425" width="21" style="73" customWidth="1"/>
    <col min="7426" max="7426" width="18.85546875" style="73" customWidth="1"/>
    <col min="7427" max="7427" width="20.140625" style="73" customWidth="1"/>
    <col min="7428" max="7680" width="9" style="73" customWidth="1"/>
    <col min="7681" max="7681" width="21" style="73" customWidth="1"/>
    <col min="7682" max="7682" width="18.85546875" style="73" customWidth="1"/>
    <col min="7683" max="7683" width="20.140625" style="73" customWidth="1"/>
    <col min="7684" max="7936" width="9" style="73" customWidth="1"/>
    <col min="7937" max="7937" width="21" style="73" customWidth="1"/>
    <col min="7938" max="7938" width="18.85546875" style="73" customWidth="1"/>
    <col min="7939" max="7939" width="20.140625" style="73" customWidth="1"/>
    <col min="7940" max="8192" width="9" style="73" customWidth="1"/>
    <col min="8193" max="8193" width="21" style="73" customWidth="1"/>
    <col min="8194" max="8194" width="18.85546875" style="73" customWidth="1"/>
    <col min="8195" max="8195" width="20.140625" style="73" customWidth="1"/>
    <col min="8196" max="8448" width="9" style="73" customWidth="1"/>
    <col min="8449" max="8449" width="21" style="73" customWidth="1"/>
    <col min="8450" max="8450" width="18.85546875" style="73" customWidth="1"/>
    <col min="8451" max="8451" width="20.140625" style="73" customWidth="1"/>
    <col min="8452" max="8704" width="9" style="73" customWidth="1"/>
    <col min="8705" max="8705" width="21" style="73" customWidth="1"/>
    <col min="8706" max="8706" width="18.85546875" style="73" customWidth="1"/>
    <col min="8707" max="8707" width="20.140625" style="73" customWidth="1"/>
    <col min="8708" max="8960" width="9" style="73" customWidth="1"/>
    <col min="8961" max="8961" width="21" style="73" customWidth="1"/>
    <col min="8962" max="8962" width="18.85546875" style="73" customWidth="1"/>
    <col min="8963" max="8963" width="20.140625" style="73" customWidth="1"/>
    <col min="8964" max="9216" width="9" style="73" customWidth="1"/>
    <col min="9217" max="9217" width="21" style="73" customWidth="1"/>
    <col min="9218" max="9218" width="18.85546875" style="73" customWidth="1"/>
    <col min="9219" max="9219" width="20.140625" style="73" customWidth="1"/>
    <col min="9220" max="9472" width="9" style="73" customWidth="1"/>
    <col min="9473" max="9473" width="21" style="73" customWidth="1"/>
    <col min="9474" max="9474" width="18.85546875" style="73" customWidth="1"/>
    <col min="9475" max="9475" width="20.140625" style="73" customWidth="1"/>
    <col min="9476" max="9728" width="9" style="73" customWidth="1"/>
    <col min="9729" max="9729" width="21" style="73" customWidth="1"/>
    <col min="9730" max="9730" width="18.85546875" style="73" customWidth="1"/>
    <col min="9731" max="9731" width="20.140625" style="73" customWidth="1"/>
    <col min="9732" max="9984" width="9" style="73" customWidth="1"/>
    <col min="9985" max="9985" width="21" style="73" customWidth="1"/>
    <col min="9986" max="9986" width="18.85546875" style="73" customWidth="1"/>
    <col min="9987" max="9987" width="20.140625" style="73" customWidth="1"/>
    <col min="9988" max="10240" width="9" style="73" customWidth="1"/>
    <col min="10241" max="10241" width="21" style="73" customWidth="1"/>
    <col min="10242" max="10242" width="18.85546875" style="73" customWidth="1"/>
    <col min="10243" max="10243" width="20.140625" style="73" customWidth="1"/>
    <col min="10244" max="10496" width="9" style="73" customWidth="1"/>
    <col min="10497" max="10497" width="21" style="73" customWidth="1"/>
    <col min="10498" max="10498" width="18.85546875" style="73" customWidth="1"/>
    <col min="10499" max="10499" width="20.140625" style="73" customWidth="1"/>
    <col min="10500" max="10752" width="9" style="73" customWidth="1"/>
    <col min="10753" max="10753" width="21" style="73" customWidth="1"/>
    <col min="10754" max="10754" width="18.85546875" style="73" customWidth="1"/>
    <col min="10755" max="10755" width="20.140625" style="73" customWidth="1"/>
    <col min="10756" max="11008" width="9" style="73" customWidth="1"/>
    <col min="11009" max="11009" width="21" style="73" customWidth="1"/>
    <col min="11010" max="11010" width="18.85546875" style="73" customWidth="1"/>
    <col min="11011" max="11011" width="20.140625" style="73" customWidth="1"/>
    <col min="11012" max="11264" width="9" style="73" customWidth="1"/>
    <col min="11265" max="11265" width="21" style="73" customWidth="1"/>
    <col min="11266" max="11266" width="18.85546875" style="73" customWidth="1"/>
    <col min="11267" max="11267" width="20.140625" style="73" customWidth="1"/>
    <col min="11268" max="11520" width="9" style="73" customWidth="1"/>
    <col min="11521" max="11521" width="21" style="73" customWidth="1"/>
    <col min="11522" max="11522" width="18.85546875" style="73" customWidth="1"/>
    <col min="11523" max="11523" width="20.140625" style="73" customWidth="1"/>
    <col min="11524" max="11776" width="9" style="73" customWidth="1"/>
    <col min="11777" max="11777" width="21" style="73" customWidth="1"/>
    <col min="11778" max="11778" width="18.85546875" style="73" customWidth="1"/>
    <col min="11779" max="11779" width="20.140625" style="73" customWidth="1"/>
    <col min="11780" max="12032" width="9" style="73" customWidth="1"/>
    <col min="12033" max="12033" width="21" style="73" customWidth="1"/>
    <col min="12034" max="12034" width="18.85546875" style="73" customWidth="1"/>
    <col min="12035" max="12035" width="20.140625" style="73" customWidth="1"/>
    <col min="12036" max="12288" width="9" style="73" customWidth="1"/>
    <col min="12289" max="12289" width="21" style="73" customWidth="1"/>
    <col min="12290" max="12290" width="18.85546875" style="73" customWidth="1"/>
    <col min="12291" max="12291" width="20.140625" style="73" customWidth="1"/>
    <col min="12292" max="12544" width="9" style="73" customWidth="1"/>
    <col min="12545" max="12545" width="21" style="73" customWidth="1"/>
    <col min="12546" max="12546" width="18.85546875" style="73" customWidth="1"/>
    <col min="12547" max="12547" width="20.140625" style="73" customWidth="1"/>
    <col min="12548" max="12800" width="9" style="73" customWidth="1"/>
    <col min="12801" max="12801" width="21" style="73" customWidth="1"/>
    <col min="12802" max="12802" width="18.85546875" style="73" customWidth="1"/>
    <col min="12803" max="12803" width="20.140625" style="73" customWidth="1"/>
    <col min="12804" max="13056" width="9" style="73" customWidth="1"/>
    <col min="13057" max="13057" width="21" style="73" customWidth="1"/>
    <col min="13058" max="13058" width="18.85546875" style="73" customWidth="1"/>
    <col min="13059" max="13059" width="20.140625" style="73" customWidth="1"/>
    <col min="13060" max="13312" width="9" style="73" customWidth="1"/>
    <col min="13313" max="13313" width="21" style="73" customWidth="1"/>
    <col min="13314" max="13314" width="18.85546875" style="73" customWidth="1"/>
    <col min="13315" max="13315" width="20.140625" style="73" customWidth="1"/>
    <col min="13316" max="13568" width="9" style="73" customWidth="1"/>
    <col min="13569" max="13569" width="21" style="73" customWidth="1"/>
    <col min="13570" max="13570" width="18.85546875" style="73" customWidth="1"/>
    <col min="13571" max="13571" width="20.140625" style="73" customWidth="1"/>
    <col min="13572" max="13824" width="9" style="73" customWidth="1"/>
    <col min="13825" max="13825" width="21" style="73" customWidth="1"/>
    <col min="13826" max="13826" width="18.85546875" style="73" customWidth="1"/>
    <col min="13827" max="13827" width="20.140625" style="73" customWidth="1"/>
    <col min="13828" max="14080" width="9" style="73" customWidth="1"/>
    <col min="14081" max="14081" width="21" style="73" customWidth="1"/>
    <col min="14082" max="14082" width="18.85546875" style="73" customWidth="1"/>
    <col min="14083" max="14083" width="20.140625" style="73" customWidth="1"/>
    <col min="14084" max="14336" width="9" style="73" customWidth="1"/>
    <col min="14337" max="14337" width="21" style="73" customWidth="1"/>
    <col min="14338" max="14338" width="18.85546875" style="73" customWidth="1"/>
    <col min="14339" max="14339" width="20.140625" style="73" customWidth="1"/>
    <col min="14340" max="14592" width="9" style="73" customWidth="1"/>
    <col min="14593" max="14593" width="21" style="73" customWidth="1"/>
    <col min="14594" max="14594" width="18.85546875" style="73" customWidth="1"/>
    <col min="14595" max="14595" width="20.140625" style="73" customWidth="1"/>
    <col min="14596" max="14848" width="9" style="73" customWidth="1"/>
    <col min="14849" max="14849" width="21" style="73" customWidth="1"/>
    <col min="14850" max="14850" width="18.85546875" style="73" customWidth="1"/>
    <col min="14851" max="14851" width="20.140625" style="73" customWidth="1"/>
    <col min="14852" max="15104" width="9" style="73" customWidth="1"/>
    <col min="15105" max="15105" width="21" style="73" customWidth="1"/>
    <col min="15106" max="15106" width="18.85546875" style="73" customWidth="1"/>
    <col min="15107" max="15107" width="20.140625" style="73" customWidth="1"/>
    <col min="15108" max="15360" width="9" style="73" customWidth="1"/>
    <col min="15361" max="15361" width="21" style="73" customWidth="1"/>
    <col min="15362" max="15362" width="18.85546875" style="73" customWidth="1"/>
    <col min="15363" max="15363" width="20.140625" style="73" customWidth="1"/>
    <col min="15364" max="15616" width="9" style="73" customWidth="1"/>
    <col min="15617" max="15617" width="21" style="73" customWidth="1"/>
    <col min="15618" max="15618" width="18.85546875" style="73" customWidth="1"/>
    <col min="15619" max="15619" width="20.140625" style="73" customWidth="1"/>
    <col min="15620" max="15872" width="9" style="73" customWidth="1"/>
    <col min="15873" max="15873" width="21" style="73" customWidth="1"/>
    <col min="15874" max="15874" width="18.85546875" style="73" customWidth="1"/>
    <col min="15875" max="15875" width="20.140625" style="73" customWidth="1"/>
    <col min="15876" max="16128" width="9" style="73" customWidth="1"/>
    <col min="16129" max="16129" width="21" style="73" customWidth="1"/>
    <col min="16130" max="16130" width="18.85546875" style="73" customWidth="1"/>
    <col min="16131" max="16131" width="20.140625" style="73" customWidth="1"/>
    <col min="16132" max="16132" width="9" style="73" customWidth="1"/>
    <col min="16133" max="16384" width="9.140625" style="82"/>
  </cols>
  <sheetData>
    <row r="1" spans="1:7" ht="12.75" customHeight="1">
      <c r="A1" s="193" t="s">
        <v>88</v>
      </c>
      <c r="B1" s="193"/>
      <c r="C1" s="193"/>
      <c r="D1" s="193"/>
      <c r="E1" s="193"/>
      <c r="F1" s="193"/>
      <c r="G1" s="72"/>
    </row>
    <row r="2" spans="1:7" ht="12.75" customHeight="1">
      <c r="A2" s="193"/>
      <c r="B2" s="193"/>
      <c r="C2" s="193"/>
      <c r="D2" s="193"/>
      <c r="E2" s="193"/>
      <c r="F2" s="193"/>
      <c r="G2" s="72"/>
    </row>
    <row r="3" spans="1:7" ht="12.75" customHeight="1">
      <c r="A3" s="193"/>
      <c r="B3" s="193"/>
      <c r="C3" s="193"/>
      <c r="D3" s="193"/>
      <c r="E3" s="193"/>
      <c r="F3" s="193"/>
      <c r="G3" s="72"/>
    </row>
    <row r="4" spans="1:7" ht="12.75" customHeight="1">
      <c r="A4" s="193"/>
      <c r="B4" s="193"/>
      <c r="C4" s="193"/>
      <c r="D4" s="193"/>
      <c r="E4" s="193"/>
      <c r="F4" s="193"/>
      <c r="G4" s="72"/>
    </row>
    <row r="5" spans="1:7" ht="12.75" customHeight="1">
      <c r="A5" s="193"/>
      <c r="B5" s="193"/>
      <c r="C5" s="193"/>
      <c r="D5" s="193"/>
      <c r="E5" s="193"/>
      <c r="F5" s="193"/>
      <c r="G5" s="72"/>
    </row>
    <row r="6" spans="1:7" ht="12.75" customHeight="1">
      <c r="A6" s="193"/>
      <c r="B6" s="193"/>
      <c r="C6" s="193"/>
      <c r="D6" s="193"/>
      <c r="E6" s="193"/>
      <c r="F6" s="193"/>
      <c r="G6" s="72"/>
    </row>
    <row r="7" spans="1:7" ht="12.75" customHeight="1">
      <c r="A7" s="193"/>
      <c r="B7" s="193"/>
      <c r="C7" s="193"/>
      <c r="D7" s="193"/>
      <c r="E7" s="193"/>
      <c r="F7" s="193"/>
      <c r="G7" s="72"/>
    </row>
    <row r="8" spans="1:7" ht="15" customHeight="1">
      <c r="A8" s="194" t="s">
        <v>89</v>
      </c>
      <c r="B8" s="194"/>
      <c r="C8" s="194"/>
      <c r="D8" s="194"/>
      <c r="E8" s="194"/>
      <c r="F8" s="194"/>
      <c r="G8" s="74"/>
    </row>
    <row r="9" spans="1:7" ht="12.75" customHeight="1">
      <c r="A9" s="194"/>
      <c r="B9" s="194"/>
      <c r="C9" s="194"/>
      <c r="D9" s="194"/>
      <c r="E9" s="194"/>
      <c r="F9" s="194"/>
      <c r="G9" s="74"/>
    </row>
    <row r="10" spans="1:7" ht="12.75" customHeight="1">
      <c r="A10" s="194"/>
      <c r="B10" s="194"/>
      <c r="C10" s="194"/>
      <c r="D10" s="194"/>
      <c r="E10" s="194"/>
      <c r="F10" s="194"/>
      <c r="G10" s="74"/>
    </row>
    <row r="11" spans="1:7" ht="12.75" customHeight="1">
      <c r="A11" s="194"/>
      <c r="B11" s="194"/>
      <c r="C11" s="194"/>
      <c r="D11" s="194"/>
      <c r="E11" s="194"/>
      <c r="F11" s="194"/>
      <c r="G11" s="74"/>
    </row>
    <row r="12" spans="1:7" ht="12.75" customHeight="1">
      <c r="A12" s="194"/>
      <c r="B12" s="194"/>
      <c r="C12" s="194"/>
      <c r="D12" s="194"/>
      <c r="E12" s="194"/>
      <c r="F12" s="194"/>
      <c r="G12" s="74"/>
    </row>
    <row r="13" spans="1:7" ht="12.75" customHeight="1">
      <c r="A13" s="194"/>
      <c r="B13" s="194"/>
      <c r="C13" s="194"/>
      <c r="D13" s="194"/>
      <c r="E13" s="194"/>
      <c r="F13" s="194"/>
      <c r="G13" s="74"/>
    </row>
    <row r="14" spans="1:7" ht="12.75" customHeight="1">
      <c r="A14" s="194"/>
      <c r="B14" s="194"/>
      <c r="C14" s="194"/>
      <c r="D14" s="194"/>
      <c r="E14" s="194"/>
      <c r="F14" s="194"/>
      <c r="G14" s="74"/>
    </row>
    <row r="15" spans="1:7" ht="13.5" customHeight="1" thickBot="1"/>
    <row r="16" spans="1:7" ht="19.5" customHeight="1" thickBot="1">
      <c r="A16" s="195" t="s">
        <v>90</v>
      </c>
      <c r="B16" s="196"/>
      <c r="C16" s="196"/>
      <c r="D16" s="196"/>
      <c r="E16" s="196"/>
      <c r="F16" s="197"/>
    </row>
    <row r="17" spans="1:13" ht="18.75" customHeight="1">
      <c r="A17" s="198" t="s">
        <v>91</v>
      </c>
      <c r="B17" s="198"/>
      <c r="C17" s="198"/>
      <c r="D17" s="198"/>
      <c r="E17" s="198"/>
      <c r="F17" s="198"/>
    </row>
    <row r="20" spans="1:13" ht="16.5" customHeight="1">
      <c r="A20" s="75" t="s">
        <v>6</v>
      </c>
      <c r="B20" s="73" t="s">
        <v>92</v>
      </c>
    </row>
    <row r="21" spans="1:13" ht="16.5" customHeight="1">
      <c r="A21" s="75" t="s">
        <v>93</v>
      </c>
      <c r="B21" s="73" t="s">
        <v>94</v>
      </c>
    </row>
    <row r="22" spans="1:13" ht="16.5" customHeight="1">
      <c r="A22" s="75" t="s">
        <v>10</v>
      </c>
      <c r="B22" s="76" t="s">
        <v>11</v>
      </c>
    </row>
    <row r="23" spans="1:13" ht="16.5" customHeight="1">
      <c r="A23" s="75" t="s">
        <v>12</v>
      </c>
      <c r="B23" s="76" t="s">
        <v>95</v>
      </c>
    </row>
    <row r="24" spans="1:13" ht="16.5" customHeight="1">
      <c r="A24" s="75" t="s">
        <v>96</v>
      </c>
      <c r="B24" s="77" t="s">
        <v>15</v>
      </c>
    </row>
    <row r="25" spans="1:13" ht="16.5" customHeight="1">
      <c r="A25" s="75" t="s">
        <v>97</v>
      </c>
      <c r="B25" s="77" t="s">
        <v>17</v>
      </c>
    </row>
    <row r="27" spans="1:13" ht="13.5" customHeight="1" thickBot="1"/>
    <row r="28" spans="1:13" ht="17.25" customHeight="1" thickBot="1">
      <c r="B28" s="78"/>
      <c r="C28" s="79" t="s">
        <v>98</v>
      </c>
      <c r="D28" s="79" t="s">
        <v>99</v>
      </c>
      <c r="E28" s="80"/>
      <c r="F28" s="80"/>
      <c r="G28" s="80"/>
      <c r="H28" s="81"/>
      <c r="I28" s="80"/>
      <c r="J28" s="80"/>
      <c r="K28" s="80"/>
      <c r="L28" s="82"/>
      <c r="M28" s="82"/>
    </row>
    <row r="29" spans="1:13" ht="16.5" customHeight="1" thickBot="1">
      <c r="B29" s="83">
        <v>14.19835</v>
      </c>
      <c r="C29" s="84">
        <v>24.14836</v>
      </c>
      <c r="D29" s="84">
        <v>24.32837</v>
      </c>
      <c r="E29" s="85"/>
      <c r="F29" s="85"/>
      <c r="G29" s="85"/>
      <c r="H29" s="81"/>
      <c r="I29" s="85"/>
      <c r="J29" s="85"/>
      <c r="K29" s="85"/>
      <c r="L29" s="82"/>
      <c r="M29" s="82"/>
    </row>
    <row r="30" spans="1:13" ht="15.75" customHeight="1">
      <c r="B30" s="86"/>
      <c r="C30" s="84">
        <v>24.155270000000002</v>
      </c>
      <c r="D30" s="84">
        <v>24.324059999999999</v>
      </c>
      <c r="E30" s="85"/>
      <c r="F30" s="85"/>
      <c r="G30" s="85"/>
      <c r="H30" s="81"/>
      <c r="I30" s="85"/>
      <c r="J30" s="85"/>
      <c r="K30" s="85"/>
      <c r="L30" s="82"/>
      <c r="M30" s="82"/>
    </row>
    <row r="31" spans="1:13" ht="16.5" customHeight="1" thickBot="1">
      <c r="B31" s="86"/>
      <c r="C31" s="87">
        <v>24.136279999999999</v>
      </c>
      <c r="D31" s="87">
        <v>24.36711</v>
      </c>
      <c r="E31" s="85"/>
      <c r="F31" s="85"/>
      <c r="G31" s="85"/>
      <c r="H31" s="81"/>
      <c r="I31" s="85"/>
      <c r="J31" s="85"/>
      <c r="K31" s="85"/>
      <c r="L31" s="82"/>
      <c r="M31" s="82"/>
    </row>
    <row r="32" spans="1:13" ht="16.5" customHeight="1" thickBot="1">
      <c r="B32" s="86"/>
      <c r="C32" s="88"/>
      <c r="D32" s="89"/>
      <c r="E32" s="85"/>
      <c r="F32" s="85"/>
      <c r="G32" s="85"/>
      <c r="H32" s="81"/>
      <c r="I32" s="85"/>
      <c r="J32" s="85"/>
      <c r="K32" s="85"/>
      <c r="L32" s="82"/>
      <c r="M32" s="82"/>
    </row>
    <row r="33" spans="1:13" ht="17.25" customHeight="1" thickBot="1">
      <c r="B33" s="90">
        <f>AVERAGE(B29:B32)</f>
        <v>14.19835</v>
      </c>
      <c r="C33" s="90">
        <f>AVERAGE(C29:C32)</f>
        <v>24.146636666666666</v>
      </c>
      <c r="D33" s="90">
        <f>AVERAGE(D29:D32)</f>
        <v>24.339846666666663</v>
      </c>
      <c r="E33" s="91"/>
      <c r="F33" s="91"/>
      <c r="G33" s="91"/>
      <c r="H33" s="81"/>
      <c r="I33" s="91"/>
      <c r="J33" s="91"/>
      <c r="K33" s="91"/>
      <c r="L33" s="82"/>
      <c r="M33" s="82"/>
    </row>
    <row r="34" spans="1:13" ht="16.5" customHeight="1" thickBot="1">
      <c r="B34" s="92"/>
      <c r="C34" s="92"/>
      <c r="D34" s="92"/>
      <c r="E34" s="81"/>
      <c r="F34" s="81"/>
      <c r="G34" s="81"/>
      <c r="H34" s="81"/>
      <c r="I34" s="81"/>
      <c r="J34" s="81"/>
      <c r="K34" s="81"/>
      <c r="L34" s="82"/>
      <c r="M34" s="82"/>
    </row>
    <row r="35" spans="1:13" ht="16.5" customHeight="1" thickBot="1">
      <c r="B35" s="93" t="s">
        <v>100</v>
      </c>
      <c r="C35" s="94">
        <f>C33-B33</f>
        <v>9.9482866666666663</v>
      </c>
      <c r="D35" s="92"/>
      <c r="E35" s="81"/>
      <c r="F35" s="95"/>
      <c r="G35" s="81"/>
      <c r="H35" s="81"/>
      <c r="I35" s="81"/>
      <c r="J35" s="95"/>
      <c r="K35" s="81"/>
      <c r="L35" s="82"/>
      <c r="M35" s="82"/>
    </row>
    <row r="36" spans="1:13" ht="16.5" customHeight="1" thickBot="1">
      <c r="B36" s="92"/>
      <c r="C36" s="96"/>
      <c r="D36" s="92"/>
      <c r="E36" s="81"/>
      <c r="F36" s="95"/>
      <c r="G36" s="81"/>
      <c r="H36" s="81"/>
      <c r="I36" s="81"/>
      <c r="J36" s="95"/>
      <c r="K36" s="81"/>
      <c r="L36" s="82"/>
      <c r="M36" s="82"/>
    </row>
    <row r="37" spans="1:13" ht="16.5" customHeight="1" thickBot="1">
      <c r="B37" s="93" t="s">
        <v>101</v>
      </c>
      <c r="C37" s="94">
        <f>D33-B33</f>
        <v>10.141496666666663</v>
      </c>
      <c r="D37" s="92"/>
      <c r="E37" s="81"/>
      <c r="F37" s="95"/>
      <c r="G37" s="81"/>
      <c r="H37" s="81"/>
      <c r="I37" s="81"/>
      <c r="J37" s="95"/>
      <c r="K37" s="81"/>
      <c r="L37" s="82"/>
      <c r="M37" s="82"/>
    </row>
    <row r="38" spans="1:13" ht="16.5" customHeight="1" thickBot="1">
      <c r="B38" s="92"/>
      <c r="C38" s="96"/>
      <c r="D38" s="92"/>
      <c r="E38" s="81"/>
      <c r="F38" s="95"/>
      <c r="G38" s="81"/>
      <c r="H38" s="81"/>
      <c r="I38" s="81"/>
      <c r="J38" s="95"/>
      <c r="K38" s="81"/>
      <c r="L38" s="82"/>
      <c r="M38" s="82"/>
    </row>
    <row r="39" spans="1:13" ht="32.25" customHeight="1" thickBot="1">
      <c r="B39" s="97" t="s">
        <v>102</v>
      </c>
      <c r="C39" s="98">
        <f>C37/C35</f>
        <v>1.0194214347127106</v>
      </c>
      <c r="D39" s="92"/>
      <c r="E39" s="99"/>
      <c r="F39" s="100"/>
      <c r="G39" s="81"/>
      <c r="H39" s="81"/>
      <c r="I39" s="99"/>
      <c r="J39" s="100"/>
      <c r="K39" s="81"/>
      <c r="L39" s="82"/>
      <c r="M39" s="82"/>
    </row>
    <row r="40" spans="1:13" ht="14.25" customHeight="1" thickBot="1">
      <c r="A40" s="101"/>
      <c r="B40" s="102"/>
      <c r="C40" s="103"/>
      <c r="D40" s="104"/>
      <c r="E40" s="103"/>
      <c r="G40" s="81"/>
      <c r="H40" s="81"/>
      <c r="I40" s="105"/>
      <c r="J40" s="82"/>
    </row>
    <row r="41" spans="1:13" ht="16.5" customHeight="1">
      <c r="A41" s="106"/>
      <c r="B41" s="107" t="s">
        <v>103</v>
      </c>
      <c r="C41" s="107"/>
      <c r="D41" s="108" t="s">
        <v>104</v>
      </c>
      <c r="E41" s="109"/>
      <c r="F41" s="108" t="s">
        <v>105</v>
      </c>
      <c r="G41" s="81"/>
      <c r="H41" s="81"/>
      <c r="I41" s="105"/>
      <c r="J41" s="82"/>
    </row>
    <row r="42" spans="1:13" ht="59.25" customHeight="1">
      <c r="A42" s="75" t="s">
        <v>70</v>
      </c>
      <c r="B42" s="110" t="s">
        <v>106</v>
      </c>
      <c r="C42" s="106"/>
      <c r="D42" s="110"/>
      <c r="E42" s="106"/>
      <c r="F42" s="110"/>
      <c r="G42" s="81"/>
      <c r="H42" s="81"/>
      <c r="I42" s="105"/>
      <c r="J42" s="82"/>
    </row>
    <row r="43" spans="1:13" ht="59.25" customHeight="1">
      <c r="A43" s="75" t="s">
        <v>107</v>
      </c>
      <c r="B43" s="111"/>
      <c r="C43" s="112"/>
      <c r="D43" s="111"/>
      <c r="E43" s="106"/>
      <c r="F43" s="113"/>
      <c r="G43" s="81"/>
      <c r="H43" s="81"/>
      <c r="I43" s="105"/>
    </row>
    <row r="44" spans="1:13" ht="13.5" customHeight="1">
      <c r="A44" s="81"/>
      <c r="B44" s="81"/>
      <c r="C44" s="81"/>
      <c r="D44" s="105"/>
      <c r="F44" s="81"/>
      <c r="G44" s="81"/>
      <c r="H44" s="81"/>
      <c r="I44" s="105"/>
    </row>
    <row r="45" spans="1:13" ht="13.5" customHeight="1">
      <c r="A45" s="81"/>
      <c r="B45" s="81"/>
      <c r="C45" s="81"/>
      <c r="D45" s="105"/>
      <c r="F45" s="81"/>
      <c r="G45" s="81"/>
      <c r="H45" s="81"/>
      <c r="I45" s="105"/>
    </row>
    <row r="47" spans="1:13" ht="13.5" customHeight="1">
      <c r="A47" s="114"/>
      <c r="B47" s="114"/>
      <c r="C47" s="114"/>
      <c r="F47" s="114"/>
      <c r="G47" s="114"/>
      <c r="H47" s="114"/>
    </row>
    <row r="48" spans="1:13" ht="13.5" customHeight="1">
      <c r="A48" s="115"/>
      <c r="B48" s="115"/>
      <c r="C48" s="115"/>
      <c r="F48" s="115"/>
      <c r="G48" s="115"/>
      <c r="H48" s="115"/>
    </row>
    <row r="49" spans="1:8">
      <c r="B49" s="116"/>
      <c r="C49" s="116"/>
      <c r="G49" s="116"/>
      <c r="H49" s="116"/>
    </row>
    <row r="50" spans="1:8">
      <c r="A50" s="117"/>
      <c r="F50" s="117"/>
    </row>
    <row r="51" spans="1:8">
      <c r="C51" s="118"/>
    </row>
    <row r="52" spans="1:8">
      <c r="C52" s="118"/>
    </row>
    <row r="57" spans="1:8" ht="13.5" customHeight="1">
      <c r="C57" s="81"/>
    </row>
    <row r="250" spans="1:1">
      <c r="A250" s="73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147"/>
  <sheetViews>
    <sheetView view="pageBreakPreview" topLeftCell="A10" zoomScale="75" zoomScaleNormal="85" workbookViewId="0">
      <selection activeCell="G28" sqref="G28"/>
    </sheetView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/>
    <row r="13" spans="1:7" ht="15.95" customHeight="1">
      <c r="A13" s="1" t="s">
        <v>4</v>
      </c>
      <c r="B13" s="1" t="s">
        <v>76</v>
      </c>
      <c r="G13" s="68" t="s">
        <v>77</v>
      </c>
    </row>
    <row r="14" spans="1:7" ht="15.95" customHeight="1">
      <c r="A14" s="3" t="s">
        <v>6</v>
      </c>
      <c r="B14" s="3" t="s">
        <v>78</v>
      </c>
      <c r="G14" s="58" t="s">
        <v>79</v>
      </c>
    </row>
    <row r="15" spans="1:7" ht="15.95" customHeight="1">
      <c r="A15" s="3" t="s">
        <v>8</v>
      </c>
      <c r="B15" s="4" t="s">
        <v>80</v>
      </c>
    </row>
    <row r="16" spans="1:7" ht="15.95" customHeight="1">
      <c r="A16" s="3" t="s">
        <v>10</v>
      </c>
      <c r="B16" s="5" t="s">
        <v>81</v>
      </c>
    </row>
    <row r="17" spans="1:10" ht="15.95" customHeight="1">
      <c r="A17" s="3" t="s">
        <v>12</v>
      </c>
      <c r="B17" s="2" t="s">
        <v>82</v>
      </c>
    </row>
    <row r="18" spans="1:10" ht="15.95" customHeight="1">
      <c r="A18" s="3" t="s">
        <v>14</v>
      </c>
      <c r="B18" s="6">
        <v>40303</v>
      </c>
    </row>
    <row r="19" spans="1:10" ht="15.95" customHeight="1">
      <c r="A19" s="3" t="s">
        <v>16</v>
      </c>
      <c r="B19" s="6">
        <v>40304</v>
      </c>
    </row>
    <row r="20" spans="1:10" ht="15.95" customHeight="1">
      <c r="A20" s="3"/>
      <c r="B20" s="6"/>
    </row>
    <row r="21" spans="1:10" ht="15.95" customHeight="1">
      <c r="A21" s="3" t="s">
        <v>18</v>
      </c>
      <c r="B21" s="70">
        <v>1018.4</v>
      </c>
    </row>
    <row r="22" spans="1:10" ht="15.95" customHeight="1">
      <c r="A22" s="3" t="s">
        <v>19</v>
      </c>
      <c r="B22" s="70">
        <v>862.05</v>
      </c>
    </row>
    <row r="23" spans="1:10" ht="15.95" customHeight="1">
      <c r="A23" s="3" t="s">
        <v>20</v>
      </c>
      <c r="C23" s="71">
        <f>B22/B21</f>
        <v>0.84647486252945792</v>
      </c>
      <c r="D23" s="3" t="s">
        <v>21</v>
      </c>
    </row>
    <row r="24" spans="1:10" ht="15.95" customHeight="1">
      <c r="A24" s="3"/>
      <c r="C24" s="71"/>
      <c r="D24" s="3"/>
    </row>
    <row r="25" spans="1:10" ht="15.95" customHeight="1">
      <c r="A25" s="16"/>
      <c r="B25" s="46"/>
      <c r="C25" s="12"/>
      <c r="D25" s="47"/>
      <c r="E25" s="18" t="s">
        <v>22</v>
      </c>
    </row>
    <row r="26" spans="1:10" ht="15.95" customHeight="1">
      <c r="A26" s="203" t="s">
        <v>23</v>
      </c>
      <c r="B26" s="204"/>
      <c r="C26" s="203" t="s">
        <v>24</v>
      </c>
      <c r="D26" s="204"/>
      <c r="E26" s="19" t="s">
        <v>25</v>
      </c>
    </row>
    <row r="27" spans="1:10" ht="15.95" customHeight="1">
      <c r="A27" s="12" t="s">
        <v>26</v>
      </c>
      <c r="B27" s="13"/>
      <c r="C27" s="17" t="s">
        <v>27</v>
      </c>
      <c r="D27" s="48">
        <v>20.59</v>
      </c>
      <c r="E27" s="48">
        <f>D27*$C$23</f>
        <v>17.428917419481539</v>
      </c>
      <c r="F27" s="22"/>
      <c r="G27" s="22"/>
      <c r="H27" s="22"/>
    </row>
    <row r="28" spans="1:10" ht="15.95" customHeight="1">
      <c r="A28" s="7" t="s">
        <v>28</v>
      </c>
      <c r="B28" s="8" t="s">
        <v>29</v>
      </c>
      <c r="C28" s="22"/>
      <c r="D28" s="45"/>
      <c r="E28" s="45"/>
      <c r="F28" s="22"/>
      <c r="G28" s="22">
        <f>B21/B22</f>
        <v>1.1813699901397832</v>
      </c>
      <c r="H28" s="22"/>
    </row>
    <row r="29" spans="1:10" ht="15.95" customHeight="1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18.249998036135111</v>
      </c>
      <c r="F29" s="22"/>
      <c r="G29" s="22"/>
      <c r="H29" s="22"/>
      <c r="I29" s="22"/>
      <c r="J29" s="22"/>
    </row>
    <row r="30" spans="1:10" ht="15.95" customHeight="1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32</v>
      </c>
      <c r="B32" s="24">
        <v>5</v>
      </c>
      <c r="C32" s="23"/>
    </row>
    <row r="33" spans="1:10" s="22" customFormat="1" ht="15.95" customHeight="1">
      <c r="A33" s="15" t="s">
        <v>33</v>
      </c>
      <c r="B33" s="23"/>
      <c r="C33" s="24">
        <f>B32*40</f>
        <v>200</v>
      </c>
    </row>
    <row r="34" spans="1:10" s="22" customFormat="1" ht="15.95" customHeight="1">
      <c r="A34" s="23"/>
      <c r="B34" s="23"/>
      <c r="C34" s="23"/>
    </row>
    <row r="35" spans="1:10" ht="15.95" customHeight="1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ht="15.95" customHeight="1">
      <c r="A38" s="30">
        <v>1</v>
      </c>
      <c r="B38" s="21">
        <v>18.64</v>
      </c>
      <c r="C38" s="21">
        <v>19.2</v>
      </c>
      <c r="D38" s="21">
        <v>20.6</v>
      </c>
      <c r="E38" s="21">
        <v>19.440000000000001</v>
      </c>
      <c r="F38" s="21">
        <v>20.5</v>
      </c>
      <c r="G38" s="21">
        <v>21.9</v>
      </c>
      <c r="H38" s="22"/>
      <c r="I38" s="22"/>
      <c r="J38" s="22"/>
    </row>
    <row r="39" spans="1:10" ht="15.95" customHeight="1">
      <c r="A39" s="30">
        <v>2</v>
      </c>
      <c r="B39" s="21">
        <v>18.52</v>
      </c>
      <c r="C39" s="21">
        <v>19.7</v>
      </c>
      <c r="D39" s="21">
        <v>20.399999999999999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ht="15.95" customHeight="1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ht="15.95" customHeight="1">
      <c r="A41" s="37" t="s">
        <v>43</v>
      </c>
      <c r="B41" s="41">
        <f t="shared" ref="B41:G41" si="0">AVERAGE(B38:B40)</f>
        <v>18.5</v>
      </c>
      <c r="C41" s="41">
        <f t="shared" si="0"/>
        <v>19.54</v>
      </c>
      <c r="D41" s="41">
        <f t="shared" si="0"/>
        <v>20.566666666666666</v>
      </c>
      <c r="E41" s="41">
        <f t="shared" si="0"/>
        <v>19.293333333333333</v>
      </c>
      <c r="F41" s="41">
        <f t="shared" si="0"/>
        <v>20.16</v>
      </c>
      <c r="G41" s="41">
        <f t="shared" si="0"/>
        <v>21.586666666666662</v>
      </c>
      <c r="H41" s="22"/>
      <c r="I41" s="22"/>
      <c r="J41" s="22"/>
    </row>
    <row r="42" spans="1:10" ht="24.95" customHeight="1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ht="15.95" customHeight="1">
      <c r="A44" s="30">
        <v>1</v>
      </c>
      <c r="B44" s="21">
        <v>18.04</v>
      </c>
      <c r="C44" s="21">
        <v>19.239999999999998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ht="15.95" customHeight="1">
      <c r="A45" s="30">
        <v>2</v>
      </c>
      <c r="B45" s="21">
        <v>18.059999999999999</v>
      </c>
      <c r="C45" s="21">
        <v>19.420000000000002</v>
      </c>
      <c r="D45" s="21">
        <v>20.5</v>
      </c>
      <c r="E45" s="21">
        <v>19.02</v>
      </c>
      <c r="F45" s="21">
        <v>20.100000000000001</v>
      </c>
      <c r="G45" s="21">
        <v>20.420000000000002</v>
      </c>
      <c r="H45" s="22"/>
      <c r="I45" s="22"/>
      <c r="J45" s="22"/>
    </row>
    <row r="46" spans="1:10" ht="15.95" customHeight="1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ht="15.95" customHeight="1">
      <c r="A47" s="36" t="s">
        <v>43</v>
      </c>
      <c r="B47" s="40">
        <f t="shared" ref="B47:G47" si="1">AVERAGE(B44:B46)</f>
        <v>18.09333333333333</v>
      </c>
      <c r="C47" s="40">
        <f t="shared" si="1"/>
        <v>19.266666666666666</v>
      </c>
      <c r="D47" s="40">
        <f t="shared" si="1"/>
        <v>20.12</v>
      </c>
      <c r="E47" s="40">
        <f t="shared" si="1"/>
        <v>19.233333333333331</v>
      </c>
      <c r="F47" s="40">
        <f t="shared" si="1"/>
        <v>20.213333333333335</v>
      </c>
      <c r="G47" s="41">
        <f t="shared" si="1"/>
        <v>20.91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46</v>
      </c>
      <c r="B50" s="52">
        <f>$E$27/25*15/25</f>
        <v>0.41829401806755695</v>
      </c>
      <c r="C50" s="23" t="s">
        <v>47</v>
      </c>
      <c r="D50" s="52">
        <f>$E$29/25*15/25</f>
        <v>0.43799995286724264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201" t="s">
        <v>50</v>
      </c>
      <c r="B55" s="201"/>
      <c r="C55" s="201" t="s">
        <v>35</v>
      </c>
      <c r="D55" s="201"/>
      <c r="E55" s="201" t="s">
        <v>51</v>
      </c>
      <c r="F55" s="201"/>
      <c r="G55" s="33"/>
      <c r="H55" s="22"/>
      <c r="I55" s="22"/>
      <c r="J55" s="22"/>
    </row>
    <row r="56" spans="1:10" ht="24.95" customHeight="1">
      <c r="A56" s="200" t="s">
        <v>52</v>
      </c>
      <c r="B56" s="200"/>
      <c r="C56" s="199">
        <f>1/4*((D41+G41)-(B41+E41))</f>
        <v>1.0899999999999981</v>
      </c>
      <c r="D56" s="199"/>
      <c r="E56" s="199">
        <f>1/4*((D47+G47)-(E47+B47))</f>
        <v>0.92583333333333506</v>
      </c>
      <c r="F56" s="199"/>
      <c r="G56" s="33"/>
      <c r="H56" s="22"/>
      <c r="I56" s="22"/>
      <c r="J56" s="22"/>
    </row>
    <row r="57" spans="1:10" ht="24.95" customHeight="1">
      <c r="A57" s="200" t="s">
        <v>53</v>
      </c>
      <c r="B57" s="200"/>
      <c r="C57" s="199">
        <f>1/3*((E41+F41+G41)-(B41+C41+D41))</f>
        <v>0.81111111111110756</v>
      </c>
      <c r="D57" s="199"/>
      <c r="E57" s="199">
        <f>1/3*((E47+F47+G47)-(B47+C47+D47))</f>
        <v>0.95888888888888835</v>
      </c>
      <c r="F57" s="199"/>
      <c r="G57" s="33"/>
      <c r="H57" s="22"/>
      <c r="I57" s="22"/>
      <c r="J57" s="22"/>
    </row>
    <row r="58" spans="1:10" ht="24.95" customHeight="1">
      <c r="A58" s="200" t="s">
        <v>54</v>
      </c>
      <c r="B58" s="200"/>
      <c r="C58" s="199">
        <f>C56/LOG10(2)</f>
        <v>3.6209016234272187</v>
      </c>
      <c r="D58" s="199"/>
      <c r="E58" s="199">
        <f>E56/LOG10(2)</f>
        <v>3.0755517611832222</v>
      </c>
      <c r="F58" s="199"/>
      <c r="G58" s="33"/>
      <c r="H58" s="22"/>
      <c r="I58" s="22"/>
      <c r="J58" s="22"/>
    </row>
    <row r="59" spans="1:10" ht="24.95" customHeight="1">
      <c r="A59" s="200" t="s">
        <v>55</v>
      </c>
      <c r="B59" s="200"/>
      <c r="C59" s="199">
        <f>C57/C58</f>
        <v>0.22400804978053587</v>
      </c>
      <c r="D59" s="199"/>
      <c r="E59" s="199">
        <f>E57/E58</f>
        <v>0.31177784129374753</v>
      </c>
      <c r="F59" s="199"/>
      <c r="G59" s="33"/>
      <c r="H59" s="22"/>
      <c r="I59" s="22"/>
      <c r="J59" s="22"/>
    </row>
    <row r="60" spans="1:10" ht="24.95" customHeight="1">
      <c r="A60" s="200" t="s">
        <v>56</v>
      </c>
      <c r="B60" s="200"/>
      <c r="C60" s="200">
        <f>POWER(10,C59)</f>
        <v>1.6749739218906603</v>
      </c>
      <c r="D60" s="200"/>
      <c r="E60" s="200">
        <f>POWER(10,E59)</f>
        <v>2.0501131970291313</v>
      </c>
      <c r="F60" s="200"/>
      <c r="G60" s="33"/>
      <c r="H60" s="22"/>
      <c r="I60" s="22"/>
      <c r="J60" s="22"/>
    </row>
    <row r="61" spans="1:10" ht="24.95" customHeight="1">
      <c r="A61" s="44" t="s">
        <v>57</v>
      </c>
      <c r="B61" s="44"/>
      <c r="C61" s="202">
        <f>C60*B50/B53</f>
        <v>1.459649108220872</v>
      </c>
      <c r="D61" s="202"/>
      <c r="E61" s="202">
        <f>E60*D50/B53</f>
        <v>1.8707280909818158</v>
      </c>
      <c r="F61" s="202"/>
      <c r="G61" s="33"/>
      <c r="H61" s="22"/>
      <c r="I61" s="22"/>
      <c r="J61" s="22"/>
    </row>
    <row r="62" spans="1:10" ht="24.95" customHeight="1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ht="15.95" customHeight="1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ht="15.95" customHeight="1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ht="15.95" customHeight="1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ht="15.95" customHeight="1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20.100000000000001</v>
      </c>
      <c r="G70" s="21">
        <v>20.64</v>
      </c>
      <c r="H70" s="22"/>
      <c r="I70" s="22"/>
      <c r="J70" s="22"/>
    </row>
    <row r="71" spans="1:10" ht="15.95" customHeight="1">
      <c r="A71" s="30">
        <v>3</v>
      </c>
      <c r="B71" s="21">
        <v>18.239999999999998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ht="15.95" customHeight="1">
      <c r="A72" s="37" t="s">
        <v>43</v>
      </c>
      <c r="B72" s="41">
        <f t="shared" ref="B72:G72" si="2">AVERAGE(B69:B71)</f>
        <v>18.446666666666669</v>
      </c>
      <c r="C72" s="41">
        <f t="shared" si="2"/>
        <v>19.473333333333333</v>
      </c>
      <c r="D72" s="41">
        <f t="shared" si="2"/>
        <v>20.440000000000001</v>
      </c>
      <c r="E72" s="41">
        <f t="shared" si="2"/>
        <v>19.319999999999997</v>
      </c>
      <c r="F72" s="41">
        <f t="shared" si="2"/>
        <v>20.206666666666667</v>
      </c>
      <c r="G72" s="41">
        <f t="shared" si="2"/>
        <v>21.12</v>
      </c>
      <c r="H72" s="22"/>
      <c r="I72" s="22"/>
      <c r="J72" s="22"/>
    </row>
    <row r="73" spans="1:10" ht="15.95" customHeight="1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ht="15.95" customHeight="1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ht="15.95" customHeight="1">
      <c r="A76" s="30">
        <v>2</v>
      </c>
      <c r="B76" s="21">
        <v>18.62</v>
      </c>
      <c r="C76" s="21">
        <v>19.2</v>
      </c>
      <c r="D76" s="21">
        <v>19.940000000000001</v>
      </c>
      <c r="E76" s="21">
        <v>19.420000000000002</v>
      </c>
      <c r="F76" s="21">
        <v>19.98</v>
      </c>
      <c r="G76" s="21">
        <v>21.5</v>
      </c>
      <c r="H76" s="22"/>
      <c r="I76" s="22"/>
      <c r="J76" s="22"/>
    </row>
    <row r="77" spans="1:10" ht="15.95" customHeight="1">
      <c r="A77" s="30">
        <v>3</v>
      </c>
      <c r="B77" s="21">
        <v>19.420000000000002</v>
      </c>
      <c r="C77" s="21">
        <v>19.100000000000001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ht="16.5" customHeight="1">
      <c r="A78" s="36" t="s">
        <v>43</v>
      </c>
      <c r="B78" s="40">
        <f t="shared" ref="B78:G78" si="3">AVERAGE(B75:B77)</f>
        <v>18.853333333333335</v>
      </c>
      <c r="C78" s="40">
        <f t="shared" si="3"/>
        <v>19.306666666666668</v>
      </c>
      <c r="D78" s="40">
        <f t="shared" si="3"/>
        <v>19.913333333333334</v>
      </c>
      <c r="E78" s="40">
        <f t="shared" si="3"/>
        <v>19.28</v>
      </c>
      <c r="F78" s="40">
        <f t="shared" si="3"/>
        <v>20.260000000000002</v>
      </c>
      <c r="G78" s="40">
        <f t="shared" si="3"/>
        <v>21.466666666666669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205" t="s">
        <v>84</v>
      </c>
      <c r="B81" s="205"/>
      <c r="C81" s="205" t="s">
        <v>85</v>
      </c>
      <c r="D81" s="205"/>
      <c r="E81" s="205" t="s">
        <v>86</v>
      </c>
      <c r="F81" s="205"/>
      <c r="G81" s="57" t="s">
        <v>77</v>
      </c>
      <c r="H81" s="22"/>
      <c r="I81" s="22"/>
      <c r="J81" s="22"/>
    </row>
    <row r="82" spans="1:10">
      <c r="A82" s="206"/>
      <c r="B82" s="206"/>
      <c r="C82" s="206"/>
      <c r="D82" s="206"/>
      <c r="E82" s="206"/>
      <c r="F82" s="20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ht="16.5" customHeight="1">
      <c r="A85" s="23" t="s">
        <v>46</v>
      </c>
      <c r="B85" s="52">
        <f>$E$27/25*15/25</f>
        <v>0.41829401806755695</v>
      </c>
      <c r="C85" s="23" t="s">
        <v>47</v>
      </c>
      <c r="D85" s="52">
        <f>$E$29/25*15/25</f>
        <v>0.43799995286724264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ht="16.5" customHeight="1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ht="16.5" customHeight="1">
      <c r="A90" s="201" t="s">
        <v>50</v>
      </c>
      <c r="B90" s="201"/>
      <c r="C90" s="201" t="s">
        <v>59</v>
      </c>
      <c r="D90" s="201"/>
      <c r="E90" s="201" t="s">
        <v>60</v>
      </c>
      <c r="F90" s="201"/>
      <c r="G90" s="33"/>
      <c r="H90" s="34"/>
      <c r="I90" s="22"/>
      <c r="J90" s="22"/>
    </row>
    <row r="91" spans="1:10" ht="18.75" customHeight="1">
      <c r="A91" s="200" t="s">
        <v>52</v>
      </c>
      <c r="B91" s="200"/>
      <c r="C91" s="199">
        <f>1/4*((D72+G72)-(B72+E72))</f>
        <v>0.94833333333333414</v>
      </c>
      <c r="D91" s="199"/>
      <c r="E91" s="199">
        <f>1/4*((D78+G78)-(E78+B78))</f>
        <v>0.81166666666666565</v>
      </c>
      <c r="F91" s="199"/>
      <c r="G91" s="33"/>
      <c r="H91" s="34"/>
      <c r="I91" s="22"/>
      <c r="J91" s="22"/>
    </row>
    <row r="92" spans="1:10" ht="18.75" customHeight="1">
      <c r="A92" s="200" t="s">
        <v>53</v>
      </c>
      <c r="B92" s="200"/>
      <c r="C92" s="199">
        <f>1/3*((E72+F72+G72)-(B72+C72+D72))</f>
        <v>0.76222222222222058</v>
      </c>
      <c r="D92" s="199"/>
      <c r="E92" s="199">
        <f>1/3*((E78+F78+G78)-(B78+C78+D78))</f>
        <v>0.97777777777777897</v>
      </c>
      <c r="F92" s="199"/>
      <c r="G92" s="33"/>
      <c r="H92" s="34"/>
      <c r="I92" s="22"/>
      <c r="J92" s="22"/>
    </row>
    <row r="93" spans="1:10">
      <c r="A93" s="200" t="s">
        <v>54</v>
      </c>
      <c r="B93" s="200"/>
      <c r="C93" s="199">
        <f>C91/LOG10(2)</f>
        <v>3.1502951433181847</v>
      </c>
      <c r="D93" s="199"/>
      <c r="E93" s="199">
        <f>E91/LOG10(2)</f>
        <v>2.6962983036835722</v>
      </c>
      <c r="F93" s="199"/>
      <c r="G93" s="33"/>
      <c r="H93" s="22"/>
      <c r="I93" s="22"/>
      <c r="J93" s="22"/>
    </row>
    <row r="94" spans="1:10">
      <c r="A94" s="200" t="s">
        <v>55</v>
      </c>
      <c r="B94" s="200"/>
      <c r="C94" s="199">
        <f>C92/C93</f>
        <v>0.24195263857702456</v>
      </c>
      <c r="D94" s="199"/>
      <c r="E94" s="199">
        <f>E92/E93</f>
        <v>0.36263709265476268</v>
      </c>
      <c r="F94" s="199"/>
      <c r="G94" s="33"/>
      <c r="H94" s="22"/>
      <c r="I94" s="22"/>
      <c r="J94" s="22"/>
    </row>
    <row r="95" spans="1:10">
      <c r="A95" s="200" t="s">
        <v>56</v>
      </c>
      <c r="B95" s="200"/>
      <c r="C95" s="200">
        <f>POWER(10,C94)</f>
        <v>1.7456317749246941</v>
      </c>
      <c r="D95" s="200"/>
      <c r="E95" s="200">
        <f>POWER(10,E94)</f>
        <v>2.304820418141647</v>
      </c>
      <c r="F95" s="200"/>
      <c r="G95" s="33"/>
      <c r="H95" s="22"/>
      <c r="I95" s="22"/>
      <c r="J95" s="22"/>
    </row>
    <row r="96" spans="1:10" ht="16.5" customHeight="1">
      <c r="A96" s="44" t="s">
        <v>57</v>
      </c>
      <c r="B96" s="44"/>
      <c r="C96" s="202">
        <f>C95*B85/B88</f>
        <v>1.521223602499274</v>
      </c>
      <c r="D96" s="202"/>
      <c r="E96" s="202">
        <f>E95*D85/B88</f>
        <v>2.1031484052364577</v>
      </c>
      <c r="F96" s="202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ht="16.5" customHeight="1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ht="16.5" customHeight="1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ht="16.5" customHeight="1">
      <c r="A101" s="26" t="s">
        <v>34</v>
      </c>
      <c r="B101" s="27"/>
      <c r="C101" s="27"/>
      <c r="D101" s="27"/>
      <c r="E101" s="27"/>
      <c r="F101" s="27"/>
      <c r="G101" s="27"/>
    </row>
    <row r="102" spans="1:10" ht="16.5" customHeight="1">
      <c r="A102" s="54" t="s">
        <v>62</v>
      </c>
      <c r="B102" s="28"/>
      <c r="C102" s="28"/>
      <c r="D102" s="28"/>
      <c r="E102" s="28"/>
      <c r="F102" s="28"/>
      <c r="G102" s="29"/>
    </row>
    <row r="103" spans="1:10" ht="19.5" customHeight="1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18.739999999999998</v>
      </c>
      <c r="C104" s="21">
        <v>19.12</v>
      </c>
      <c r="D104" s="21">
        <v>20.100000000000001</v>
      </c>
      <c r="E104" s="21">
        <v>19.02</v>
      </c>
      <c r="F104" s="21">
        <v>20.420000000000002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19.440000000000001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19.420000000000002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ht="16.5" customHeight="1">
      <c r="A107" s="37" t="s">
        <v>43</v>
      </c>
      <c r="B107" s="41">
        <f t="shared" ref="B107:G107" si="4">AVERAGE(B104:B106)</f>
        <v>18.52</v>
      </c>
      <c r="C107" s="41">
        <f t="shared" si="4"/>
        <v>19.246666666666666</v>
      </c>
      <c r="D107" s="41">
        <f t="shared" si="4"/>
        <v>19.98</v>
      </c>
      <c r="E107" s="41">
        <f t="shared" si="4"/>
        <v>19.166666666666668</v>
      </c>
      <c r="F107" s="41">
        <f t="shared" si="4"/>
        <v>20.18</v>
      </c>
      <c r="G107" s="41">
        <f t="shared" si="4"/>
        <v>20.646666666666668</v>
      </c>
    </row>
    <row r="108" spans="1:10" ht="16.5" customHeight="1">
      <c r="A108" s="53" t="s">
        <v>63</v>
      </c>
      <c r="B108" s="31"/>
      <c r="C108" s="31"/>
      <c r="D108" s="31"/>
      <c r="E108" s="31"/>
      <c r="F108" s="31"/>
      <c r="G108" s="32"/>
    </row>
    <row r="109" spans="1:10" ht="19.5" customHeight="1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18.100000000000001</v>
      </c>
      <c r="C110" s="21">
        <v>19.059999999999999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ht="15.75" customHeight="1">
      <c r="A111" s="30">
        <v>2</v>
      </c>
      <c r="B111" s="21">
        <v>18.2</v>
      </c>
      <c r="C111" s="21">
        <v>19.02</v>
      </c>
      <c r="D111" s="21">
        <v>19.7</v>
      </c>
      <c r="E111" s="21">
        <v>19.100000000000001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7" ht="16.5" customHeight="1">
      <c r="A113" s="36" t="s">
        <v>43</v>
      </c>
      <c r="B113" s="40">
        <f t="shared" ref="B113:G113" si="5">AVERAGE(B110:B112)</f>
        <v>18.213333333333335</v>
      </c>
      <c r="C113" s="40">
        <f t="shared" si="5"/>
        <v>19.04</v>
      </c>
      <c r="D113" s="40">
        <f t="shared" si="5"/>
        <v>19.8</v>
      </c>
      <c r="E113" s="40">
        <f t="shared" si="5"/>
        <v>19.18</v>
      </c>
      <c r="F113" s="40">
        <f t="shared" si="5"/>
        <v>20.32</v>
      </c>
      <c r="G113" s="40">
        <f t="shared" si="5"/>
        <v>21.366666666666664</v>
      </c>
    </row>
    <row r="114" spans="1:7">
      <c r="A114" s="33"/>
      <c r="B114" s="33"/>
      <c r="C114" s="33"/>
      <c r="D114" s="33"/>
      <c r="E114" s="33"/>
      <c r="F114" s="33"/>
      <c r="G114" s="33"/>
    </row>
    <row r="115" spans="1:7">
      <c r="A115" s="23" t="s">
        <v>45</v>
      </c>
      <c r="B115" s="23"/>
      <c r="C115" s="23"/>
      <c r="D115" s="23"/>
      <c r="E115" s="23"/>
      <c r="F115" s="23"/>
      <c r="G115" s="33"/>
    </row>
    <row r="116" spans="1:7" ht="16.5" customHeight="1">
      <c r="A116" s="23" t="s">
        <v>46</v>
      </c>
      <c r="B116" s="52">
        <f>$E$27/25*15/25</f>
        <v>0.41829401806755695</v>
      </c>
      <c r="C116" s="23" t="s">
        <v>47</v>
      </c>
      <c r="D116" s="52">
        <f>$E$29/25*15/25</f>
        <v>0.43799995286724264</v>
      </c>
      <c r="E116" s="23"/>
      <c r="F116" s="23"/>
      <c r="G116" s="33"/>
    </row>
    <row r="117" spans="1:7">
      <c r="A117" s="23"/>
      <c r="B117" s="38"/>
      <c r="C117" s="23"/>
      <c r="D117" s="38"/>
      <c r="E117" s="23"/>
      <c r="F117" s="23"/>
      <c r="G117" s="33"/>
    </row>
    <row r="118" spans="1:7">
      <c r="A118" s="23" t="s">
        <v>48</v>
      </c>
      <c r="B118" s="23"/>
      <c r="C118" s="23"/>
      <c r="D118" s="42"/>
      <c r="E118" s="42"/>
      <c r="F118" s="55"/>
      <c r="G118" s="33"/>
    </row>
    <row r="119" spans="1:7" ht="16.5" customHeight="1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7">
      <c r="A120" s="23"/>
      <c r="B120" s="38"/>
      <c r="C120" s="23"/>
      <c r="D120" s="23"/>
      <c r="E120" s="23"/>
      <c r="F120" s="23"/>
      <c r="G120" s="33"/>
    </row>
    <row r="121" spans="1:7" ht="16.5" customHeight="1">
      <c r="A121" s="201" t="s">
        <v>50</v>
      </c>
      <c r="B121" s="201"/>
      <c r="C121" s="201" t="s">
        <v>64</v>
      </c>
      <c r="D121" s="201"/>
      <c r="E121" s="201" t="s">
        <v>63</v>
      </c>
      <c r="F121" s="201"/>
      <c r="G121" s="33"/>
    </row>
    <row r="122" spans="1:7" ht="18.75" customHeight="1">
      <c r="A122" s="200" t="s">
        <v>52</v>
      </c>
      <c r="B122" s="200"/>
      <c r="C122" s="199">
        <f>1/4*((D107+G107)-(B107+E107))</f>
        <v>0.73499999999999943</v>
      </c>
      <c r="D122" s="199"/>
      <c r="E122" s="199">
        <f>1/4*((D113+G113)-(E113+B113))</f>
        <v>0.94333333333333336</v>
      </c>
      <c r="F122" s="199"/>
      <c r="G122" s="33"/>
    </row>
    <row r="123" spans="1:7" ht="18.75" customHeight="1">
      <c r="A123" s="200" t="s">
        <v>53</v>
      </c>
      <c r="B123" s="200"/>
      <c r="C123" s="199">
        <f>1/3*((E107+F107+G107)-(B107+C107+D107))</f>
        <v>0.74888888888888749</v>
      </c>
      <c r="D123" s="199"/>
      <c r="E123" s="199">
        <f>1/3*((E113+F113+G113)-(B113+C113+D113))</f>
        <v>1.2711111111111109</v>
      </c>
      <c r="F123" s="199"/>
      <c r="G123" s="33"/>
    </row>
    <row r="124" spans="1:7">
      <c r="A124" s="200" t="s">
        <v>54</v>
      </c>
      <c r="B124" s="200"/>
      <c r="C124" s="199">
        <f>C122/LOG10(2)</f>
        <v>2.4416171497422092</v>
      </c>
      <c r="D124" s="199"/>
      <c r="E124" s="199">
        <f>E122/LOG10(2)</f>
        <v>3.1336855028437451</v>
      </c>
      <c r="F124" s="199"/>
      <c r="G124" s="33"/>
    </row>
    <row r="125" spans="1:7">
      <c r="A125" s="200" t="s">
        <v>55</v>
      </c>
      <c r="B125" s="200"/>
      <c r="C125" s="199">
        <f>C123/C124</f>
        <v>0.30671839316330024</v>
      </c>
      <c r="D125" s="199"/>
      <c r="E125" s="199">
        <f>E123/E124</f>
        <v>0.40562816848008765</v>
      </c>
      <c r="F125" s="199"/>
      <c r="G125" s="33"/>
    </row>
    <row r="126" spans="1:7">
      <c r="A126" s="200" t="s">
        <v>56</v>
      </c>
      <c r="B126" s="200"/>
      <c r="C126" s="200">
        <f>POWER(10,C125)</f>
        <v>2.0263683481620309</v>
      </c>
      <c r="D126" s="200"/>
      <c r="E126" s="200">
        <f>POWER(10,E125)</f>
        <v>2.5446506566560938</v>
      </c>
      <c r="F126" s="200"/>
      <c r="G126" s="33"/>
    </row>
    <row r="127" spans="1:7" ht="16.5" customHeight="1">
      <c r="A127" s="44" t="s">
        <v>57</v>
      </c>
      <c r="B127" s="44"/>
      <c r="C127" s="202">
        <f>C126*B116/B119</f>
        <v>1.7658703300783627</v>
      </c>
      <c r="D127" s="202"/>
      <c r="E127" s="202">
        <f>E126*D116/B119</f>
        <v>2.3219934743311814</v>
      </c>
      <c r="F127" s="202"/>
      <c r="G127" s="33"/>
    </row>
    <row r="128" spans="1:7">
      <c r="A128" s="56"/>
      <c r="B128" s="56"/>
      <c r="C128" s="56"/>
      <c r="D128" s="56"/>
      <c r="E128" s="56"/>
      <c r="F128" s="56"/>
      <c r="G128" s="56"/>
    </row>
    <row r="129" spans="1:7">
      <c r="A129" s="56"/>
      <c r="B129" s="56"/>
      <c r="C129" s="56"/>
      <c r="D129" s="56"/>
      <c r="E129" s="56"/>
      <c r="F129" s="56"/>
      <c r="G129" s="56"/>
    </row>
    <row r="130" spans="1:7">
      <c r="G130" s="56"/>
    </row>
    <row r="131" spans="1:7">
      <c r="G131" s="56"/>
    </row>
    <row r="132" spans="1:7" ht="16.5" customHeight="1">
      <c r="A132" s="211" t="s">
        <v>65</v>
      </c>
      <c r="B132" s="211"/>
      <c r="C132" s="211"/>
      <c r="G132" s="56"/>
    </row>
    <row r="133" spans="1:7" ht="16.5" customHeight="1">
      <c r="A133" s="212"/>
      <c r="B133" s="213"/>
      <c r="C133" s="59" t="s">
        <v>66</v>
      </c>
      <c r="G133" s="56"/>
    </row>
    <row r="134" spans="1:7" ht="16.5" customHeight="1">
      <c r="A134" s="209" t="s">
        <v>35</v>
      </c>
      <c r="B134" s="210"/>
      <c r="C134" s="60">
        <f>NDQA201003139!C61</f>
        <v>1.459649108220872</v>
      </c>
      <c r="G134" s="56"/>
    </row>
    <row r="135" spans="1:7" ht="16.5" customHeight="1">
      <c r="A135" s="209" t="s">
        <v>51</v>
      </c>
      <c r="B135" s="210"/>
      <c r="C135" s="60">
        <f>NDQA201003139!E61</f>
        <v>1.8707280909818158</v>
      </c>
      <c r="G135" s="56"/>
    </row>
    <row r="136" spans="1:7" ht="16.5" customHeight="1">
      <c r="A136" s="209" t="s">
        <v>59</v>
      </c>
      <c r="B136" s="210"/>
      <c r="C136" s="60">
        <f>C96</f>
        <v>1.521223602499274</v>
      </c>
      <c r="G136" s="56"/>
    </row>
    <row r="137" spans="1:7" ht="16.5" customHeight="1">
      <c r="A137" s="209" t="s">
        <v>60</v>
      </c>
      <c r="B137" s="210"/>
      <c r="C137" s="60">
        <f>E96</f>
        <v>2.1031484052364577</v>
      </c>
      <c r="G137" s="56"/>
    </row>
    <row r="138" spans="1:7" ht="16.5" customHeight="1">
      <c r="A138" s="209" t="s">
        <v>64</v>
      </c>
      <c r="B138" s="210"/>
      <c r="C138" s="60">
        <f>C127</f>
        <v>1.7658703300783627</v>
      </c>
      <c r="G138" s="56"/>
    </row>
    <row r="139" spans="1:7" ht="16.5" customHeight="1">
      <c r="A139" s="209" t="s">
        <v>63</v>
      </c>
      <c r="B139" s="210"/>
      <c r="C139" s="60">
        <f>E127</f>
        <v>2.3219934743311814</v>
      </c>
      <c r="G139" s="56"/>
    </row>
    <row r="140" spans="1:7" ht="16.5" customHeight="1">
      <c r="A140" s="207"/>
      <c r="B140" s="208"/>
      <c r="C140" s="50"/>
      <c r="G140" s="56"/>
    </row>
    <row r="141" spans="1:7">
      <c r="A141" s="61"/>
      <c r="B141" s="62" t="s">
        <v>67</v>
      </c>
      <c r="C141" s="63">
        <f>AVERAGE(C134:C139)</f>
        <v>1.8404355018913272</v>
      </c>
      <c r="G141" s="56"/>
    </row>
    <row r="142" spans="1:7">
      <c r="A142" s="49"/>
      <c r="B142" s="62" t="s">
        <v>68</v>
      </c>
      <c r="C142" s="64">
        <f>STDEV(C134:C139)/C141</f>
        <v>0.18090986096630943</v>
      </c>
      <c r="G142" s="56"/>
    </row>
    <row r="143" spans="1:7">
      <c r="G143" s="56"/>
    </row>
    <row r="144" spans="1:7">
      <c r="A144" s="2" t="s">
        <v>69</v>
      </c>
      <c r="D144" s="64">
        <f>C141</f>
        <v>1.8404355018913272</v>
      </c>
      <c r="G144" s="56"/>
    </row>
    <row r="145" spans="1:7">
      <c r="G145" s="56"/>
    </row>
    <row r="146" spans="1:7" ht="16.5" customHeight="1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7" ht="17.25" customHeight="1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formatCells="0" formatColumns="0" formatRows="0" insertColumns="0" insertRows="0" insertHyperlinks="0" deleteColumns="0" deleteRows="0" sort="0" autoFilter="0" pivotTables="0"/>
  <mergeCells count="77">
    <mergeCell ref="E127:F127"/>
    <mergeCell ref="A140:B140"/>
    <mergeCell ref="A136:B136"/>
    <mergeCell ref="A137:B137"/>
    <mergeCell ref="A138:B138"/>
    <mergeCell ref="A139:B139"/>
    <mergeCell ref="A135:B135"/>
    <mergeCell ref="A132:C132"/>
    <mergeCell ref="A133:B133"/>
    <mergeCell ref="A134:B134"/>
    <mergeCell ref="C127:D127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A121:B121"/>
    <mergeCell ref="C121:D121"/>
    <mergeCell ref="E121:F121"/>
    <mergeCell ref="A122:B122"/>
    <mergeCell ref="C122:D122"/>
    <mergeCell ref="E122:F122"/>
    <mergeCell ref="A95:B95"/>
    <mergeCell ref="C95:D95"/>
    <mergeCell ref="E95:F95"/>
    <mergeCell ref="C96:D96"/>
    <mergeCell ref="E96:F96"/>
    <mergeCell ref="E94:F94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A94:B94"/>
    <mergeCell ref="C94:D94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A26:B26"/>
    <mergeCell ref="C55:D55"/>
    <mergeCell ref="A58:B58"/>
    <mergeCell ref="A57:B57"/>
    <mergeCell ref="C26:D26"/>
    <mergeCell ref="A55:B55"/>
    <mergeCell ref="A56:B56"/>
    <mergeCell ref="C61:D61"/>
    <mergeCell ref="E61:F61"/>
    <mergeCell ref="A59:B59"/>
    <mergeCell ref="A60:B60"/>
    <mergeCell ref="C59:D59"/>
    <mergeCell ref="E59:F59"/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9" man="1"/>
  </rowBreaks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component</vt:lpstr>
      <vt:lpstr>Density</vt:lpstr>
      <vt:lpstr>NDQA201003139</vt:lpstr>
      <vt:lpstr>component!Print_Area</vt:lpstr>
      <vt:lpstr>Density!Print_Area</vt:lpstr>
      <vt:lpstr>NDQA201003139!Print_Area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2003-03-12T11:08:53Z</dcterms:created>
  <dcterms:modified xsi:type="dcterms:W3CDTF">2016-06-27T08:57:24Z</dcterms:modified>
</cp:coreProperties>
</file>