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95" windowWidth="15015" windowHeight="7620" activeTab="2"/>
  </bookViews>
  <sheets>
    <sheet name="SST" sheetId="1" r:id="rId1"/>
    <sheet name="Uniformity" sheetId="2" r:id="rId2"/>
    <sheet name="Dapso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C50" i="2" s="1"/>
  <c r="C45" i="2"/>
  <c r="D41" i="2"/>
  <c r="D37" i="2"/>
  <c r="D33" i="2"/>
  <c r="D29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6" i="2" l="1"/>
  <c r="D30" i="2"/>
  <c r="D34" i="2"/>
  <c r="D38" i="2"/>
  <c r="D42" i="2"/>
  <c r="D27" i="2"/>
  <c r="D31" i="2"/>
  <c r="D35" i="2"/>
  <c r="D39" i="2"/>
  <c r="D43" i="2"/>
  <c r="D24" i="2"/>
  <c r="D28" i="2"/>
  <c r="D32" i="2"/>
  <c r="D36" i="2"/>
  <c r="D40" i="2"/>
  <c r="I92" i="3"/>
  <c r="D101" i="3"/>
  <c r="D102" i="3" s="1"/>
  <c r="I39" i="3"/>
  <c r="F45" i="3"/>
  <c r="F46" i="3" s="1"/>
  <c r="G41" i="3"/>
  <c r="D49" i="3"/>
  <c r="G39" i="3"/>
  <c r="D98" i="3"/>
  <c r="D99" i="3" s="1"/>
  <c r="B49" i="2"/>
  <c r="D49" i="2"/>
  <c r="D50" i="2"/>
  <c r="D44" i="3"/>
  <c r="D45" i="3" s="1"/>
  <c r="D46" i="3" s="1"/>
  <c r="B57" i="3"/>
  <c r="B69" i="3" s="1"/>
  <c r="F97" i="3"/>
  <c r="F98" i="3" s="1"/>
  <c r="F99" i="3" s="1"/>
  <c r="C49" i="2"/>
  <c r="G40" i="3" l="1"/>
  <c r="G38" i="3"/>
  <c r="G42" i="3"/>
  <c r="E40" i="3"/>
  <c r="E39" i="3"/>
  <c r="E91" i="3"/>
  <c r="G93" i="3"/>
  <c r="G92" i="3"/>
  <c r="E94" i="3"/>
  <c r="E41" i="3"/>
  <c r="E38" i="3"/>
  <c r="E92" i="3"/>
  <c r="G94" i="3"/>
  <c r="G91" i="3"/>
  <c r="E93" i="3"/>
  <c r="G95" i="3" l="1"/>
  <c r="D105" i="3"/>
  <c r="D103" i="3"/>
  <c r="E95" i="3"/>
  <c r="D52" i="3"/>
  <c r="D50" i="3"/>
  <c r="E42" i="3"/>
  <c r="G71" i="3" l="1"/>
  <c r="H71" i="3" s="1"/>
  <c r="G70" i="3"/>
  <c r="H70" i="3" s="1"/>
  <c r="G69" i="3"/>
  <c r="H69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G68" i="3"/>
  <c r="H68" i="3" s="1"/>
  <c r="D51" i="3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D104" i="3"/>
  <c r="E117" i="3" l="1"/>
  <c r="F108" i="3"/>
  <c r="E115" i="3"/>
  <c r="E116" i="3" s="1"/>
  <c r="G74" i="3"/>
  <c r="G72" i="3"/>
  <c r="G73" i="3" s="1"/>
  <c r="H60" i="3"/>
  <c r="H74" i="3" l="1"/>
  <c r="H72" i="3"/>
  <c r="F115" i="3"/>
  <c r="F117" i="3"/>
  <c r="G120" i="3" l="1"/>
  <c r="F116" i="3"/>
  <c r="G76" i="3"/>
  <c r="H73" i="3"/>
</calcChain>
</file>

<file path=xl/sharedStrings.xml><?xml version="1.0" encoding="utf-8"?>
<sst xmlns="http://schemas.openxmlformats.org/spreadsheetml/2006/main" count="232" uniqueCount="128">
  <si>
    <t>HPLC System Suitability Report</t>
  </si>
  <si>
    <t>Analysis Data</t>
  </si>
  <si>
    <t>Assay</t>
  </si>
  <si>
    <t>Sample(s)</t>
  </si>
  <si>
    <t>Reference Substance:</t>
  </si>
  <si>
    <t>DAPSONE TABLETS BP 100 mg</t>
  </si>
  <si>
    <t>% age Purity:</t>
  </si>
  <si>
    <t>NDQB201604845</t>
  </si>
  <si>
    <t>Weight (mg):</t>
  </si>
  <si>
    <t xml:space="preserve">Dapsone B.P  </t>
  </si>
  <si>
    <t>Standard Conc (mg/mL):</t>
  </si>
  <si>
    <t>Each tablet contains: Dapsone BP 100 mg.</t>
  </si>
  <si>
    <t>2016-04-08 11:41:49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</si>
  <si>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</si>
  <si>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</si>
  <si>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</si>
  <si>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</si>
  <si>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</si>
  <si>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</si>
  <si>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</si>
  <si>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</si>
  <si>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</si>
  <si>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</si>
  <si>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</si>
  <si>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</si>
  <si>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</si>
  <si>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</si>
  <si>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</si>
  <si>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</si>
  <si>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</si>
  <si>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</si>
  <si>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</si>
  <si>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</si>
  <si>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</si>
  <si>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</si>
  <si>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</si>
  <si>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</si>
  <si>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</si>
  <si>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</si>
  <si>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</si>
  <si>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</si>
  <si>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</si>
  <si>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</si>
  <si>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</si>
  <si>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</si>
  <si>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</si>
  <si>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</si>
  <si>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</si>
  <si>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</si>
  <si>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</si>
  <si>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</si>
  <si>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</si>
  <si>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</si>
  <si>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</si>
  <si>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</si>
  <si>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</si>
  <si>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</si>
  <si>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</si>
  <si>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</si>
  <si>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</si>
  <si>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</si>
  <si>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</si>
  <si>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</si>
  <si>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</si>
  <si>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</si>
  <si>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</si>
  <si>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</si>
  <si>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</si>
  <si>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</si>
  <si>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</si>
  <si>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</si>
  <si>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</si>
  <si>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</si>
  <si>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</si>
  <si>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</si>
  <si>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</si>
  <si>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</si>
  <si>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</si>
  <si>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</si>
  <si>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</si>
  <si>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</si>
  <si>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</si>
  <si>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</si>
  <si>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</si>
  <si>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</si>
  <si>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</si>
  <si>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</si>
  <si>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</si>
  <si>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</si>
  <si>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</si>
  <si>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</si>
  <si>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</si>
  <si>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</si>
  <si>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</si>
  <si>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</si>
  <si>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</si>
  <si>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</si>
  <si>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</si>
  <si>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</si>
  <si>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</si>
  <si>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</si>
  <si>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</si>
  <si>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</si>
  <si>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</si>
  <si>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</si>
  <si>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</si>
  <si>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</si>
  <si>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</si>
  <si>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</si>
  <si>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</si>
  <si>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</si>
  <si>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</si>
  <si>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</si>
  <si>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</si>
  <si>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</si>
  <si>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</si>
  <si>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</si>
  <si>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</si>
  <si>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</si>
  <si>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</si>
  <si>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</si>
  <si>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</si>
  <si>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</si>
  <si>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</si>
  <si>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</si>
  <si>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13/4/2016  11:41:49 AM</t>
  </si>
  <si>
    <t>DAPSONE</t>
  </si>
  <si>
    <t>D42-1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</si>
</sst>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22" fontId="6" fillId="2" borderId="0" xfId="0" applyNumberFormat="1" applyFont="1" applyFill="1"/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  <xf numFmtId="166" fontId="13" fillId="3" borderId="29" xfId="0" applyNumberFormat="1" applyFont="1" applyFill="1" applyBorder="1" applyAlignment="1" applyProtection="1">
      <alignment horizontal="center"/>
      <protection locked="0"/>
    </xf>
    <xf numFmtId="166" fontId="11" fillId="2" borderId="30" xfId="0" applyNumberFormat="1" applyFont="1" applyFill="1" applyBorder="1" applyAlignment="1">
      <alignment horizontal="center"/>
    </xf>
    <xf numFmtId="166" fontId="13" fillId="3" borderId="23" xfId="0" applyNumberFormat="1" applyFont="1" applyFill="1" applyBorder="1" applyAlignment="1" applyProtection="1">
      <alignment horizontal="center"/>
      <protection locked="0"/>
    </xf>
    <xf numFmtId="166" fontId="11" fillId="2" borderId="32" xfId="0" applyNumberFormat="1" applyFont="1" applyFill="1" applyBorder="1" applyAlignment="1">
      <alignment horizontal="center"/>
    </xf>
    <xf numFmtId="166" fontId="13" fillId="3" borderId="34" xfId="0" applyNumberFormat="1" applyFont="1" applyFill="1" applyBorder="1" applyAlignment="1" applyProtection="1">
      <alignment horizontal="center"/>
      <protection locked="0"/>
    </xf>
    <xf numFmtId="166" fontId="11" fillId="2" borderId="36" xfId="0" applyNumberFormat="1" applyFont="1" applyFill="1" applyBorder="1" applyAlignment="1">
      <alignment horizontal="center"/>
    </xf>
    <xf numFmtId="166" fontId="12" fillId="6" borderId="49" xfId="0" applyNumberFormat="1" applyFont="1" applyFill="1" applyBorder="1" applyAlignment="1">
      <alignment horizontal="center"/>
    </xf>
    <xf numFmtId="166" fontId="12" fillId="6" borderId="38" xfId="0" applyNumberFormat="1" applyFont="1" applyFill="1" applyBorder="1" applyAlignment="1">
      <alignment horizontal="center"/>
    </xf>
    <xf numFmtId="166" fontId="12" fillId="6" borderId="50" xfId="0" applyNumberFormat="1" applyFont="1" applyFill="1" applyBorder="1" applyAlignment="1">
      <alignment horizontal="center"/>
    </xf>
    <xf numFmtId="166" fontId="12" fillId="6" borderId="1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8" workbookViewId="0">
      <selection activeCell="C48" sqref="C4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8" t="s">
        <v>0</v>
      </c>
      <c r="B15" s="288"/>
      <c r="C15" s="288"/>
      <c r="D15" s="288"/>
      <c r="E15" s="28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4">
        <v>99.5</v>
      </c>
      <c r="C19" s="10"/>
      <c r="D19" s="10"/>
      <c r="E19" s="10"/>
    </row>
    <row r="20" spans="1:6" ht="16.5" customHeight="1" x14ac:dyDescent="0.3">
      <c r="A20" s="7" t="s">
        <v>8</v>
      </c>
      <c r="B20" s="12">
        <v>24.9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B20/100*10/100</f>
        <v>2.4900000000000002E-2</v>
      </c>
      <c r="C21" s="10"/>
      <c r="D21" s="10"/>
      <c r="E21" s="10"/>
    </row>
    <row r="22" spans="1:6" ht="15.75" customHeight="1" x14ac:dyDescent="0.25">
      <c r="A22" s="10"/>
      <c r="B22" s="275" t="s">
        <v>125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30802635</v>
      </c>
      <c r="C24" s="18">
        <v>14121.58</v>
      </c>
      <c r="D24" s="19">
        <v>1.26</v>
      </c>
      <c r="E24" s="20">
        <v>9.7899999999999991</v>
      </c>
    </row>
    <row r="25" spans="1:6" ht="16.5" customHeight="1" x14ac:dyDescent="0.3">
      <c r="A25" s="17">
        <v>2</v>
      </c>
      <c r="B25" s="18">
        <v>30880240</v>
      </c>
      <c r="C25" s="18">
        <v>14116.52</v>
      </c>
      <c r="D25" s="19">
        <v>1.27</v>
      </c>
      <c r="E25" s="19">
        <v>9.7899999999999991</v>
      </c>
    </row>
    <row r="26" spans="1:6" ht="16.5" customHeight="1" x14ac:dyDescent="0.3">
      <c r="A26" s="17">
        <v>3</v>
      </c>
      <c r="B26" s="18">
        <v>30755082</v>
      </c>
      <c r="C26" s="18">
        <v>14163.15</v>
      </c>
      <c r="D26" s="19">
        <v>1.26</v>
      </c>
      <c r="E26" s="19">
        <v>9.7899999999999991</v>
      </c>
    </row>
    <row r="27" spans="1:6" ht="16.5" customHeight="1" x14ac:dyDescent="0.3">
      <c r="A27" s="17">
        <v>4</v>
      </c>
      <c r="B27" s="18">
        <v>30891885</v>
      </c>
      <c r="C27" s="18">
        <v>14158.95</v>
      </c>
      <c r="D27" s="19">
        <v>1.27</v>
      </c>
      <c r="E27" s="19">
        <v>9.7899999999999991</v>
      </c>
    </row>
    <row r="28" spans="1:6" ht="16.5" customHeight="1" x14ac:dyDescent="0.3">
      <c r="A28" s="17">
        <v>5</v>
      </c>
      <c r="B28" s="18">
        <v>30798885</v>
      </c>
      <c r="C28" s="18">
        <v>14095.47</v>
      </c>
      <c r="D28" s="19">
        <v>1.28</v>
      </c>
      <c r="E28" s="19">
        <v>9.7899999999999991</v>
      </c>
    </row>
    <row r="29" spans="1:6" ht="16.5" customHeight="1" x14ac:dyDescent="0.3">
      <c r="A29" s="17">
        <v>6</v>
      </c>
      <c r="B29" s="21">
        <v>30872868</v>
      </c>
      <c r="C29" s="21">
        <v>14270.35</v>
      </c>
      <c r="D29" s="22">
        <v>1.25</v>
      </c>
      <c r="E29" s="22">
        <v>9.8000000000000007</v>
      </c>
    </row>
    <row r="30" spans="1:6" ht="16.5" customHeight="1" x14ac:dyDescent="0.3">
      <c r="A30" s="23" t="s">
        <v>18</v>
      </c>
      <c r="B30" s="24">
        <f>AVERAGE(B24:B29)</f>
        <v>30833599.166666668</v>
      </c>
      <c r="C30" s="25">
        <f>AVERAGE(C24:C29)</f>
        <v>14154.336666666668</v>
      </c>
      <c r="D30" s="26">
        <f>AVERAGE(D24:D29)</f>
        <v>1.2650000000000001</v>
      </c>
      <c r="E30" s="26">
        <f>AVERAGE(E24:E29)</f>
        <v>9.7916666666666661</v>
      </c>
    </row>
    <row r="31" spans="1:6" ht="16.5" customHeight="1" x14ac:dyDescent="0.3">
      <c r="A31" s="27" t="s">
        <v>19</v>
      </c>
      <c r="B31" s="28">
        <f>(STDEV(B24:B29)/B30)</f>
        <v>1.8024485392833976E-3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9" t="s">
        <v>26</v>
      </c>
      <c r="C59" s="289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6" workbookViewId="0">
      <selection activeCell="A11" sqref="A11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3" t="s">
        <v>31</v>
      </c>
      <c r="B11" s="294"/>
      <c r="C11" s="294"/>
      <c r="D11" s="294"/>
      <c r="E11" s="294"/>
      <c r="F11" s="295"/>
      <c r="G11" s="91"/>
    </row>
    <row r="12" spans="1:7" ht="16.5" customHeight="1" x14ac:dyDescent="0.3">
      <c r="A12" s="292" t="s">
        <v>32</v>
      </c>
      <c r="B12" s="292"/>
      <c r="C12" s="292"/>
      <c r="D12" s="292"/>
      <c r="E12" s="292"/>
      <c r="F12" s="292"/>
      <c r="G12" s="90"/>
    </row>
    <row r="14" spans="1:7" ht="16.5" customHeight="1" x14ac:dyDescent="0.3">
      <c r="A14" s="297" t="s">
        <v>33</v>
      </c>
      <c r="B14" s="297"/>
      <c r="C14" s="60" t="s">
        <v>5</v>
      </c>
    </row>
    <row r="15" spans="1:7" ht="16.5" customHeight="1" x14ac:dyDescent="0.3">
      <c r="A15" s="297" t="s">
        <v>34</v>
      </c>
      <c r="B15" s="297"/>
      <c r="C15" s="60" t="s">
        <v>7</v>
      </c>
    </row>
    <row r="16" spans="1:7" ht="16.5" customHeight="1" x14ac:dyDescent="0.3">
      <c r="A16" s="297" t="s">
        <v>35</v>
      </c>
      <c r="B16" s="297"/>
      <c r="C16" s="60" t="s">
        <v>9</v>
      </c>
    </row>
    <row r="17" spans="1:5" ht="16.5" customHeight="1" x14ac:dyDescent="0.3">
      <c r="A17" s="297" t="s">
        <v>36</v>
      </c>
      <c r="B17" s="297"/>
      <c r="C17" s="60" t="s">
        <v>11</v>
      </c>
    </row>
    <row r="18" spans="1:5" ht="16.5" customHeight="1" x14ac:dyDescent="0.3">
      <c r="A18" s="297" t="s">
        <v>37</v>
      </c>
      <c r="B18" s="297"/>
      <c r="C18" s="97" t="s">
        <v>12</v>
      </c>
    </row>
    <row r="19" spans="1:5" ht="16.5" customHeight="1" x14ac:dyDescent="0.3">
      <c r="A19" s="297" t="s">
        <v>38</v>
      </c>
      <c r="B19" s="297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2" t="s">
        <v>1</v>
      </c>
      <c r="B21" s="292"/>
      <c r="C21" s="59" t="s">
        <v>39</v>
      </c>
      <c r="D21" s="66"/>
    </row>
    <row r="22" spans="1:5" ht="15.75" customHeight="1" x14ac:dyDescent="0.3">
      <c r="A22" s="296"/>
      <c r="B22" s="296"/>
      <c r="C22" s="57"/>
      <c r="D22" s="296"/>
      <c r="E22" s="296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155.38</v>
      </c>
      <c r="D24" s="87">
        <f t="shared" ref="D24:D43" si="0">(C24-$C$46)/$C$46</f>
        <v>2.7176751350243538E-2</v>
      </c>
      <c r="E24" s="53"/>
    </row>
    <row r="25" spans="1:5" ht="15.75" customHeight="1" x14ac:dyDescent="0.3">
      <c r="C25" s="95">
        <v>149.72999999999999</v>
      </c>
      <c r="D25" s="88">
        <f t="shared" si="0"/>
        <v>-1.0173928564345739E-2</v>
      </c>
      <c r="E25" s="53"/>
    </row>
    <row r="26" spans="1:5" ht="15.75" customHeight="1" x14ac:dyDescent="0.3">
      <c r="C26" s="95">
        <v>146.82</v>
      </c>
      <c r="D26" s="88">
        <f t="shared" si="0"/>
        <v>-2.9411181405311147E-2</v>
      </c>
      <c r="E26" s="53"/>
    </row>
    <row r="27" spans="1:5" ht="15.75" customHeight="1" x14ac:dyDescent="0.3">
      <c r="C27" s="95">
        <v>151.66999999999999</v>
      </c>
      <c r="D27" s="88">
        <f t="shared" si="0"/>
        <v>2.6509066629645337E-3</v>
      </c>
      <c r="E27" s="53"/>
    </row>
    <row r="28" spans="1:5" ht="15.75" customHeight="1" x14ac:dyDescent="0.3">
      <c r="C28" s="95">
        <v>148.69999999999999</v>
      </c>
      <c r="D28" s="88">
        <f t="shared" si="0"/>
        <v>-1.6982990566474405E-2</v>
      </c>
      <c r="E28" s="53"/>
    </row>
    <row r="29" spans="1:5" ht="15.75" customHeight="1" x14ac:dyDescent="0.3">
      <c r="C29" s="95">
        <v>147.46</v>
      </c>
      <c r="D29" s="88">
        <f t="shared" si="0"/>
        <v>-2.5180307928260235E-2</v>
      </c>
      <c r="E29" s="53"/>
    </row>
    <row r="30" spans="1:5" ht="15.75" customHeight="1" x14ac:dyDescent="0.3">
      <c r="C30" s="95">
        <v>155.65</v>
      </c>
      <c r="D30" s="88">
        <f t="shared" si="0"/>
        <v>2.8961651098374421E-2</v>
      </c>
      <c r="E30" s="53"/>
    </row>
    <row r="31" spans="1:5" ht="15.75" customHeight="1" x14ac:dyDescent="0.3">
      <c r="C31" s="95">
        <v>151.03</v>
      </c>
      <c r="D31" s="88">
        <f t="shared" si="0"/>
        <v>-1.5799668140861929E-3</v>
      </c>
      <c r="E31" s="53"/>
    </row>
    <row r="32" spans="1:5" ht="15.75" customHeight="1" x14ac:dyDescent="0.3">
      <c r="C32" s="95">
        <v>152.71</v>
      </c>
      <c r="D32" s="88">
        <f t="shared" si="0"/>
        <v>9.5260760631722466E-3</v>
      </c>
      <c r="E32" s="53"/>
    </row>
    <row r="33" spans="1:7" ht="15.75" customHeight="1" x14ac:dyDescent="0.3">
      <c r="C33" s="95">
        <v>151.79</v>
      </c>
      <c r="D33" s="88">
        <f t="shared" si="0"/>
        <v>3.4441954399115917E-3</v>
      </c>
      <c r="E33" s="53"/>
    </row>
    <row r="34" spans="1:7" ht="15.75" customHeight="1" x14ac:dyDescent="0.3">
      <c r="C34" s="95">
        <v>152.19999999999999</v>
      </c>
      <c r="D34" s="88">
        <f t="shared" si="0"/>
        <v>6.1545987611472484E-3</v>
      </c>
      <c r="E34" s="53"/>
    </row>
    <row r="35" spans="1:7" ht="15.75" customHeight="1" x14ac:dyDescent="0.3">
      <c r="C35" s="95">
        <v>150.74</v>
      </c>
      <c r="D35" s="88">
        <f t="shared" si="0"/>
        <v>-3.4970813583747916E-3</v>
      </c>
      <c r="E35" s="53"/>
    </row>
    <row r="36" spans="1:7" ht="15.75" customHeight="1" x14ac:dyDescent="0.3">
      <c r="C36" s="95">
        <v>150.80000000000001</v>
      </c>
      <c r="D36" s="88">
        <f t="shared" si="0"/>
        <v>-3.1004369699012624E-3</v>
      </c>
      <c r="E36" s="53"/>
    </row>
    <row r="37" spans="1:7" ht="15.75" customHeight="1" x14ac:dyDescent="0.3">
      <c r="C37" s="95">
        <v>151.82</v>
      </c>
      <c r="D37" s="88">
        <f t="shared" si="0"/>
        <v>3.6425176341483563E-3</v>
      </c>
      <c r="E37" s="53"/>
    </row>
    <row r="38" spans="1:7" ht="15.75" customHeight="1" x14ac:dyDescent="0.3">
      <c r="C38" s="95">
        <v>150.16999999999999</v>
      </c>
      <c r="D38" s="88">
        <f t="shared" si="0"/>
        <v>-7.2652030488733182E-3</v>
      </c>
      <c r="E38" s="53"/>
    </row>
    <row r="39" spans="1:7" ht="15.75" customHeight="1" x14ac:dyDescent="0.3">
      <c r="C39" s="95">
        <v>150.61000000000001</v>
      </c>
      <c r="D39" s="88">
        <f t="shared" si="0"/>
        <v>-4.3564775334007082E-3</v>
      </c>
      <c r="E39" s="53"/>
    </row>
    <row r="40" spans="1:7" ht="15.75" customHeight="1" x14ac:dyDescent="0.3">
      <c r="C40" s="95">
        <v>152.46</v>
      </c>
      <c r="D40" s="88">
        <f t="shared" si="0"/>
        <v>7.8733911111992707E-3</v>
      </c>
      <c r="E40" s="53"/>
    </row>
    <row r="41" spans="1:7" ht="15.75" customHeight="1" x14ac:dyDescent="0.3">
      <c r="C41" s="95">
        <v>150.69</v>
      </c>
      <c r="D41" s="88">
        <f t="shared" si="0"/>
        <v>-3.8276183487694617E-3</v>
      </c>
      <c r="E41" s="53"/>
    </row>
    <row r="42" spans="1:7" ht="15.75" customHeight="1" x14ac:dyDescent="0.3">
      <c r="C42" s="95">
        <v>156.31</v>
      </c>
      <c r="D42" s="88">
        <f t="shared" si="0"/>
        <v>3.3324739371583055E-2</v>
      </c>
      <c r="E42" s="53"/>
    </row>
    <row r="43" spans="1:7" ht="16.5" customHeight="1" x14ac:dyDescent="0.3">
      <c r="C43" s="96">
        <v>148.63999999999999</v>
      </c>
      <c r="D43" s="89">
        <f t="shared" si="0"/>
        <v>-1.7379634954947935E-2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3025.38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151.26900000000001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90">
        <f>C46</f>
        <v>151.26900000000001</v>
      </c>
      <c r="C49" s="93">
        <f>-IF(C46&lt;=80,10%,IF(C46&lt;250,7.5%,5%))</f>
        <v>-7.4999999999999997E-2</v>
      </c>
      <c r="D49" s="81">
        <f>IF(C46&lt;=80,C46*0.9,IF(C46&lt;250,C46*0.925,C46*0.95))</f>
        <v>139.92382500000002</v>
      </c>
    </row>
    <row r="50" spans="1:6" ht="17.25" customHeight="1" x14ac:dyDescent="0.3">
      <c r="B50" s="291"/>
      <c r="C50" s="94">
        <f>IF(C46&lt;=80, 10%, IF(C46&lt;250, 7.5%, 5%))</f>
        <v>7.4999999999999997E-2</v>
      </c>
      <c r="D50" s="81">
        <f>IF(C46&lt;=80, C46*1.1, IF(C46&lt;250, C46*1.075, C46*1.05))</f>
        <v>162.61417499999999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68" zoomScale="60" zoomScaleNormal="40" zoomScalePageLayoutView="50" workbookViewId="0">
      <selection activeCell="E98" sqref="E9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61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4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9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>
        <v>42474.487372685187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42478.487372685187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126</v>
      </c>
      <c r="C26" s="298"/>
    </row>
    <row r="27" spans="1:14" ht="26.25" customHeight="1" x14ac:dyDescent="0.4">
      <c r="A27" s="109" t="s">
        <v>48</v>
      </c>
      <c r="B27" s="304" t="s">
        <v>127</v>
      </c>
      <c r="C27" s="304"/>
    </row>
    <row r="28" spans="1:14" ht="27" customHeight="1" x14ac:dyDescent="0.4">
      <c r="A28" s="109" t="s">
        <v>6</v>
      </c>
      <c r="B28" s="110">
        <v>99.5</v>
      </c>
    </row>
    <row r="29" spans="1:14" s="14" customFormat="1" ht="27" customHeight="1" x14ac:dyDescent="0.4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25</v>
      </c>
      <c r="C38" s="131">
        <v>1</v>
      </c>
      <c r="D38" s="132">
        <v>28959114</v>
      </c>
      <c r="E38" s="133">
        <f>IF(ISBLANK(D38),"-",$D$48/$D$45*D38)</f>
        <v>28536643.827193197</v>
      </c>
      <c r="F38" s="132">
        <v>29602071</v>
      </c>
      <c r="G38" s="134">
        <f>IF(ISBLANK(F38),"-",$D$48/$F$45*F38)</f>
        <v>28350449.025903814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4</v>
      </c>
      <c r="C39" s="136">
        <v>2</v>
      </c>
      <c r="D39" s="137">
        <v>28846089</v>
      </c>
      <c r="E39" s="138">
        <f>IF(ISBLANK(D39),"-",$D$48/$D$45*D39)</f>
        <v>28425267.692945149</v>
      </c>
      <c r="F39" s="137">
        <v>29592700</v>
      </c>
      <c r="G39" s="139">
        <f>IF(ISBLANK(F39),"-",$D$48/$F$45*F39)</f>
        <v>28341474.24647633</v>
      </c>
      <c r="I39" s="315">
        <f>ABS((F43/D43*D42)-F42)/D42</f>
        <v>5.1103851107059586E-3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25</v>
      </c>
      <c r="C40" s="136">
        <v>3</v>
      </c>
      <c r="D40" s="137">
        <v>28943208</v>
      </c>
      <c r="E40" s="138">
        <f>IF(ISBLANK(D40),"-",$D$48/$D$45*D40)</f>
        <v>28520969.871950112</v>
      </c>
      <c r="F40" s="137">
        <v>29618710</v>
      </c>
      <c r="G40" s="139">
        <f>IF(ISBLANK(F40),"-",$D$48/$F$45*F40)</f>
        <v>28366384.502896015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28916137</v>
      </c>
      <c r="E42" s="148">
        <f>AVERAGE(E38:E41)</f>
        <v>28494293.797362819</v>
      </c>
      <c r="F42" s="147">
        <f>AVERAGE(F38:F41)</f>
        <v>29604493.666666668</v>
      </c>
      <c r="G42" s="149">
        <f>AVERAGE(G38:G41)</f>
        <v>28352769.258425385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24.9</v>
      </c>
      <c r="E43" s="140"/>
      <c r="F43" s="152">
        <v>25.62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24.9</v>
      </c>
      <c r="E44" s="155"/>
      <c r="F44" s="154">
        <f>F43*$B$34</f>
        <v>25.62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976.5625</v>
      </c>
      <c r="C45" s="153" t="s">
        <v>77</v>
      </c>
      <c r="D45" s="157">
        <f>D44*$B$30/100</f>
        <v>24.775499999999997</v>
      </c>
      <c r="E45" s="158"/>
      <c r="F45" s="157">
        <f>F44*$B$30/100</f>
        <v>25.491900000000001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2.5370111999999997E-2</v>
      </c>
      <c r="E46" s="160"/>
      <c r="F46" s="161">
        <f>F45/$B$45</f>
        <v>2.6103705600000002E-2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2.5000000000000001E-2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24.4140625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24.4140625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28423531.527894098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3.0522131404911511E-3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Dapsone BP 100 mg.</v>
      </c>
    </row>
    <row r="56" spans="1:12" ht="26.25" customHeight="1" x14ac:dyDescent="0.4">
      <c r="A56" s="177" t="s">
        <v>87</v>
      </c>
      <c r="B56" s="178">
        <v>100</v>
      </c>
      <c r="C56" s="99" t="str">
        <f>B20</f>
        <v xml:space="preserve">Dapsone B.P  </v>
      </c>
      <c r="H56" s="179"/>
    </row>
    <row r="57" spans="1:12" ht="18.75" x14ac:dyDescent="0.3">
      <c r="A57" s="176" t="s">
        <v>88</v>
      </c>
      <c r="B57" s="262">
        <f>Uniformity!C46</f>
        <v>151.26900000000001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3</v>
      </c>
      <c r="C60" s="320" t="s">
        <v>94</v>
      </c>
      <c r="D60" s="323">
        <v>153.91999999999999</v>
      </c>
      <c r="E60" s="182">
        <v>1</v>
      </c>
      <c r="F60" s="183">
        <v>26259997</v>
      </c>
      <c r="G60" s="263">
        <f>IF(ISBLANK(F60),"-",(F60/$D$50*$D$47*$B$68)*($B$57/$D$60))</f>
        <v>94.580212128945391</v>
      </c>
      <c r="H60" s="184">
        <f t="shared" ref="H60:H71" si="0">IF(ISBLANK(F60),"-",G60/$B$56)</f>
        <v>0.94580212128945396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21"/>
      <c r="D61" s="324"/>
      <c r="E61" s="185">
        <v>2</v>
      </c>
      <c r="F61" s="137">
        <v>26320899</v>
      </c>
      <c r="G61" s="264">
        <f>IF(ISBLANK(F61),"-",(F61/$D$50*$D$47*$B$68)*($B$57/$D$60))</f>
        <v>94.799561890450562</v>
      </c>
      <c r="H61" s="186">
        <f t="shared" si="0"/>
        <v>0.94799561890450557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5">
        <v>3</v>
      </c>
      <c r="F62" s="187">
        <v>26291143</v>
      </c>
      <c r="G62" s="264">
        <f>IF(ISBLANK(F62),"-",(F62/$D$50*$D$47*$B$68)*($B$57/$D$60))</f>
        <v>94.692390180106926</v>
      </c>
      <c r="H62" s="186">
        <f t="shared" si="0"/>
        <v>0.94692390180106922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8">
        <v>4</v>
      </c>
      <c r="F63" s="189"/>
      <c r="G63" s="26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151.58000000000001</v>
      </c>
      <c r="E64" s="182">
        <v>1</v>
      </c>
      <c r="F64" s="183">
        <v>26054489</v>
      </c>
      <c r="G64" s="265">
        <f>IF(ISBLANK(F64),"-",(F64/$D$50*$D$47*$B$68)*($B$57/$D$64))</f>
        <v>95.288682759841876</v>
      </c>
      <c r="H64" s="190">
        <f t="shared" si="0"/>
        <v>0.95288682759841881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5">
        <v>2</v>
      </c>
      <c r="F65" s="137">
        <v>26107220</v>
      </c>
      <c r="G65" s="266">
        <f>IF(ISBLANK(F65),"-",(F65/$D$50*$D$47*$B$68)*($B$57/$D$64))</f>
        <v>95.48153503687594</v>
      </c>
      <c r="H65" s="191">
        <f t="shared" si="0"/>
        <v>0.95481535036875942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5">
        <v>3</v>
      </c>
      <c r="F66" s="137">
        <v>26135298</v>
      </c>
      <c r="G66" s="266">
        <f>IF(ISBLANK(F66),"-",(F66/$D$50*$D$47*$B$68)*($B$57/$D$64))</f>
        <v>95.584224275361152</v>
      </c>
      <c r="H66" s="191">
        <f t="shared" si="0"/>
        <v>0.95584224275361152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8">
        <v>4</v>
      </c>
      <c r="F67" s="189"/>
      <c r="G67" s="26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4166.666666666667</v>
      </c>
      <c r="C68" s="320" t="s">
        <v>104</v>
      </c>
      <c r="D68" s="323">
        <v>147.79</v>
      </c>
      <c r="E68" s="182">
        <v>1</v>
      </c>
      <c r="F68" s="183">
        <v>25129543</v>
      </c>
      <c r="G68" s="265">
        <f>IF(ISBLANK(F68),"-",(F68/$D$50*$D$47*$B$68)*($B$57/$D$68))</f>
        <v>94.262772188014281</v>
      </c>
      <c r="H68" s="186">
        <f t="shared" si="0"/>
        <v>0.94262772188014277</v>
      </c>
    </row>
    <row r="69" spans="1:8" ht="27" customHeight="1" x14ac:dyDescent="0.4">
      <c r="A69" s="172" t="s">
        <v>105</v>
      </c>
      <c r="B69" s="194">
        <f>(D47*B68)/B56*B57</f>
        <v>157.57187500000006</v>
      </c>
      <c r="C69" s="321"/>
      <c r="D69" s="324"/>
      <c r="E69" s="185">
        <v>2</v>
      </c>
      <c r="F69" s="137">
        <v>25155329</v>
      </c>
      <c r="G69" s="266">
        <f>IF(ISBLANK(F69),"-",(F69/$D$50*$D$47*$B$68)*($B$57/$D$68))</f>
        <v>94.359497378903768</v>
      </c>
      <c r="H69" s="186">
        <f t="shared" si="0"/>
        <v>0.94359497378903767</v>
      </c>
    </row>
    <row r="70" spans="1:8" ht="26.25" customHeight="1" x14ac:dyDescent="0.4">
      <c r="A70" s="333" t="s">
        <v>78</v>
      </c>
      <c r="B70" s="334"/>
      <c r="C70" s="321"/>
      <c r="D70" s="324"/>
      <c r="E70" s="185">
        <v>3</v>
      </c>
      <c r="F70" s="137">
        <v>25230975</v>
      </c>
      <c r="G70" s="266">
        <f>IF(ISBLANK(F70),"-",(F70/$D$50*$D$47*$B$68)*($B$57/$D$68))</f>
        <v>94.643251113101584</v>
      </c>
      <c r="H70" s="186">
        <f t="shared" si="0"/>
        <v>0.9464325111310159</v>
      </c>
    </row>
    <row r="71" spans="1:8" ht="27" customHeight="1" x14ac:dyDescent="0.4">
      <c r="A71" s="335"/>
      <c r="B71" s="336"/>
      <c r="C71" s="332"/>
      <c r="D71" s="325"/>
      <c r="E71" s="188">
        <v>4</v>
      </c>
      <c r="F71" s="189"/>
      <c r="G71" s="26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2">
        <f>AVERAGE(G60:G71)</f>
        <v>94.854680772400172</v>
      </c>
      <c r="H72" s="199">
        <f>AVERAGE(H60:H71)</f>
        <v>0.94854680772400179</v>
      </c>
    </row>
    <row r="73" spans="1:8" ht="26.25" customHeight="1" x14ac:dyDescent="0.4">
      <c r="C73" s="196"/>
      <c r="D73" s="196"/>
      <c r="E73" s="196"/>
      <c r="F73" s="200" t="s">
        <v>84</v>
      </c>
      <c r="G73" s="268">
        <f>STDEV(G60:G71)/G72</f>
        <v>5.0813477586229274E-3</v>
      </c>
      <c r="H73" s="268">
        <f>STDEV(H60:H71)/H72</f>
        <v>5.0813477586229413E-3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28" t="str">
        <f>B20</f>
        <v xml:space="preserve">Dapsone B.P  </v>
      </c>
      <c r="D76" s="328"/>
      <c r="E76" s="205" t="s">
        <v>108</v>
      </c>
      <c r="F76" s="205"/>
      <c r="G76" s="206">
        <f>H72</f>
        <v>0.94854680772400179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 t="str">
        <f>B26</f>
        <v>DAPSONE</v>
      </c>
      <c r="C79" s="314"/>
    </row>
    <row r="80" spans="1:8" ht="26.25" customHeight="1" x14ac:dyDescent="0.4">
      <c r="A80" s="109" t="s">
        <v>48</v>
      </c>
      <c r="B80" s="314" t="str">
        <f>B27</f>
        <v>D42-1</v>
      </c>
      <c r="C80" s="314"/>
    </row>
    <row r="81" spans="1:12" ht="27" customHeight="1" x14ac:dyDescent="0.4">
      <c r="A81" s="109" t="s">
        <v>6</v>
      </c>
      <c r="B81" s="208">
        <f>B28</f>
        <v>99.5</v>
      </c>
    </row>
    <row r="82" spans="1:12" s="14" customFormat="1" ht="27" customHeight="1" x14ac:dyDescent="0.4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20</v>
      </c>
      <c r="D89" s="209" t="s">
        <v>59</v>
      </c>
      <c r="E89" s="210"/>
      <c r="F89" s="311" t="s">
        <v>60</v>
      </c>
      <c r="G89" s="313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13">
        <v>1</v>
      </c>
      <c r="D91" s="278">
        <v>0.40570000000000001</v>
      </c>
      <c r="E91" s="269">
        <f>IF(ISBLANK(D91),"-",$D$101/$D$98*D91)</f>
        <v>0.42514298439083659</v>
      </c>
      <c r="F91" s="278">
        <v>0.51570000000000005</v>
      </c>
      <c r="G91" s="279">
        <f>IF(ISBLANK(F91),"-",$D$101/$F$98*F91)</f>
        <v>0.42756706968718322</v>
      </c>
      <c r="I91" s="135"/>
    </row>
    <row r="92" spans="1:12" ht="26.25" customHeight="1" x14ac:dyDescent="0.4">
      <c r="A92" s="124" t="s">
        <v>67</v>
      </c>
      <c r="B92" s="125">
        <v>3</v>
      </c>
      <c r="C92" s="197">
        <v>2</v>
      </c>
      <c r="D92" s="280">
        <v>0.40910000000000002</v>
      </c>
      <c r="E92" s="270">
        <f>IF(ISBLANK(D92),"-",$D$101/$D$98*D92)</f>
        <v>0.42870592781437328</v>
      </c>
      <c r="F92" s="280">
        <v>0.51700000000000002</v>
      </c>
      <c r="G92" s="281">
        <f>IF(ISBLANK(F92),"-",$D$101/$F$98*F92)</f>
        <v>0.42864490019056367</v>
      </c>
      <c r="I92" s="315">
        <f>ABS((F96/D96*D95)-F95)/D95</f>
        <v>4.5745114353193412E-3</v>
      </c>
    </row>
    <row r="93" spans="1:12" ht="26.25" customHeight="1" x14ac:dyDescent="0.4">
      <c r="A93" s="124" t="s">
        <v>68</v>
      </c>
      <c r="B93" s="125">
        <v>20</v>
      </c>
      <c r="C93" s="197">
        <v>3</v>
      </c>
      <c r="D93" s="280">
        <v>0.40789999999999998</v>
      </c>
      <c r="E93" s="270">
        <f>IF(ISBLANK(D93),"-",$D$101/$D$98*D93)</f>
        <v>0.42744841837077208</v>
      </c>
      <c r="F93" s="280">
        <v>0.51829999999999998</v>
      </c>
      <c r="G93" s="281">
        <f>IF(ISBLANK(F93),"-",$D$101/$F$98*F93)</f>
        <v>0.42972273069394418</v>
      </c>
      <c r="I93" s="315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282"/>
      <c r="E94" s="271" t="str">
        <f>IF(ISBLANK(D94),"-",$D$101/$D$98*D94)</f>
        <v>-</v>
      </c>
      <c r="F94" s="282"/>
      <c r="G94" s="283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5" t="s">
        <v>71</v>
      </c>
      <c r="D95" s="284">
        <f>AVERAGE(D91:D94)</f>
        <v>0.40756666666666663</v>
      </c>
      <c r="E95" s="285">
        <f>AVERAGE(E91:E94)</f>
        <v>0.42709911019199404</v>
      </c>
      <c r="F95" s="286">
        <f>AVERAGE(F91:F94)</f>
        <v>0.51700000000000002</v>
      </c>
      <c r="G95" s="287">
        <f>AVERAGE(G91:G94)</f>
        <v>0.42864490019056367</v>
      </c>
    </row>
    <row r="96" spans="1:12" ht="26.25" customHeight="1" x14ac:dyDescent="0.4">
      <c r="A96" s="124" t="s">
        <v>72</v>
      </c>
      <c r="B96" s="110">
        <v>1</v>
      </c>
      <c r="C96" s="216" t="s">
        <v>113</v>
      </c>
      <c r="D96" s="217">
        <v>17.05</v>
      </c>
      <c r="E96" s="140"/>
      <c r="F96" s="152">
        <v>21.55</v>
      </c>
    </row>
    <row r="97" spans="1:10" ht="26.25" customHeight="1" x14ac:dyDescent="0.4">
      <c r="A97" s="124" t="s">
        <v>74</v>
      </c>
      <c r="B97" s="110">
        <v>1</v>
      </c>
      <c r="C97" s="218" t="s">
        <v>114</v>
      </c>
      <c r="D97" s="219">
        <f>D96*$B$87</f>
        <v>17.05</v>
      </c>
      <c r="E97" s="155"/>
      <c r="F97" s="154">
        <f>F96*$B$87</f>
        <v>21.55</v>
      </c>
    </row>
    <row r="98" spans="1:10" ht="19.5" customHeight="1" x14ac:dyDescent="0.3">
      <c r="A98" s="124" t="s">
        <v>76</v>
      </c>
      <c r="B98" s="220">
        <f>(B97/B96)*(B95/B94)*(B93/B92)*(B91/B90)*B89</f>
        <v>888.88888888888903</v>
      </c>
      <c r="C98" s="218" t="s">
        <v>115</v>
      </c>
      <c r="D98" s="221">
        <f>D97*$B$83/100</f>
        <v>16.964750000000002</v>
      </c>
      <c r="E98" s="158"/>
      <c r="F98" s="157">
        <f>F97*$B$83/100</f>
        <v>21.442249999999998</v>
      </c>
    </row>
    <row r="99" spans="1:10" ht="19.5" customHeight="1" x14ac:dyDescent="0.3">
      <c r="A99" s="316" t="s">
        <v>78</v>
      </c>
      <c r="B99" s="330"/>
      <c r="C99" s="218" t="s">
        <v>116</v>
      </c>
      <c r="D99" s="222">
        <f>D98/$B$98</f>
        <v>1.9085343750000001E-2</v>
      </c>
      <c r="E99" s="158"/>
      <c r="F99" s="161">
        <f>F98/$B$98</f>
        <v>2.4122531249999992E-2</v>
      </c>
      <c r="G99" s="223"/>
      <c r="H99" s="150"/>
    </row>
    <row r="100" spans="1:10" ht="19.5" customHeight="1" x14ac:dyDescent="0.3">
      <c r="A100" s="318"/>
      <c r="B100" s="331"/>
      <c r="C100" s="218" t="s">
        <v>80</v>
      </c>
      <c r="D100" s="224">
        <f>$B$56/$B$116</f>
        <v>0.02</v>
      </c>
      <c r="F100" s="166"/>
      <c r="G100" s="225"/>
      <c r="H100" s="150"/>
    </row>
    <row r="101" spans="1:10" ht="18.75" x14ac:dyDescent="0.3">
      <c r="C101" s="218" t="s">
        <v>81</v>
      </c>
      <c r="D101" s="219">
        <f>D100*$B$98</f>
        <v>17.777777777777782</v>
      </c>
      <c r="F101" s="166"/>
      <c r="G101" s="223"/>
      <c r="H101" s="150"/>
    </row>
    <row r="102" spans="1:10" ht="19.5" customHeight="1" x14ac:dyDescent="0.3">
      <c r="C102" s="226" t="s">
        <v>82</v>
      </c>
      <c r="D102" s="227">
        <f>D101/B34</f>
        <v>17.777777777777782</v>
      </c>
      <c r="F102" s="170"/>
      <c r="G102" s="223"/>
      <c r="H102" s="150"/>
      <c r="J102" s="228"/>
    </row>
    <row r="103" spans="1:10" ht="18.75" x14ac:dyDescent="0.3">
      <c r="C103" s="229" t="s">
        <v>117</v>
      </c>
      <c r="D103" s="230">
        <f>AVERAGE(E91:E94,G91:G94)</f>
        <v>0.42787200519127894</v>
      </c>
      <c r="F103" s="170"/>
      <c r="G103" s="231"/>
      <c r="H103" s="150"/>
      <c r="J103" s="232"/>
    </row>
    <row r="104" spans="1:10" ht="18.75" x14ac:dyDescent="0.3">
      <c r="C104" s="200" t="s">
        <v>84</v>
      </c>
      <c r="D104" s="233">
        <f>STDEV(E91:E94,G91:G94)/D103</f>
        <v>3.6861706139048843E-3</v>
      </c>
      <c r="F104" s="170"/>
      <c r="G104" s="223"/>
      <c r="H104" s="150"/>
      <c r="J104" s="232"/>
    </row>
    <row r="105" spans="1:10" ht="19.5" customHeight="1" x14ac:dyDescent="0.3">
      <c r="C105" s="202" t="s">
        <v>20</v>
      </c>
      <c r="D105" s="234">
        <f>COUNT(E91:E94,G91:G94)</f>
        <v>6</v>
      </c>
      <c r="F105" s="170"/>
      <c r="G105" s="223"/>
      <c r="H105" s="150"/>
      <c r="J105" s="232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1000</v>
      </c>
      <c r="C107" s="235" t="s">
        <v>119</v>
      </c>
      <c r="D107" s="236" t="s">
        <v>63</v>
      </c>
      <c r="E107" s="237" t="s">
        <v>120</v>
      </c>
      <c r="F107" s="238" t="s">
        <v>121</v>
      </c>
    </row>
    <row r="108" spans="1:10" ht="26.25" customHeight="1" x14ac:dyDescent="0.4">
      <c r="A108" s="124" t="s">
        <v>122</v>
      </c>
      <c r="B108" s="125">
        <v>5</v>
      </c>
      <c r="C108" s="239">
        <v>1</v>
      </c>
      <c r="D108" s="276">
        <v>0.38879999999999998</v>
      </c>
      <c r="E108" s="269">
        <f t="shared" ref="E108:E113" si="1">IF(ISBLANK(D108),"-",D108/$D$103*$D$100*$B$116)</f>
        <v>90.868295958317745</v>
      </c>
      <c r="F108" s="240">
        <f t="shared" ref="F108:F113" si="2">IF(ISBLANK(D108), "-", E108/$B$56)</f>
        <v>0.90868295958317746</v>
      </c>
    </row>
    <row r="109" spans="1:10" ht="26.25" customHeight="1" x14ac:dyDescent="0.4">
      <c r="A109" s="124" t="s">
        <v>95</v>
      </c>
      <c r="B109" s="125">
        <v>25</v>
      </c>
      <c r="C109" s="239">
        <v>2</v>
      </c>
      <c r="D109" s="276">
        <v>0.38900000000000001</v>
      </c>
      <c r="E109" s="270">
        <f t="shared" si="1"/>
        <v>90.915038908913601</v>
      </c>
      <c r="F109" s="241">
        <f t="shared" si="2"/>
        <v>0.90915038908913604</v>
      </c>
    </row>
    <row r="110" spans="1:10" ht="26.25" customHeight="1" x14ac:dyDescent="0.4">
      <c r="A110" s="124" t="s">
        <v>96</v>
      </c>
      <c r="B110" s="125">
        <v>1</v>
      </c>
      <c r="C110" s="239">
        <v>3</v>
      </c>
      <c r="D110" s="276">
        <v>0.38069999999999998</v>
      </c>
      <c r="E110" s="270">
        <f t="shared" si="1"/>
        <v>88.975206459186126</v>
      </c>
      <c r="F110" s="241">
        <f t="shared" si="2"/>
        <v>0.88975206459186129</v>
      </c>
    </row>
    <row r="111" spans="1:10" ht="26.25" customHeight="1" x14ac:dyDescent="0.4">
      <c r="A111" s="124" t="s">
        <v>97</v>
      </c>
      <c r="B111" s="125">
        <v>1</v>
      </c>
      <c r="C111" s="239">
        <v>4</v>
      </c>
      <c r="D111" s="276">
        <v>0.38150000000000001</v>
      </c>
      <c r="E111" s="270">
        <f t="shared" si="1"/>
        <v>89.162178261569494</v>
      </c>
      <c r="F111" s="241">
        <f t="shared" si="2"/>
        <v>0.89162178261569491</v>
      </c>
    </row>
    <row r="112" spans="1:10" ht="26.25" customHeight="1" x14ac:dyDescent="0.4">
      <c r="A112" s="124" t="s">
        <v>98</v>
      </c>
      <c r="B112" s="125">
        <v>1</v>
      </c>
      <c r="C112" s="239">
        <v>5</v>
      </c>
      <c r="D112" s="276">
        <v>0.39129999999999998</v>
      </c>
      <c r="E112" s="270">
        <f t="shared" si="1"/>
        <v>91.452582840765785</v>
      </c>
      <c r="F112" s="241">
        <f t="shared" si="2"/>
        <v>0.91452582840765784</v>
      </c>
    </row>
    <row r="113" spans="1:10" ht="26.25" customHeight="1" x14ac:dyDescent="0.4">
      <c r="A113" s="124" t="s">
        <v>100</v>
      </c>
      <c r="B113" s="125">
        <v>1</v>
      </c>
      <c r="C113" s="242">
        <v>6</v>
      </c>
      <c r="D113" s="277">
        <v>0.38869999999999999</v>
      </c>
      <c r="E113" s="271">
        <f t="shared" si="1"/>
        <v>90.844924483019824</v>
      </c>
      <c r="F113" s="243">
        <f t="shared" si="2"/>
        <v>0.90844924483019829</v>
      </c>
    </row>
    <row r="114" spans="1:10" ht="26.25" customHeight="1" x14ac:dyDescent="0.4">
      <c r="A114" s="124" t="s">
        <v>101</v>
      </c>
      <c r="B114" s="125">
        <v>1</v>
      </c>
      <c r="C114" s="239"/>
      <c r="D114" s="197"/>
      <c r="E114" s="98"/>
      <c r="F114" s="244"/>
    </row>
    <row r="115" spans="1:10" ht="26.25" customHeight="1" x14ac:dyDescent="0.4">
      <c r="A115" s="124" t="s">
        <v>102</v>
      </c>
      <c r="B115" s="125">
        <v>1</v>
      </c>
      <c r="C115" s="239"/>
      <c r="D115" s="245" t="s">
        <v>71</v>
      </c>
      <c r="E115" s="273">
        <f>AVERAGE(E108:E113)</f>
        <v>90.369704485295415</v>
      </c>
      <c r="F115" s="246">
        <f>AVERAGE(F108:F113)</f>
        <v>0.9036970448529541</v>
      </c>
    </row>
    <row r="116" spans="1:10" ht="27" customHeight="1" x14ac:dyDescent="0.4">
      <c r="A116" s="124" t="s">
        <v>103</v>
      </c>
      <c r="B116" s="156">
        <f>(B115/B114)*(B113/B112)*(B111/B110)*(B109/B108)*B107</f>
        <v>5000</v>
      </c>
      <c r="C116" s="247"/>
      <c r="D116" s="215" t="s">
        <v>84</v>
      </c>
      <c r="E116" s="248">
        <f>STDEV(E108:E113)/E115</f>
        <v>1.1443393225511181E-2</v>
      </c>
      <c r="F116" s="248">
        <f>STDEV(F108:F113)/F115</f>
        <v>1.1443393225511182E-2</v>
      </c>
      <c r="I116" s="98"/>
    </row>
    <row r="117" spans="1:10" ht="27" customHeight="1" x14ac:dyDescent="0.4">
      <c r="A117" s="316" t="s">
        <v>78</v>
      </c>
      <c r="B117" s="317"/>
      <c r="C117" s="249"/>
      <c r="D117" s="250" t="s">
        <v>20</v>
      </c>
      <c r="E117" s="251">
        <f>COUNT(E108:E113)</f>
        <v>6</v>
      </c>
      <c r="F117" s="251">
        <f>COUNT(F108:F113)</f>
        <v>6</v>
      </c>
      <c r="I117" s="98"/>
      <c r="J117" s="232"/>
    </row>
    <row r="118" spans="1:10" ht="19.5" customHeight="1" x14ac:dyDescent="0.3">
      <c r="A118" s="318"/>
      <c r="B118" s="319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0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8" t="str">
        <f>B20</f>
        <v xml:space="preserve">Dapsone B.P  </v>
      </c>
      <c r="D120" s="328"/>
      <c r="E120" s="205" t="s">
        <v>124</v>
      </c>
      <c r="F120" s="205"/>
      <c r="G120" s="206">
        <f>F115</f>
        <v>0.9036970448529541</v>
      </c>
      <c r="H120" s="98"/>
      <c r="I120" s="98"/>
    </row>
    <row r="121" spans="1:10" ht="19.5" customHeight="1" x14ac:dyDescent="0.3">
      <c r="A121" s="252"/>
      <c r="B121" s="252"/>
      <c r="C121" s="253"/>
      <c r="D121" s="253"/>
      <c r="E121" s="253"/>
      <c r="F121" s="253"/>
      <c r="G121" s="253"/>
      <c r="H121" s="253"/>
    </row>
    <row r="122" spans="1:10" ht="18.75" x14ac:dyDescent="0.3">
      <c r="B122" s="329" t="s">
        <v>26</v>
      </c>
      <c r="C122" s="329"/>
      <c r="E122" s="211" t="s">
        <v>27</v>
      </c>
      <c r="F122" s="254"/>
      <c r="G122" s="329" t="s">
        <v>28</v>
      </c>
      <c r="H122" s="329"/>
    </row>
    <row r="123" spans="1:10" ht="69.95" customHeight="1" x14ac:dyDescent="0.3">
      <c r="A123" s="255" t="s">
        <v>29</v>
      </c>
      <c r="B123" s="256"/>
      <c r="C123" s="256"/>
      <c r="E123" s="256"/>
      <c r="F123" s="98"/>
      <c r="G123" s="257"/>
      <c r="H123" s="257"/>
    </row>
    <row r="124" spans="1:10" ht="69.95" customHeight="1" x14ac:dyDescent="0.3">
      <c r="A124" s="255" t="s">
        <v>30</v>
      </c>
      <c r="B124" s="258"/>
      <c r="C124" s="258"/>
      <c r="E124" s="258"/>
      <c r="F124" s="98"/>
      <c r="G124" s="259"/>
      <c r="H124" s="259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Dapsone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2016-04-22T07:30:01Z</cp:lastPrinted>
  <dcterms:created xsi:type="dcterms:W3CDTF">2005-07-05T10:19:27Z</dcterms:created>
  <dcterms:modified xsi:type="dcterms:W3CDTF">2016-04-22T14:43:46Z</dcterms:modified>
  <cp:category/>
</cp:coreProperties>
</file>