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15015" windowHeight="7620" activeTab="1"/>
  </bookViews>
  <sheets>
    <sheet name="SST" sheetId="1" r:id="rId1"/>
    <sheet name="Dapsone" sheetId="2" r:id="rId2"/>
    <sheet name="Uniformity" sheetId="3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46" i="3"/>
  <c r="D37" i="3" s="1"/>
  <c r="C45" i="3"/>
  <c r="C19" i="3"/>
  <c r="C120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1" i="3" l="1"/>
  <c r="D39" i="3"/>
  <c r="D25" i="3"/>
  <c r="D33" i="3"/>
  <c r="D41" i="3"/>
  <c r="B57" i="2"/>
  <c r="B69" i="2" s="1"/>
  <c r="D27" i="3"/>
  <c r="D35" i="3"/>
  <c r="D43" i="3"/>
  <c r="D29" i="3"/>
  <c r="I92" i="2"/>
  <c r="I39" i="2"/>
  <c r="F45" i="2"/>
  <c r="F46" i="2" s="1"/>
  <c r="F98" i="2"/>
  <c r="F99" i="2" s="1"/>
  <c r="D101" i="2"/>
  <c r="D102" i="2" s="1"/>
  <c r="G41" i="2"/>
  <c r="G40" i="2"/>
  <c r="D49" i="2"/>
  <c r="G94" i="2"/>
  <c r="D44" i="2"/>
  <c r="D45" i="2" s="1"/>
  <c r="D46" i="2" s="1"/>
  <c r="D97" i="2"/>
  <c r="D98" i="2" s="1"/>
  <c r="D99" i="2" s="1"/>
  <c r="C49" i="3"/>
  <c r="C50" i="3"/>
  <c r="D24" i="3"/>
  <c r="D26" i="3"/>
  <c r="D28" i="3"/>
  <c r="D30" i="3"/>
  <c r="D32" i="3"/>
  <c r="D34" i="3"/>
  <c r="D36" i="3"/>
  <c r="D38" i="3"/>
  <c r="D40" i="3"/>
  <c r="D42" i="3"/>
  <c r="B49" i="3"/>
  <c r="D49" i="3"/>
  <c r="D50" i="3"/>
  <c r="G91" i="2" l="1"/>
  <c r="G92" i="2"/>
  <c r="G38" i="2"/>
  <c r="G93" i="2"/>
  <c r="G39" i="2"/>
  <c r="G95" i="2"/>
  <c r="E41" i="2"/>
  <c r="E38" i="2"/>
  <c r="E94" i="2"/>
  <c r="E92" i="2"/>
  <c r="E93" i="2"/>
  <c r="E91" i="2"/>
  <c r="E40" i="2"/>
  <c r="E39" i="2"/>
  <c r="G42" i="2" l="1"/>
  <c r="D52" i="2"/>
  <c r="E42" i="2"/>
  <c r="D50" i="2"/>
  <c r="G71" i="2" s="1"/>
  <c r="H71" i="2" s="1"/>
  <c r="E95" i="2"/>
  <c r="D105" i="2"/>
  <c r="D103" i="2"/>
  <c r="G68" i="2"/>
  <c r="H68" i="2" s="1"/>
  <c r="G63" i="2"/>
  <c r="H63" i="2" s="1"/>
  <c r="D51" i="2" l="1"/>
  <c r="G62" i="2"/>
  <c r="H62" i="2" s="1"/>
  <c r="G60" i="2"/>
  <c r="G64" i="2"/>
  <c r="H64" i="2" s="1"/>
  <c r="G61" i="2"/>
  <c r="H61" i="2" s="1"/>
  <c r="G65" i="2"/>
  <c r="H65" i="2" s="1"/>
  <c r="G66" i="2"/>
  <c r="H66" i="2" s="1"/>
  <c r="G67" i="2"/>
  <c r="H67" i="2" s="1"/>
  <c r="G69" i="2"/>
  <c r="H69" i="2" s="1"/>
  <c r="G70" i="2"/>
  <c r="H70" i="2" s="1"/>
  <c r="H60" i="2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D104" i="2"/>
  <c r="G72" i="2" l="1"/>
  <c r="G73" i="2" s="1"/>
  <c r="G74" i="2"/>
  <c r="E115" i="2"/>
  <c r="E116" i="2" s="1"/>
  <c r="E117" i="2"/>
  <c r="F108" i="2"/>
  <c r="H74" i="2"/>
  <c r="H72" i="2"/>
  <c r="G76" i="2" l="1"/>
  <c r="H73" i="2"/>
  <c r="F117" i="2"/>
  <c r="F115" i="2"/>
  <c r="G120" i="2" l="1"/>
  <c r="F116" i="2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<sst xmlns="http://schemas.openxmlformats.org/spreadsheetml/2006/main" count="232" uniqueCount="128">
  <si>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</si>
  <si>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</si>
  <si>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</si>
  <si>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</si>
  <si>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</si>
  <si>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</si>
  <si>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</si>
  <si>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NDQB201604846</t>
  </si>
  <si>
    <t>Weight (mg):</t>
  </si>
  <si>
    <t xml:space="preserve">Dapsone B.P  </t>
  </si>
  <si>
    <t>Standard Conc (mg/mL):</t>
  </si>
  <si>
    <t>Each tablet contains: Dapsone BP 100 mg.</t>
  </si>
  <si>
    <t>2016-04-08 13:35:07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</si>
  <si>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</si>
  <si>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</si>
  <si>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</si>
  <si>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</si>
  <si>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</si>
  <si>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</si>
  <si>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</si>
  <si>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</si>
  <si>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</si>
  <si>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</si>
  <si>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</si>
  <si>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</si>
  <si>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</si>
  <si>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</si>
  <si>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</si>
  <si>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</si>
  <si>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</si>
  <si>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</si>
  <si>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</si>
  <si>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</si>
  <si>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</si>
  <si>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</si>
  <si>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</si>
  <si>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</si>
  <si>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</si>
  <si>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</si>
  <si>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</si>
  <si>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</si>
  <si>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</si>
  <si>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</si>
  <si>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</si>
  <si>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</si>
  <si>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</si>
  <si>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</si>
  <si>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</si>
  <si>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</si>
  <si>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</si>
  <si>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</si>
  <si>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</si>
  <si>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</si>
  <si>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</si>
  <si>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</si>
  <si>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</si>
  <si>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</si>
  <si>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</si>
  <si>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</si>
  <si>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</si>
  <si>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</si>
  <si>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</si>
  <si>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</si>
  <si>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</si>
  <si>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</si>
  <si>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</si>
  <si>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</si>
  <si>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</si>
  <si>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</si>
  <si>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</si>
  <si>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</si>
  <si>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</si>
  <si>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</si>
  <si>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</si>
  <si>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</si>
  <si>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</si>
  <si>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</si>
  <si>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</si>
  <si>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</si>
  <si>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</si>
  <si>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</si>
  <si>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</si>
  <si>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</si>
  <si>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</si>
  <si>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</si>
  <si>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</si>
  <si>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</si>
  <si>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</si>
  <si>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</si>
  <si>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</si>
  <si>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</si>
  <si>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</si>
  <si>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</si>
  <si>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</si>
  <si>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</si>
  <si>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</si>
  <si>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</si>
  <si>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</si>
  <si>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</si>
  <si>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</si>
  <si>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</si>
  <si>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</si>
  <si>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</si>
  <si>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</si>
  <si>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</si>
  <si>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</si>
  <si>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</si>
  <si>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</si>
  <si>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</si>
  <si>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</si>
  <si>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</si>
  <si>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</si>
  <si>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</si>
  <si>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</si>
  <si>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</si>
  <si>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</si>
  <si>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</si>
  <si>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</si>
  <si>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</si>
  <si>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</si>
  <si>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</si>
  <si>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</si>
  <si>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</si>
  <si>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</si>
  <si>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</si>
  <si>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DAPSONE</t>
  </si>
  <si>
    <t>D42-1</t>
  </si>
  <si>
    <t>14/4/2016  1:35:07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</si>
</sst>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48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166" fontId="11" fillId="3" borderId="0" xfId="0" applyNumberFormat="1" applyFont="1" applyFill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49" xfId="0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0" fontId="10" fillId="3" borderId="21" xfId="0" applyNumberFormat="1" applyFont="1" applyFill="1" applyBorder="1" applyAlignment="1" applyProtection="1">
      <alignment horizontal="center"/>
      <protection locked="0"/>
    </xf>
    <xf numFmtId="170" fontId="8" fillId="2" borderId="22" xfId="0" applyNumberFormat="1" applyFont="1" applyFill="1" applyBorder="1" applyAlignment="1">
      <alignment horizontal="center"/>
    </xf>
    <xf numFmtId="170" fontId="10" fillId="3" borderId="14" xfId="0" applyNumberFormat="1" applyFont="1" applyFill="1" applyBorder="1" applyAlignment="1" applyProtection="1">
      <alignment horizontal="center"/>
      <protection locked="0"/>
    </xf>
    <xf numFmtId="170" fontId="8" fillId="2" borderId="25" xfId="0" applyNumberFormat="1" applyFont="1" applyFill="1" applyBorder="1" applyAlignment="1">
      <alignment horizontal="center"/>
    </xf>
    <xf numFmtId="170" fontId="10" fillId="3" borderId="27" xfId="0" applyNumberFormat="1" applyFont="1" applyFill="1" applyBorder="1" applyAlignment="1" applyProtection="1">
      <alignment horizontal="center"/>
      <protection locked="0"/>
    </xf>
    <xf numFmtId="170" fontId="8" fillId="2" borderId="29" xfId="0" applyNumberFormat="1" applyFont="1" applyFill="1" applyBorder="1" applyAlignment="1">
      <alignment horizontal="center"/>
    </xf>
    <xf numFmtId="170" fontId="9" fillId="6" borderId="46" xfId="0" applyNumberFormat="1" applyFont="1" applyFill="1" applyBorder="1" applyAlignment="1">
      <alignment horizontal="center"/>
    </xf>
    <xf numFmtId="170" fontId="9" fillId="6" borderId="32" xfId="0" applyNumberFormat="1" applyFont="1" applyFill="1" applyBorder="1" applyAlignment="1">
      <alignment horizontal="center"/>
    </xf>
    <xf numFmtId="170" fontId="9" fillId="6" borderId="47" xfId="0" applyNumberFormat="1" applyFont="1" applyFill="1" applyBorder="1" applyAlignment="1">
      <alignment horizontal="center"/>
    </xf>
    <xf numFmtId="170" fontId="9" fillId="6" borderId="30" xfId="0" applyNumberFormat="1" applyFont="1" applyFill="1" applyBorder="1" applyAlignment="1">
      <alignment horizontal="center"/>
    </xf>
    <xf numFmtId="170" fontId="10" fillId="3" borderId="24" xfId="0" applyNumberFormat="1" applyFont="1" applyFill="1" applyBorder="1" applyAlignment="1" applyProtection="1">
      <alignment horizontal="center"/>
      <protection locked="0"/>
    </xf>
    <xf numFmtId="170" fontId="10" fillId="3" borderId="2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C42" sqref="C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B20/100*10/100</f>
        <v>2.4900000000000002E-2</v>
      </c>
      <c r="C21" s="10"/>
      <c r="D21" s="10"/>
      <c r="E21" s="10"/>
    </row>
    <row r="22" spans="1:6" ht="15.75" customHeight="1" x14ac:dyDescent="0.25">
      <c r="A22" s="10"/>
      <c r="B22" s="276" t="s">
        <v>127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30802635</v>
      </c>
      <c r="C24" s="18">
        <v>14121.58</v>
      </c>
      <c r="D24" s="19">
        <v>1.26</v>
      </c>
      <c r="E24" s="20">
        <v>9.7899999999999991</v>
      </c>
    </row>
    <row r="25" spans="1:6" ht="16.5" customHeight="1" x14ac:dyDescent="0.3">
      <c r="A25" s="17">
        <v>2</v>
      </c>
      <c r="B25" s="18">
        <v>30880240</v>
      </c>
      <c r="C25" s="18">
        <v>14116.52</v>
      </c>
      <c r="D25" s="19">
        <v>1.27</v>
      </c>
      <c r="E25" s="19">
        <v>9.7899999999999991</v>
      </c>
    </row>
    <row r="26" spans="1:6" ht="16.5" customHeight="1" x14ac:dyDescent="0.3">
      <c r="A26" s="17">
        <v>3</v>
      </c>
      <c r="B26" s="18">
        <v>30755082</v>
      </c>
      <c r="C26" s="18">
        <v>14163.15</v>
      </c>
      <c r="D26" s="19">
        <v>1.26</v>
      </c>
      <c r="E26" s="19">
        <v>9.7899999999999991</v>
      </c>
    </row>
    <row r="27" spans="1:6" ht="16.5" customHeight="1" x14ac:dyDescent="0.3">
      <c r="A27" s="17">
        <v>4</v>
      </c>
      <c r="B27" s="18">
        <v>30891885</v>
      </c>
      <c r="C27" s="18">
        <v>14158.95</v>
      </c>
      <c r="D27" s="19">
        <v>1.27</v>
      </c>
      <c r="E27" s="19">
        <v>9.7899999999999991</v>
      </c>
    </row>
    <row r="28" spans="1:6" ht="16.5" customHeight="1" x14ac:dyDescent="0.3">
      <c r="A28" s="17">
        <v>5</v>
      </c>
      <c r="B28" s="18">
        <v>30798885</v>
      </c>
      <c r="C28" s="18">
        <v>14095.47</v>
      </c>
      <c r="D28" s="19">
        <v>1.28</v>
      </c>
      <c r="E28" s="19">
        <v>9.7899999999999991</v>
      </c>
    </row>
    <row r="29" spans="1:6" ht="16.5" customHeight="1" x14ac:dyDescent="0.3">
      <c r="A29" s="17">
        <v>6</v>
      </c>
      <c r="B29" s="21">
        <v>30872868</v>
      </c>
      <c r="C29" s="21">
        <v>14270.35</v>
      </c>
      <c r="D29" s="22">
        <v>1.25</v>
      </c>
      <c r="E29" s="22">
        <v>9.8000000000000007</v>
      </c>
    </row>
    <row r="30" spans="1:6" ht="16.5" customHeight="1" x14ac:dyDescent="0.3">
      <c r="A30" s="23" t="s">
        <v>18</v>
      </c>
      <c r="B30" s="24">
        <f>AVERAGE(B24:B29)</f>
        <v>30833599.166666668</v>
      </c>
      <c r="C30" s="25">
        <f>AVERAGE(C24:C29)</f>
        <v>14154.336666666668</v>
      </c>
      <c r="D30" s="26">
        <f>AVERAGE(D24:D29)</f>
        <v>1.2650000000000001</v>
      </c>
      <c r="E30" s="26">
        <f>AVERAGE(E24:E29)</f>
        <v>9.7916666666666661</v>
      </c>
    </row>
    <row r="31" spans="1:6" ht="16.5" customHeight="1" x14ac:dyDescent="0.3">
      <c r="A31" s="27" t="s">
        <v>19</v>
      </c>
      <c r="B31" s="28">
        <f>(STDEV(B24:B29)/B30)</f>
        <v>1.8024485392833976E-3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26</v>
      </c>
      <c r="C59" s="2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50" workbookViewId="0">
      <selection activeCell="D110" sqref="D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7" t="s">
        <v>31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32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x14ac:dyDescent="0.3">
      <c r="A15" s="52"/>
    </row>
    <row r="16" spans="1:9" ht="19.5" customHeight="1" x14ac:dyDescent="0.3">
      <c r="A16" s="280" t="s">
        <v>33</v>
      </c>
      <c r="B16" s="281"/>
      <c r="C16" s="281"/>
      <c r="D16" s="281"/>
      <c r="E16" s="281"/>
      <c r="F16" s="281"/>
      <c r="G16" s="281"/>
      <c r="H16" s="282"/>
    </row>
    <row r="17" spans="1:14" ht="20.25" customHeight="1" x14ac:dyDescent="0.25">
      <c r="A17" s="283" t="s">
        <v>34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54" t="s">
        <v>35</v>
      </c>
      <c r="B18" s="279" t="s">
        <v>5</v>
      </c>
      <c r="C18" s="279"/>
      <c r="D18" s="212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25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4" t="s">
        <v>9</v>
      </c>
      <c r="C20" s="284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4" t="s">
        <v>11</v>
      </c>
      <c r="C21" s="284"/>
      <c r="D21" s="284"/>
      <c r="E21" s="284"/>
      <c r="F21" s="284"/>
      <c r="G21" s="284"/>
      <c r="H21" s="284"/>
      <c r="I21" s="58"/>
    </row>
    <row r="22" spans="1:14" ht="26.25" customHeight="1" x14ac:dyDescent="0.4">
      <c r="A22" s="54" t="s">
        <v>39</v>
      </c>
      <c r="B22" s="272">
        <v>42474.487372685187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272">
        <v>42478.487372685187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279" t="s">
        <v>125</v>
      </c>
      <c r="C26" s="279"/>
    </row>
    <row r="27" spans="1:14" ht="26.25" customHeight="1" x14ac:dyDescent="0.4">
      <c r="A27" s="62" t="s">
        <v>41</v>
      </c>
      <c r="B27" s="285" t="s">
        <v>126</v>
      </c>
      <c r="C27" s="285"/>
    </row>
    <row r="28" spans="1:14" ht="27" customHeight="1" x14ac:dyDescent="0.4">
      <c r="A28" s="62" t="s">
        <v>6</v>
      </c>
      <c r="B28" s="63">
        <v>99.5</v>
      </c>
    </row>
    <row r="29" spans="1:14" s="14" customFormat="1" ht="27" customHeight="1" x14ac:dyDescent="0.4">
      <c r="A29" s="62" t="s">
        <v>42</v>
      </c>
      <c r="B29" s="64">
        <v>0</v>
      </c>
      <c r="C29" s="286" t="s">
        <v>43</v>
      </c>
      <c r="D29" s="287"/>
      <c r="E29" s="287"/>
      <c r="F29" s="287"/>
      <c r="G29" s="288"/>
      <c r="I29" s="65"/>
      <c r="J29" s="65"/>
      <c r="K29" s="65"/>
      <c r="L29" s="65"/>
    </row>
    <row r="30" spans="1:14" s="14" customFormat="1" ht="19.5" customHeight="1" x14ac:dyDescent="0.3">
      <c r="A30" s="62" t="s">
        <v>44</v>
      </c>
      <c r="B30" s="66">
        <f>B28-B29</f>
        <v>99.5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14" customFormat="1" ht="27" customHeight="1" x14ac:dyDescent="0.4">
      <c r="A31" s="62" t="s">
        <v>45</v>
      </c>
      <c r="B31" s="69">
        <v>1</v>
      </c>
      <c r="C31" s="289" t="s">
        <v>46</v>
      </c>
      <c r="D31" s="290"/>
      <c r="E31" s="290"/>
      <c r="F31" s="290"/>
      <c r="G31" s="290"/>
      <c r="H31" s="291"/>
      <c r="I31" s="65"/>
      <c r="J31" s="65"/>
      <c r="K31" s="65"/>
      <c r="L31" s="65"/>
    </row>
    <row r="32" spans="1:14" s="14" customFormat="1" ht="27" customHeight="1" x14ac:dyDescent="0.4">
      <c r="A32" s="62" t="s">
        <v>47</v>
      </c>
      <c r="B32" s="69">
        <v>1</v>
      </c>
      <c r="C32" s="289" t="s">
        <v>48</v>
      </c>
      <c r="D32" s="290"/>
      <c r="E32" s="290"/>
      <c r="F32" s="290"/>
      <c r="G32" s="290"/>
      <c r="H32" s="291"/>
      <c r="I32" s="65"/>
      <c r="J32" s="65"/>
      <c r="K32" s="65"/>
      <c r="L32" s="70"/>
      <c r="M32" s="70"/>
      <c r="N32" s="71"/>
    </row>
    <row r="33" spans="1:14" s="1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14" customFormat="1" ht="18.75" x14ac:dyDescent="0.3">
      <c r="A34" s="62" t="s">
        <v>49</v>
      </c>
      <c r="B34" s="74">
        <f>B31/B32</f>
        <v>1</v>
      </c>
      <c r="C34" s="53" t="s">
        <v>50</v>
      </c>
      <c r="D34" s="53"/>
      <c r="E34" s="53"/>
      <c r="F34" s="53"/>
      <c r="G34" s="53"/>
      <c r="I34" s="65"/>
      <c r="J34" s="65"/>
      <c r="K34" s="65"/>
      <c r="L34" s="70"/>
      <c r="M34" s="70"/>
      <c r="N34" s="71"/>
    </row>
    <row r="35" spans="1:14" s="14" customFormat="1" ht="19.5" customHeight="1" x14ac:dyDescent="0.3">
      <c r="A35" s="62"/>
      <c r="B35" s="66"/>
      <c r="G35" s="53"/>
      <c r="I35" s="65"/>
      <c r="J35" s="65"/>
      <c r="K35" s="65"/>
      <c r="L35" s="70"/>
      <c r="M35" s="70"/>
      <c r="N35" s="71"/>
    </row>
    <row r="36" spans="1:14" s="14" customFormat="1" ht="27" customHeight="1" x14ac:dyDescent="0.4">
      <c r="A36" s="75" t="s">
        <v>51</v>
      </c>
      <c r="B36" s="76">
        <v>25</v>
      </c>
      <c r="C36" s="53"/>
      <c r="D36" s="292" t="s">
        <v>52</v>
      </c>
      <c r="E36" s="293"/>
      <c r="F36" s="292" t="s">
        <v>53</v>
      </c>
      <c r="G36" s="294"/>
      <c r="J36" s="65"/>
      <c r="K36" s="65"/>
      <c r="L36" s="70"/>
      <c r="M36" s="70"/>
      <c r="N36" s="71"/>
    </row>
    <row r="37" spans="1:14" s="14" customFormat="1" ht="27" customHeight="1" x14ac:dyDescent="0.4">
      <c r="A37" s="77" t="s">
        <v>54</v>
      </c>
      <c r="B37" s="78">
        <v>4</v>
      </c>
      <c r="C37" s="79" t="s">
        <v>55</v>
      </c>
      <c r="D37" s="80" t="s">
        <v>56</v>
      </c>
      <c r="E37" s="81" t="s">
        <v>57</v>
      </c>
      <c r="F37" s="80" t="s">
        <v>56</v>
      </c>
      <c r="G37" s="82" t="s">
        <v>57</v>
      </c>
      <c r="I37" s="83" t="s">
        <v>58</v>
      </c>
      <c r="J37" s="65"/>
      <c r="K37" s="65"/>
      <c r="L37" s="70"/>
      <c r="M37" s="70"/>
      <c r="N37" s="71"/>
    </row>
    <row r="38" spans="1:14" s="14" customFormat="1" ht="26.25" customHeight="1" x14ac:dyDescent="0.4">
      <c r="A38" s="77" t="s">
        <v>59</v>
      </c>
      <c r="B38" s="78">
        <v>25</v>
      </c>
      <c r="C38" s="84">
        <v>1</v>
      </c>
      <c r="D38" s="273">
        <v>28959114</v>
      </c>
      <c r="E38" s="85">
        <f>IF(ISBLANK(D38),"-",$D$48/$D$45*D38)</f>
        <v>28536643.827193197</v>
      </c>
      <c r="F38" s="273">
        <v>29602071</v>
      </c>
      <c r="G38" s="86">
        <f>IF(ISBLANK(F38),"-",$D$48/$F$45*F38)</f>
        <v>28350449.025903814</v>
      </c>
      <c r="I38" s="87"/>
      <c r="J38" s="65"/>
      <c r="K38" s="65"/>
      <c r="L38" s="70"/>
      <c r="M38" s="70"/>
      <c r="N38" s="71"/>
    </row>
    <row r="39" spans="1:14" s="14" customFormat="1" ht="26.25" customHeight="1" x14ac:dyDescent="0.4">
      <c r="A39" s="77" t="s">
        <v>60</v>
      </c>
      <c r="B39" s="78">
        <v>4</v>
      </c>
      <c r="C39" s="88">
        <v>2</v>
      </c>
      <c r="D39" s="274">
        <v>28846089</v>
      </c>
      <c r="E39" s="90">
        <f>IF(ISBLANK(D39),"-",$D$48/$D$45*D39)</f>
        <v>28425267.692945149</v>
      </c>
      <c r="F39" s="274">
        <v>29592700</v>
      </c>
      <c r="G39" s="91">
        <f>IF(ISBLANK(F39),"-",$D$48/$F$45*F39)</f>
        <v>28341474.24647633</v>
      </c>
      <c r="I39" s="296">
        <f>ABS((F43/D43*D42)-F42)/D42</f>
        <v>5.1103851107059586E-3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61</v>
      </c>
      <c r="B40" s="78">
        <v>25</v>
      </c>
      <c r="C40" s="88">
        <v>3</v>
      </c>
      <c r="D40" s="274">
        <v>28943208</v>
      </c>
      <c r="E40" s="90">
        <f>IF(ISBLANK(D40),"-",$D$48/$D$45*D40)</f>
        <v>28520969.871950112</v>
      </c>
      <c r="F40" s="274">
        <v>29618710</v>
      </c>
      <c r="G40" s="91">
        <f>IF(ISBLANK(F40),"-",$D$48/$F$45*F40)</f>
        <v>28366384.502896015</v>
      </c>
      <c r="I40" s="296"/>
      <c r="L40" s="70"/>
      <c r="M40" s="70"/>
      <c r="N40" s="92"/>
    </row>
    <row r="41" spans="1:14" ht="27" customHeight="1" x14ac:dyDescent="0.4">
      <c r="A41" s="77" t="s">
        <v>62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63</v>
      </c>
      <c r="B42" s="78">
        <v>1</v>
      </c>
      <c r="C42" s="98" t="s">
        <v>64</v>
      </c>
      <c r="D42" s="99">
        <f>AVERAGE(D38:D41)</f>
        <v>28916137</v>
      </c>
      <c r="E42" s="100">
        <f>AVERAGE(E38:E41)</f>
        <v>28494293.797362819</v>
      </c>
      <c r="F42" s="99">
        <f>AVERAGE(F38:F41)</f>
        <v>29604493.666666668</v>
      </c>
      <c r="G42" s="101">
        <f>AVERAGE(G38:G41)</f>
        <v>28352769.258425385</v>
      </c>
      <c r="H42" s="102"/>
    </row>
    <row r="43" spans="1:14" ht="26.25" customHeight="1" x14ac:dyDescent="0.4">
      <c r="A43" s="77" t="s">
        <v>65</v>
      </c>
      <c r="B43" s="78">
        <v>1</v>
      </c>
      <c r="C43" s="103" t="s">
        <v>66</v>
      </c>
      <c r="D43" s="104">
        <v>24.9</v>
      </c>
      <c r="E43" s="92"/>
      <c r="F43" s="104">
        <v>25.62</v>
      </c>
      <c r="H43" s="102"/>
    </row>
    <row r="44" spans="1:14" ht="26.25" customHeight="1" x14ac:dyDescent="0.4">
      <c r="A44" s="77" t="s">
        <v>67</v>
      </c>
      <c r="B44" s="78">
        <v>1</v>
      </c>
      <c r="C44" s="105" t="s">
        <v>68</v>
      </c>
      <c r="D44" s="106">
        <f>D43*$B$34</f>
        <v>24.9</v>
      </c>
      <c r="E44" s="107"/>
      <c r="F44" s="106">
        <f>F43*$B$34</f>
        <v>25.62</v>
      </c>
      <c r="H44" s="102"/>
    </row>
    <row r="45" spans="1:14" ht="19.5" customHeight="1" x14ac:dyDescent="0.3">
      <c r="A45" s="77" t="s">
        <v>69</v>
      </c>
      <c r="B45" s="108">
        <f>(B44/B43)*(B42/B41)*(B40/B39)*(B38/B37)*B36</f>
        <v>976.5625</v>
      </c>
      <c r="C45" s="105" t="s">
        <v>70</v>
      </c>
      <c r="D45" s="109">
        <f>D44*$B$30/100</f>
        <v>24.775499999999997</v>
      </c>
      <c r="E45" s="110"/>
      <c r="F45" s="109">
        <f>F44*$B$30/100</f>
        <v>25.491900000000001</v>
      </c>
      <c r="H45" s="102"/>
    </row>
    <row r="46" spans="1:14" ht="19.5" customHeight="1" x14ac:dyDescent="0.3">
      <c r="A46" s="297" t="s">
        <v>71</v>
      </c>
      <c r="B46" s="298"/>
      <c r="C46" s="105" t="s">
        <v>72</v>
      </c>
      <c r="D46" s="111">
        <f>D45/$B$45</f>
        <v>2.5370111999999997E-2</v>
      </c>
      <c r="E46" s="112"/>
      <c r="F46" s="113">
        <f>F45/$B$45</f>
        <v>2.6103705600000002E-2</v>
      </c>
      <c r="H46" s="102"/>
    </row>
    <row r="47" spans="1:14" ht="27" customHeight="1" x14ac:dyDescent="0.4">
      <c r="A47" s="299"/>
      <c r="B47" s="300"/>
      <c r="C47" s="114" t="s">
        <v>73</v>
      </c>
      <c r="D47" s="115">
        <v>2.5000000000000001E-2</v>
      </c>
      <c r="E47" s="116"/>
      <c r="F47" s="112"/>
      <c r="H47" s="102"/>
    </row>
    <row r="48" spans="1:14" ht="18.75" x14ac:dyDescent="0.3">
      <c r="C48" s="117" t="s">
        <v>74</v>
      </c>
      <c r="D48" s="109">
        <f>D47*$B$45</f>
        <v>24.4140625</v>
      </c>
      <c r="F48" s="118"/>
      <c r="H48" s="102"/>
    </row>
    <row r="49" spans="1:12" ht="19.5" customHeight="1" x14ac:dyDescent="0.3">
      <c r="C49" s="119" t="s">
        <v>75</v>
      </c>
      <c r="D49" s="120">
        <f>D48/B34</f>
        <v>24.4140625</v>
      </c>
      <c r="F49" s="118"/>
      <c r="H49" s="102"/>
    </row>
    <row r="50" spans="1:12" ht="18.75" x14ac:dyDescent="0.3">
      <c r="C50" s="75" t="s">
        <v>76</v>
      </c>
      <c r="D50" s="121">
        <f>AVERAGE(E38:E41,G38:G41)</f>
        <v>28423531.527894098</v>
      </c>
      <c r="F50" s="122"/>
      <c r="H50" s="102"/>
    </row>
    <row r="51" spans="1:12" ht="18.75" x14ac:dyDescent="0.3">
      <c r="C51" s="77" t="s">
        <v>77</v>
      </c>
      <c r="D51" s="123">
        <f>STDEV(E38:E41,G38:G41)/D50</f>
        <v>3.0522131404911511E-3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78</v>
      </c>
    </row>
    <row r="55" spans="1:12" ht="18.75" x14ac:dyDescent="0.3">
      <c r="A55" s="53" t="s">
        <v>79</v>
      </c>
      <c r="B55" s="128" t="str">
        <f>B21</f>
        <v>Each tablet contains: Dapsone BP 100 mg.</v>
      </c>
    </row>
    <row r="56" spans="1:12" ht="26.25" customHeight="1" x14ac:dyDescent="0.4">
      <c r="A56" s="129" t="s">
        <v>80</v>
      </c>
      <c r="B56" s="130">
        <v>100</v>
      </c>
      <c r="C56" s="53" t="str">
        <f>B20</f>
        <v xml:space="preserve">Dapsone B.P  </v>
      </c>
      <c r="H56" s="131"/>
    </row>
    <row r="57" spans="1:12" ht="18.75" x14ac:dyDescent="0.3">
      <c r="A57" s="128" t="s">
        <v>81</v>
      </c>
      <c r="B57" s="213">
        <f>Uniformity!C46</f>
        <v>150.59900000000002</v>
      </c>
      <c r="H57" s="131"/>
    </row>
    <row r="58" spans="1:12" ht="19.5" customHeight="1" x14ac:dyDescent="0.3">
      <c r="H58" s="131"/>
    </row>
    <row r="59" spans="1:12" s="14" customFormat="1" ht="27" customHeight="1" x14ac:dyDescent="0.4">
      <c r="A59" s="75" t="s">
        <v>82</v>
      </c>
      <c r="B59" s="76">
        <v>250</v>
      </c>
      <c r="C59" s="53"/>
      <c r="D59" s="132" t="s">
        <v>83</v>
      </c>
      <c r="E59" s="133" t="s">
        <v>55</v>
      </c>
      <c r="F59" s="133" t="s">
        <v>56</v>
      </c>
      <c r="G59" s="133" t="s">
        <v>84</v>
      </c>
      <c r="H59" s="79" t="s">
        <v>85</v>
      </c>
      <c r="L59" s="65"/>
    </row>
    <row r="60" spans="1:12" s="14" customFormat="1" ht="26.25" customHeight="1" x14ac:dyDescent="0.4">
      <c r="A60" s="77" t="s">
        <v>86</v>
      </c>
      <c r="B60" s="78">
        <v>3</v>
      </c>
      <c r="C60" s="301" t="s">
        <v>87</v>
      </c>
      <c r="D60" s="304">
        <v>150.87</v>
      </c>
      <c r="E60" s="134">
        <v>1</v>
      </c>
      <c r="F60" s="135">
        <v>25104475</v>
      </c>
      <c r="G60" s="214">
        <f>IF(ISBLANK(F60),"-",(F60/$D$50*$D$47*$B$68)*($B$57/$D$60))</f>
        <v>91.837715453992843</v>
      </c>
      <c r="H60" s="136">
        <f t="shared" ref="H60:H71" si="0">IF(ISBLANK(F60),"-",G60/$B$56)</f>
        <v>0.91837715453992841</v>
      </c>
      <c r="L60" s="65"/>
    </row>
    <row r="61" spans="1:12" s="14" customFormat="1" ht="26.25" customHeight="1" x14ac:dyDescent="0.4">
      <c r="A61" s="77" t="s">
        <v>88</v>
      </c>
      <c r="B61" s="78">
        <v>50</v>
      </c>
      <c r="C61" s="302"/>
      <c r="D61" s="305"/>
      <c r="E61" s="137">
        <v>2</v>
      </c>
      <c r="F61" s="89">
        <v>25295008</v>
      </c>
      <c r="G61" s="215">
        <f>IF(ISBLANK(F61),"-",(F61/$D$50*$D$47*$B$68)*($B$57/$D$60))</f>
        <v>92.534727259202697</v>
      </c>
      <c r="H61" s="138">
        <f t="shared" si="0"/>
        <v>0.92534727259202698</v>
      </c>
      <c r="L61" s="65"/>
    </row>
    <row r="62" spans="1:12" s="14" customFormat="1" ht="26.25" customHeight="1" x14ac:dyDescent="0.4">
      <c r="A62" s="77" t="s">
        <v>89</v>
      </c>
      <c r="B62" s="78">
        <v>1</v>
      </c>
      <c r="C62" s="302"/>
      <c r="D62" s="305"/>
      <c r="E62" s="137">
        <v>3</v>
      </c>
      <c r="F62" s="139">
        <v>25312820</v>
      </c>
      <c r="G62" s="215">
        <f>IF(ISBLANK(F62),"-",(F62/$D$50*$D$47*$B$68)*($B$57/$D$60))</f>
        <v>92.599887490104422</v>
      </c>
      <c r="H62" s="138">
        <f t="shared" si="0"/>
        <v>0.92599887490104427</v>
      </c>
      <c r="L62" s="65"/>
    </row>
    <row r="63" spans="1:12" ht="27" customHeight="1" x14ac:dyDescent="0.4">
      <c r="A63" s="77" t="s">
        <v>90</v>
      </c>
      <c r="B63" s="78">
        <v>1</v>
      </c>
      <c r="C63" s="303"/>
      <c r="D63" s="306"/>
      <c r="E63" s="140">
        <v>4</v>
      </c>
      <c r="F63" s="141"/>
      <c r="G63" s="215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91</v>
      </c>
      <c r="B64" s="78">
        <v>1</v>
      </c>
      <c r="C64" s="301" t="s">
        <v>92</v>
      </c>
      <c r="D64" s="304">
        <v>144.94999999999999</v>
      </c>
      <c r="E64" s="134">
        <v>1</v>
      </c>
      <c r="F64" s="135">
        <v>24641764</v>
      </c>
      <c r="G64" s="216">
        <f>IF(ISBLANK(F64),"-",(F64/$D$50*$D$47*$B$68)*($B$57/$D$64))</f>
        <v>93.826689367613866</v>
      </c>
      <c r="H64" s="142">
        <f t="shared" si="0"/>
        <v>0.93826689367613869</v>
      </c>
    </row>
    <row r="65" spans="1:8" ht="26.25" customHeight="1" x14ac:dyDescent="0.4">
      <c r="A65" s="77" t="s">
        <v>93</v>
      </c>
      <c r="B65" s="78">
        <v>1</v>
      </c>
      <c r="C65" s="302"/>
      <c r="D65" s="305"/>
      <c r="E65" s="137">
        <v>2</v>
      </c>
      <c r="F65" s="89">
        <v>24706042</v>
      </c>
      <c r="G65" s="217">
        <f>IF(ISBLANK(F65),"-",(F65/$D$50*$D$47*$B$68)*($B$57/$D$64))</f>
        <v>94.071436129216309</v>
      </c>
      <c r="H65" s="143">
        <f t="shared" si="0"/>
        <v>0.94071436129216313</v>
      </c>
    </row>
    <row r="66" spans="1:8" ht="26.25" customHeight="1" x14ac:dyDescent="0.4">
      <c r="A66" s="77" t="s">
        <v>94</v>
      </c>
      <c r="B66" s="78">
        <v>1</v>
      </c>
      <c r="C66" s="302"/>
      <c r="D66" s="305"/>
      <c r="E66" s="137">
        <v>3</v>
      </c>
      <c r="F66" s="89">
        <v>24687737</v>
      </c>
      <c r="G66" s="217">
        <f>IF(ISBLANK(F66),"-",(F66/$D$50*$D$47*$B$68)*($B$57/$D$64))</f>
        <v>94.001737484716926</v>
      </c>
      <c r="H66" s="143">
        <f t="shared" si="0"/>
        <v>0.9400173748471693</v>
      </c>
    </row>
    <row r="67" spans="1:8" ht="27" customHeight="1" x14ac:dyDescent="0.4">
      <c r="A67" s="77" t="s">
        <v>95</v>
      </c>
      <c r="B67" s="78">
        <v>1</v>
      </c>
      <c r="C67" s="303"/>
      <c r="D67" s="306"/>
      <c r="E67" s="140">
        <v>4</v>
      </c>
      <c r="F67" s="141"/>
      <c r="G67" s="218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96</v>
      </c>
      <c r="B68" s="145">
        <f>(B67/B66)*(B65/B64)*(B63/B62)*(B61/B60)*B59</f>
        <v>4166.666666666667</v>
      </c>
      <c r="C68" s="301" t="s">
        <v>97</v>
      </c>
      <c r="D68" s="304">
        <v>147.4</v>
      </c>
      <c r="E68" s="134">
        <v>1</v>
      </c>
      <c r="F68" s="135">
        <v>24794949</v>
      </c>
      <c r="G68" s="216">
        <f>IF(ISBLANK(F68),"-",(F68/$D$50*$D$47*$B$68)*($B$57/$D$68))</f>
        <v>92.840731641756307</v>
      </c>
      <c r="H68" s="138">
        <f t="shared" si="0"/>
        <v>0.92840731641756302</v>
      </c>
    </row>
    <row r="69" spans="1:8" ht="27" customHeight="1" x14ac:dyDescent="0.4">
      <c r="A69" s="124" t="s">
        <v>98</v>
      </c>
      <c r="B69" s="146">
        <f>(D47*B68)/B56*B57</f>
        <v>156.87395833333341</v>
      </c>
      <c r="C69" s="302"/>
      <c r="D69" s="305"/>
      <c r="E69" s="137">
        <v>2</v>
      </c>
      <c r="F69" s="89">
        <v>24811549</v>
      </c>
      <c r="G69" s="217">
        <f>IF(ISBLANK(F69),"-",(F69/$D$50*$D$47*$B$68)*($B$57/$D$68))</f>
        <v>92.902887693993122</v>
      </c>
      <c r="H69" s="138">
        <f t="shared" si="0"/>
        <v>0.92902887693993119</v>
      </c>
    </row>
    <row r="70" spans="1:8" ht="26.25" customHeight="1" x14ac:dyDescent="0.4">
      <c r="A70" s="314" t="s">
        <v>71</v>
      </c>
      <c r="B70" s="315"/>
      <c r="C70" s="302"/>
      <c r="D70" s="305"/>
      <c r="E70" s="137">
        <v>3</v>
      </c>
      <c r="F70" s="89">
        <v>24802007</v>
      </c>
      <c r="G70" s="217">
        <f>IF(ISBLANK(F70),"-",(F70/$D$50*$D$47*$B$68)*($B$57/$D$68))</f>
        <v>92.867159196978449</v>
      </c>
      <c r="H70" s="138">
        <f t="shared" si="0"/>
        <v>0.92867159196978444</v>
      </c>
    </row>
    <row r="71" spans="1:8" ht="27" customHeight="1" x14ac:dyDescent="0.4">
      <c r="A71" s="316"/>
      <c r="B71" s="317"/>
      <c r="C71" s="313"/>
      <c r="D71" s="306"/>
      <c r="E71" s="140">
        <v>4</v>
      </c>
      <c r="F71" s="141"/>
      <c r="G71" s="218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64</v>
      </c>
      <c r="G72" s="223">
        <f>AVERAGE(G60:G71)</f>
        <v>93.053663524174993</v>
      </c>
      <c r="H72" s="151">
        <f>AVERAGE(H60:H71)</f>
        <v>0.93053663524175001</v>
      </c>
    </row>
    <row r="73" spans="1:8" ht="26.25" customHeight="1" x14ac:dyDescent="0.4">
      <c r="C73" s="148"/>
      <c r="D73" s="148"/>
      <c r="E73" s="148"/>
      <c r="F73" s="152" t="s">
        <v>77</v>
      </c>
      <c r="G73" s="219">
        <f>STDEV(G60:G71)/G72</f>
        <v>8.1390618141520682E-3</v>
      </c>
      <c r="H73" s="219">
        <f>STDEV(H60:H71)/H72</f>
        <v>8.1390618141520838E-3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99</v>
      </c>
      <c r="B76" s="156" t="s">
        <v>100</v>
      </c>
      <c r="C76" s="309" t="str">
        <f>B20</f>
        <v xml:space="preserve">Dapsone B.P  </v>
      </c>
      <c r="D76" s="309"/>
      <c r="E76" s="157" t="s">
        <v>101</v>
      </c>
      <c r="F76" s="157"/>
      <c r="G76" s="158">
        <f>H72</f>
        <v>0.93053663524175001</v>
      </c>
      <c r="H76" s="159"/>
    </row>
    <row r="77" spans="1:8" ht="18.75" x14ac:dyDescent="0.3">
      <c r="A77" s="60" t="s">
        <v>102</v>
      </c>
      <c r="B77" s="60" t="s">
        <v>103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295" t="str">
        <f>B26</f>
        <v>DAPSONE</v>
      </c>
      <c r="C79" s="295"/>
    </row>
    <row r="80" spans="1:8" ht="26.25" customHeight="1" x14ac:dyDescent="0.4">
      <c r="A80" s="62" t="s">
        <v>41</v>
      </c>
      <c r="B80" s="295" t="str">
        <f>B27</f>
        <v>D42-1</v>
      </c>
      <c r="C80" s="295"/>
    </row>
    <row r="81" spans="1:12" ht="27" customHeight="1" x14ac:dyDescent="0.4">
      <c r="A81" s="62" t="s">
        <v>6</v>
      </c>
      <c r="B81" s="160">
        <f>B28</f>
        <v>99.5</v>
      </c>
    </row>
    <row r="82" spans="1:12" s="14" customFormat="1" ht="27" customHeight="1" x14ac:dyDescent="0.4">
      <c r="A82" s="62" t="s">
        <v>42</v>
      </c>
      <c r="B82" s="64">
        <v>0</v>
      </c>
      <c r="C82" s="286" t="s">
        <v>43</v>
      </c>
      <c r="D82" s="287"/>
      <c r="E82" s="287"/>
      <c r="F82" s="287"/>
      <c r="G82" s="288"/>
      <c r="I82" s="65"/>
      <c r="J82" s="65"/>
      <c r="K82" s="65"/>
      <c r="L82" s="65"/>
    </row>
    <row r="83" spans="1:12" s="14" customFormat="1" ht="19.5" customHeight="1" x14ac:dyDescent="0.3">
      <c r="A83" s="62" t="s">
        <v>44</v>
      </c>
      <c r="B83" s="66">
        <f>B81-B82</f>
        <v>99.5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14" customFormat="1" ht="27" customHeight="1" x14ac:dyDescent="0.4">
      <c r="A84" s="62" t="s">
        <v>45</v>
      </c>
      <c r="B84" s="69">
        <v>1</v>
      </c>
      <c r="C84" s="289" t="s">
        <v>104</v>
      </c>
      <c r="D84" s="290"/>
      <c r="E84" s="290"/>
      <c r="F84" s="290"/>
      <c r="G84" s="290"/>
      <c r="H84" s="291"/>
      <c r="I84" s="65"/>
      <c r="J84" s="65"/>
      <c r="K84" s="65"/>
      <c r="L84" s="65"/>
    </row>
    <row r="85" spans="1:12" s="14" customFormat="1" ht="27" customHeight="1" x14ac:dyDescent="0.4">
      <c r="A85" s="62" t="s">
        <v>47</v>
      </c>
      <c r="B85" s="69">
        <v>1</v>
      </c>
      <c r="C85" s="289" t="s">
        <v>105</v>
      </c>
      <c r="D85" s="290"/>
      <c r="E85" s="290"/>
      <c r="F85" s="290"/>
      <c r="G85" s="290"/>
      <c r="H85" s="291"/>
      <c r="I85" s="65"/>
      <c r="J85" s="65"/>
      <c r="K85" s="65"/>
      <c r="L85" s="65"/>
    </row>
    <row r="86" spans="1:12" s="1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14" customFormat="1" ht="18.75" x14ac:dyDescent="0.3">
      <c r="A87" s="62" t="s">
        <v>49</v>
      </c>
      <c r="B87" s="74">
        <f>B84/B85</f>
        <v>1</v>
      </c>
      <c r="C87" s="53" t="s">
        <v>50</v>
      </c>
      <c r="D87" s="53"/>
      <c r="E87" s="53"/>
      <c r="F87" s="53"/>
      <c r="G87" s="53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51</v>
      </c>
      <c r="B89" s="76">
        <v>20</v>
      </c>
      <c r="D89" s="161" t="s">
        <v>52</v>
      </c>
      <c r="E89" s="162"/>
      <c r="F89" s="292" t="s">
        <v>53</v>
      </c>
      <c r="G89" s="294"/>
    </row>
    <row r="90" spans="1:12" ht="27" customHeight="1" x14ac:dyDescent="0.4">
      <c r="A90" s="77" t="s">
        <v>54</v>
      </c>
      <c r="B90" s="78">
        <v>3</v>
      </c>
      <c r="C90" s="163" t="s">
        <v>55</v>
      </c>
      <c r="D90" s="80" t="s">
        <v>56</v>
      </c>
      <c r="E90" s="81" t="s">
        <v>57</v>
      </c>
      <c r="F90" s="80" t="s">
        <v>56</v>
      </c>
      <c r="G90" s="164" t="s">
        <v>57</v>
      </c>
      <c r="I90" s="83" t="s">
        <v>58</v>
      </c>
    </row>
    <row r="91" spans="1:12" ht="26.25" customHeight="1" x14ac:dyDescent="0.4">
      <c r="A91" s="77" t="s">
        <v>59</v>
      </c>
      <c r="B91" s="78">
        <v>20</v>
      </c>
      <c r="C91" s="165">
        <v>1</v>
      </c>
      <c r="D91" s="326">
        <v>0.40570000000000001</v>
      </c>
      <c r="E91" s="220">
        <f>IF(ISBLANK(D91),"-",$D$101/$D$98*D91)</f>
        <v>0.42514298439083659</v>
      </c>
      <c r="F91" s="326">
        <v>0.51570000000000005</v>
      </c>
      <c r="G91" s="327">
        <f>IF(ISBLANK(F91),"-",$D$101/$F$98*F91)</f>
        <v>0.42756706968718322</v>
      </c>
      <c r="I91" s="87"/>
    </row>
    <row r="92" spans="1:12" ht="26.25" customHeight="1" x14ac:dyDescent="0.4">
      <c r="A92" s="77" t="s">
        <v>60</v>
      </c>
      <c r="B92" s="78">
        <v>3</v>
      </c>
      <c r="C92" s="149">
        <v>2</v>
      </c>
      <c r="D92" s="328">
        <v>0.40910000000000002</v>
      </c>
      <c r="E92" s="221">
        <f>IF(ISBLANK(D92),"-",$D$101/$D$98*D92)</f>
        <v>0.42870592781437328</v>
      </c>
      <c r="F92" s="328">
        <v>0.51700000000000002</v>
      </c>
      <c r="G92" s="329">
        <f>IF(ISBLANK(F92),"-",$D$101/$F$98*F92)</f>
        <v>0.42864490019056367</v>
      </c>
      <c r="I92" s="296">
        <f>ABS((F96/D96*D95)-F95)/D95</f>
        <v>4.5745114353193412E-3</v>
      </c>
    </row>
    <row r="93" spans="1:12" ht="26.25" customHeight="1" x14ac:dyDescent="0.4">
      <c r="A93" s="77" t="s">
        <v>61</v>
      </c>
      <c r="B93" s="78">
        <v>20</v>
      </c>
      <c r="C93" s="149">
        <v>3</v>
      </c>
      <c r="D93" s="328">
        <v>0.40789999999999998</v>
      </c>
      <c r="E93" s="221">
        <f>IF(ISBLANK(D93),"-",$D$101/$D$98*D93)</f>
        <v>0.42744841837077208</v>
      </c>
      <c r="F93" s="328">
        <v>0.51829999999999998</v>
      </c>
      <c r="G93" s="329">
        <f>IF(ISBLANK(F93),"-",$D$101/$F$98*F93)</f>
        <v>0.42972273069394418</v>
      </c>
      <c r="I93" s="296"/>
    </row>
    <row r="94" spans="1:12" ht="27" customHeight="1" x14ac:dyDescent="0.4">
      <c r="A94" s="77" t="s">
        <v>62</v>
      </c>
      <c r="B94" s="78">
        <v>1</v>
      </c>
      <c r="C94" s="166">
        <v>4</v>
      </c>
      <c r="D94" s="330"/>
      <c r="E94" s="222" t="str">
        <f>IF(ISBLANK(D94),"-",$D$101/$D$98*D94)</f>
        <v>-</v>
      </c>
      <c r="F94" s="330"/>
      <c r="G94" s="331" t="str">
        <f>IF(ISBLANK(F94),"-",$D$101/$F$98*F94)</f>
        <v>-</v>
      </c>
      <c r="I94" s="97"/>
    </row>
    <row r="95" spans="1:12" ht="27" customHeight="1" x14ac:dyDescent="0.4">
      <c r="A95" s="77" t="s">
        <v>63</v>
      </c>
      <c r="B95" s="78">
        <v>1</v>
      </c>
      <c r="C95" s="167" t="s">
        <v>64</v>
      </c>
      <c r="D95" s="332">
        <f>AVERAGE(D91:D94)</f>
        <v>0.40756666666666663</v>
      </c>
      <c r="E95" s="333">
        <f>AVERAGE(E91:E94)</f>
        <v>0.42709911019199404</v>
      </c>
      <c r="F95" s="334">
        <f>AVERAGE(F91:F94)</f>
        <v>0.51700000000000002</v>
      </c>
      <c r="G95" s="335">
        <f>AVERAGE(G91:G94)</f>
        <v>0.42864490019056367</v>
      </c>
    </row>
    <row r="96" spans="1:12" ht="26.25" customHeight="1" x14ac:dyDescent="0.4">
      <c r="A96" s="77" t="s">
        <v>65</v>
      </c>
      <c r="B96" s="63">
        <v>1</v>
      </c>
      <c r="C96" s="168" t="s">
        <v>106</v>
      </c>
      <c r="D96" s="275">
        <v>17.05</v>
      </c>
      <c r="E96" s="92"/>
      <c r="F96" s="104">
        <v>21.55</v>
      </c>
    </row>
    <row r="97" spans="1:10" ht="26.25" customHeight="1" x14ac:dyDescent="0.4">
      <c r="A97" s="77" t="s">
        <v>67</v>
      </c>
      <c r="B97" s="63">
        <v>1</v>
      </c>
      <c r="C97" s="169" t="s">
        <v>107</v>
      </c>
      <c r="D97" s="170">
        <f>D96*$B$87</f>
        <v>17.05</v>
      </c>
      <c r="E97" s="107"/>
      <c r="F97" s="106">
        <f>F96*$B$87</f>
        <v>21.55</v>
      </c>
    </row>
    <row r="98" spans="1:10" ht="19.5" customHeight="1" x14ac:dyDescent="0.3">
      <c r="A98" s="77" t="s">
        <v>69</v>
      </c>
      <c r="B98" s="171">
        <f>(B97/B96)*(B95/B94)*(B93/B92)*(B91/B90)*B89</f>
        <v>888.88888888888903</v>
      </c>
      <c r="C98" s="169" t="s">
        <v>108</v>
      </c>
      <c r="D98" s="172">
        <f>D97*$B$83/100</f>
        <v>16.964750000000002</v>
      </c>
      <c r="E98" s="110"/>
      <c r="F98" s="109">
        <f>F97*$B$83/100</f>
        <v>21.442249999999998</v>
      </c>
    </row>
    <row r="99" spans="1:10" ht="19.5" customHeight="1" x14ac:dyDescent="0.3">
      <c r="A99" s="297" t="s">
        <v>71</v>
      </c>
      <c r="B99" s="311"/>
      <c r="C99" s="169" t="s">
        <v>109</v>
      </c>
      <c r="D99" s="173">
        <f>D98/$B$98</f>
        <v>1.9085343750000001E-2</v>
      </c>
      <c r="E99" s="110"/>
      <c r="F99" s="113">
        <f>F98/$B$98</f>
        <v>2.4122531249999992E-2</v>
      </c>
      <c r="G99" s="174"/>
      <c r="H99" s="102"/>
    </row>
    <row r="100" spans="1:10" ht="19.5" customHeight="1" x14ac:dyDescent="0.3">
      <c r="A100" s="299"/>
      <c r="B100" s="312"/>
      <c r="C100" s="169" t="s">
        <v>73</v>
      </c>
      <c r="D100" s="175">
        <f>$B$56/$B$116</f>
        <v>0.02</v>
      </c>
      <c r="F100" s="118"/>
      <c r="G100" s="176"/>
      <c r="H100" s="102"/>
    </row>
    <row r="101" spans="1:10" ht="18.75" x14ac:dyDescent="0.3">
      <c r="C101" s="169" t="s">
        <v>74</v>
      </c>
      <c r="D101" s="170">
        <f>D100*$B$98</f>
        <v>17.777777777777782</v>
      </c>
      <c r="F101" s="118"/>
      <c r="G101" s="174"/>
      <c r="H101" s="102"/>
    </row>
    <row r="102" spans="1:10" ht="19.5" customHeight="1" x14ac:dyDescent="0.3">
      <c r="C102" s="177" t="s">
        <v>75</v>
      </c>
      <c r="D102" s="178">
        <f>D101/B34</f>
        <v>17.777777777777782</v>
      </c>
      <c r="F102" s="122"/>
      <c r="G102" s="174"/>
      <c r="H102" s="102"/>
      <c r="J102" s="179"/>
    </row>
    <row r="103" spans="1:10" ht="18.75" x14ac:dyDescent="0.3">
      <c r="C103" s="180" t="s">
        <v>110</v>
      </c>
      <c r="D103" s="181">
        <f>AVERAGE(E91:E94,G91:G94)</f>
        <v>0.42787200519127894</v>
      </c>
      <c r="F103" s="122"/>
      <c r="G103" s="182"/>
      <c r="H103" s="102"/>
      <c r="J103" s="183"/>
    </row>
    <row r="104" spans="1:10" ht="18.75" x14ac:dyDescent="0.3">
      <c r="C104" s="152" t="s">
        <v>77</v>
      </c>
      <c r="D104" s="184">
        <f>STDEV(E91:E94,G91:G94)/D103</f>
        <v>3.6861706139048843E-3</v>
      </c>
      <c r="F104" s="122"/>
      <c r="G104" s="174"/>
      <c r="H104" s="102"/>
      <c r="J104" s="183"/>
    </row>
    <row r="105" spans="1:10" ht="19.5" customHeight="1" x14ac:dyDescent="0.3">
      <c r="C105" s="154" t="s">
        <v>20</v>
      </c>
      <c r="D105" s="185">
        <f>COUNT(E91:E94,G91:G94)</f>
        <v>6</v>
      </c>
      <c r="F105" s="122"/>
      <c r="G105" s="174"/>
      <c r="H105" s="102"/>
      <c r="J105" s="183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111</v>
      </c>
      <c r="B107" s="76">
        <v>1000</v>
      </c>
      <c r="C107" s="186" t="s">
        <v>112</v>
      </c>
      <c r="D107" s="187" t="s">
        <v>56</v>
      </c>
      <c r="E107" s="188" t="s">
        <v>113</v>
      </c>
      <c r="F107" s="189" t="s">
        <v>114</v>
      </c>
    </row>
    <row r="108" spans="1:10" ht="26.25" customHeight="1" x14ac:dyDescent="0.4">
      <c r="A108" s="77" t="s">
        <v>115</v>
      </c>
      <c r="B108" s="78">
        <v>5</v>
      </c>
      <c r="C108" s="190">
        <v>1</v>
      </c>
      <c r="D108" s="336">
        <v>0.39</v>
      </c>
      <c r="E108" s="220">
        <f t="shared" ref="E108:E113" si="1">IF(ISBLANK(D108),"-",D108/$D$103*$D$100*$B$116)</f>
        <v>91.148753661892798</v>
      </c>
      <c r="F108" s="191">
        <f t="shared" ref="F108:F113" si="2">IF(ISBLANK(D108), "-", E108/$B$56)</f>
        <v>0.91148753661892801</v>
      </c>
    </row>
    <row r="109" spans="1:10" ht="26.25" customHeight="1" x14ac:dyDescent="0.4">
      <c r="A109" s="77" t="s">
        <v>88</v>
      </c>
      <c r="B109" s="78">
        <v>25</v>
      </c>
      <c r="C109" s="190">
        <v>2</v>
      </c>
      <c r="D109" s="336">
        <v>0.39050000000000001</v>
      </c>
      <c r="E109" s="221">
        <f t="shared" si="1"/>
        <v>91.265611038382417</v>
      </c>
      <c r="F109" s="192">
        <f t="shared" si="2"/>
        <v>0.91265611038382422</v>
      </c>
    </row>
    <row r="110" spans="1:10" ht="26.25" customHeight="1" x14ac:dyDescent="0.4">
      <c r="A110" s="77" t="s">
        <v>89</v>
      </c>
      <c r="B110" s="78">
        <v>1</v>
      </c>
      <c r="C110" s="190">
        <v>3</v>
      </c>
      <c r="D110" s="336">
        <v>0.38900000000000001</v>
      </c>
      <c r="E110" s="221">
        <f t="shared" si="1"/>
        <v>90.915038908913601</v>
      </c>
      <c r="F110" s="192">
        <f t="shared" si="2"/>
        <v>0.90915038908913604</v>
      </c>
    </row>
    <row r="111" spans="1:10" ht="26.25" customHeight="1" x14ac:dyDescent="0.4">
      <c r="A111" s="77" t="s">
        <v>90</v>
      </c>
      <c r="B111" s="78">
        <v>1</v>
      </c>
      <c r="C111" s="190">
        <v>4</v>
      </c>
      <c r="D111" s="336">
        <v>0.38250000000000001</v>
      </c>
      <c r="E111" s="221">
        <f t="shared" si="1"/>
        <v>89.395893014548705</v>
      </c>
      <c r="F111" s="192">
        <f t="shared" si="2"/>
        <v>0.893958930145487</v>
      </c>
    </row>
    <row r="112" spans="1:10" ht="26.25" customHeight="1" x14ac:dyDescent="0.4">
      <c r="A112" s="77" t="s">
        <v>91</v>
      </c>
      <c r="B112" s="78">
        <v>1</v>
      </c>
      <c r="C112" s="190">
        <v>5</v>
      </c>
      <c r="D112" s="336">
        <v>0.38600000000000001</v>
      </c>
      <c r="E112" s="221">
        <f t="shared" si="1"/>
        <v>90.213894649975956</v>
      </c>
      <c r="F112" s="192">
        <f t="shared" si="2"/>
        <v>0.90213894649975956</v>
      </c>
    </row>
    <row r="113" spans="1:10" ht="26.25" customHeight="1" x14ac:dyDescent="0.4">
      <c r="A113" s="77" t="s">
        <v>93</v>
      </c>
      <c r="B113" s="78">
        <v>1</v>
      </c>
      <c r="C113" s="193">
        <v>6</v>
      </c>
      <c r="D113" s="337">
        <v>0.3821</v>
      </c>
      <c r="E113" s="222">
        <f t="shared" si="1"/>
        <v>89.302407113357035</v>
      </c>
      <c r="F113" s="194">
        <f t="shared" si="2"/>
        <v>0.8930240711335703</v>
      </c>
    </row>
    <row r="114" spans="1:10" ht="26.25" customHeight="1" x14ac:dyDescent="0.4">
      <c r="A114" s="77" t="s">
        <v>94</v>
      </c>
      <c r="B114" s="78">
        <v>1</v>
      </c>
      <c r="C114" s="190"/>
      <c r="D114" s="149"/>
      <c r="E114" s="52"/>
      <c r="F114" s="195"/>
    </row>
    <row r="115" spans="1:10" ht="26.25" customHeight="1" x14ac:dyDescent="0.4">
      <c r="A115" s="77" t="s">
        <v>95</v>
      </c>
      <c r="B115" s="78">
        <v>1</v>
      </c>
      <c r="C115" s="190"/>
      <c r="D115" s="196" t="s">
        <v>64</v>
      </c>
      <c r="E115" s="224">
        <f>AVERAGE(E108:E113)</f>
        <v>90.37359973117843</v>
      </c>
      <c r="F115" s="197">
        <f>AVERAGE(F108:F113)</f>
        <v>0.90373599731178411</v>
      </c>
    </row>
    <row r="116" spans="1:10" ht="27" customHeight="1" x14ac:dyDescent="0.4">
      <c r="A116" s="77" t="s">
        <v>96</v>
      </c>
      <c r="B116" s="108">
        <f>(B115/B114)*(B113/B112)*(B111/B110)*(B109/B108)*B107</f>
        <v>5000</v>
      </c>
      <c r="C116" s="198"/>
      <c r="D116" s="167" t="s">
        <v>77</v>
      </c>
      <c r="E116" s="199">
        <f>STDEV(E108:E113)/E115</f>
        <v>9.6699453199826767E-3</v>
      </c>
      <c r="F116" s="199">
        <f>STDEV(F108:F113)/F115</f>
        <v>9.6699453199827218E-3</v>
      </c>
      <c r="I116" s="52"/>
    </row>
    <row r="117" spans="1:10" ht="27" customHeight="1" x14ac:dyDescent="0.4">
      <c r="A117" s="297" t="s">
        <v>71</v>
      </c>
      <c r="B117" s="298"/>
      <c r="C117" s="200"/>
      <c r="D117" s="201" t="s">
        <v>20</v>
      </c>
      <c r="E117" s="202">
        <f>COUNT(E108:E113)</f>
        <v>6</v>
      </c>
      <c r="F117" s="202">
        <f>COUNT(F108:F113)</f>
        <v>6</v>
      </c>
      <c r="I117" s="52"/>
      <c r="J117" s="183"/>
    </row>
    <row r="118" spans="1:10" ht="19.5" customHeight="1" x14ac:dyDescent="0.3">
      <c r="A118" s="299"/>
      <c r="B118" s="300"/>
      <c r="C118" s="52"/>
      <c r="D118" s="52"/>
      <c r="E118" s="52"/>
      <c r="F118" s="149"/>
      <c r="G118" s="52"/>
      <c r="H118" s="52"/>
      <c r="I118" s="52"/>
    </row>
    <row r="119" spans="1:10" ht="18.75" x14ac:dyDescent="0.3">
      <c r="A119" s="211"/>
      <c r="B119" s="73"/>
      <c r="C119" s="52"/>
      <c r="D119" s="52"/>
      <c r="E119" s="52"/>
      <c r="F119" s="149"/>
      <c r="G119" s="52"/>
      <c r="H119" s="52"/>
      <c r="I119" s="52"/>
    </row>
    <row r="120" spans="1:10" ht="26.25" customHeight="1" x14ac:dyDescent="0.4">
      <c r="A120" s="61" t="s">
        <v>99</v>
      </c>
      <c r="B120" s="156" t="s">
        <v>116</v>
      </c>
      <c r="C120" s="309" t="str">
        <f>B20</f>
        <v xml:space="preserve">Dapsone B.P  </v>
      </c>
      <c r="D120" s="309"/>
      <c r="E120" s="157" t="s">
        <v>117</v>
      </c>
      <c r="F120" s="157"/>
      <c r="G120" s="158">
        <f>F115</f>
        <v>0.90373599731178411</v>
      </c>
      <c r="H120" s="52"/>
      <c r="I120" s="52"/>
    </row>
    <row r="121" spans="1:10" ht="19.5" customHeight="1" x14ac:dyDescent="0.3">
      <c r="A121" s="203"/>
      <c r="B121" s="203"/>
      <c r="C121" s="204"/>
      <c r="D121" s="204"/>
      <c r="E121" s="204"/>
      <c r="F121" s="204"/>
      <c r="G121" s="204"/>
      <c r="H121" s="204"/>
    </row>
    <row r="122" spans="1:10" ht="18.75" x14ac:dyDescent="0.3">
      <c r="B122" s="310" t="s">
        <v>26</v>
      </c>
      <c r="C122" s="310"/>
      <c r="E122" s="163" t="s">
        <v>27</v>
      </c>
      <c r="F122" s="205"/>
      <c r="G122" s="310" t="s">
        <v>28</v>
      </c>
      <c r="H122" s="310"/>
    </row>
    <row r="123" spans="1:10" ht="69.95" customHeight="1" x14ac:dyDescent="0.3">
      <c r="A123" s="206" t="s">
        <v>29</v>
      </c>
      <c r="B123" s="207"/>
      <c r="C123" s="207"/>
      <c r="E123" s="207"/>
      <c r="F123" s="52"/>
      <c r="G123" s="208"/>
      <c r="H123" s="208"/>
    </row>
    <row r="124" spans="1:10" ht="69.95" customHeight="1" x14ac:dyDescent="0.3">
      <c r="A124" s="206" t="s">
        <v>30</v>
      </c>
      <c r="B124" s="209"/>
      <c r="C124" s="209"/>
      <c r="E124" s="209"/>
      <c r="F124" s="52"/>
      <c r="G124" s="210"/>
      <c r="H124" s="21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2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2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2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2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2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2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2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2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2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B39" sqref="B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21" t="s">
        <v>33</v>
      </c>
      <c r="B11" s="322"/>
      <c r="C11" s="322"/>
      <c r="D11" s="322"/>
      <c r="E11" s="322"/>
      <c r="F11" s="323"/>
      <c r="G11" s="265"/>
    </row>
    <row r="12" spans="1:7" ht="16.5" customHeight="1" x14ac:dyDescent="0.3">
      <c r="A12" s="320" t="s">
        <v>118</v>
      </c>
      <c r="B12" s="320"/>
      <c r="C12" s="320"/>
      <c r="D12" s="320"/>
      <c r="E12" s="320"/>
      <c r="F12" s="320"/>
      <c r="G12" s="264"/>
    </row>
    <row r="14" spans="1:7" ht="16.5" customHeight="1" x14ac:dyDescent="0.3">
      <c r="A14" s="325" t="s">
        <v>35</v>
      </c>
      <c r="B14" s="325"/>
      <c r="C14" s="234" t="s">
        <v>5</v>
      </c>
    </row>
    <row r="15" spans="1:7" ht="16.5" customHeight="1" x14ac:dyDescent="0.3">
      <c r="A15" s="325" t="s">
        <v>36</v>
      </c>
      <c r="B15" s="325"/>
      <c r="C15" s="234" t="s">
        <v>7</v>
      </c>
    </row>
    <row r="16" spans="1:7" ht="16.5" customHeight="1" x14ac:dyDescent="0.3">
      <c r="A16" s="325" t="s">
        <v>37</v>
      </c>
      <c r="B16" s="325"/>
      <c r="C16" s="234" t="s">
        <v>9</v>
      </c>
    </row>
    <row r="17" spans="1:5" ht="16.5" customHeight="1" x14ac:dyDescent="0.3">
      <c r="A17" s="325" t="s">
        <v>38</v>
      </c>
      <c r="B17" s="325"/>
      <c r="C17" s="234" t="s">
        <v>11</v>
      </c>
    </row>
    <row r="18" spans="1:5" ht="16.5" customHeight="1" x14ac:dyDescent="0.3">
      <c r="A18" s="325" t="s">
        <v>39</v>
      </c>
      <c r="B18" s="325"/>
      <c r="C18" s="271" t="s">
        <v>12</v>
      </c>
    </row>
    <row r="19" spans="1:5" ht="16.5" customHeight="1" x14ac:dyDescent="0.3">
      <c r="A19" s="325" t="s">
        <v>40</v>
      </c>
      <c r="B19" s="325"/>
      <c r="C19" s="271" t="e">
        <f>#REF!</f>
        <v>#REF!</v>
      </c>
    </row>
    <row r="20" spans="1:5" ht="16.5" customHeight="1" x14ac:dyDescent="0.3">
      <c r="A20" s="236"/>
      <c r="B20" s="236"/>
      <c r="C20" s="251"/>
    </row>
    <row r="21" spans="1:5" ht="16.5" customHeight="1" x14ac:dyDescent="0.3">
      <c r="A21" s="320" t="s">
        <v>1</v>
      </c>
      <c r="B21" s="320"/>
      <c r="C21" s="233" t="s">
        <v>119</v>
      </c>
      <c r="D21" s="240"/>
    </row>
    <row r="22" spans="1:5" ht="15.75" customHeight="1" x14ac:dyDescent="0.3">
      <c r="A22" s="324"/>
      <c r="B22" s="324"/>
      <c r="C22" s="231"/>
      <c r="D22" s="324"/>
      <c r="E22" s="324"/>
    </row>
    <row r="23" spans="1:5" ht="33.75" customHeight="1" x14ac:dyDescent="0.3">
      <c r="C23" s="260" t="s">
        <v>120</v>
      </c>
      <c r="D23" s="259" t="s">
        <v>121</v>
      </c>
      <c r="E23" s="226"/>
    </row>
    <row r="24" spans="1:5" ht="15.75" customHeight="1" x14ac:dyDescent="0.3">
      <c r="C24" s="269">
        <v>151.58000000000001</v>
      </c>
      <c r="D24" s="261">
        <f t="shared" ref="D24:D43" si="0">(C24-$C$46)/$C$46</f>
        <v>6.513987476676435E-3</v>
      </c>
      <c r="E24" s="227"/>
    </row>
    <row r="25" spans="1:5" ht="15.75" customHeight="1" x14ac:dyDescent="0.3">
      <c r="C25" s="269">
        <v>149.66999999999999</v>
      </c>
      <c r="D25" s="262">
        <f t="shared" si="0"/>
        <v>-6.1686996593604895E-3</v>
      </c>
      <c r="E25" s="227"/>
    </row>
    <row r="26" spans="1:5" ht="15.75" customHeight="1" x14ac:dyDescent="0.3">
      <c r="C26" s="269">
        <v>154.26</v>
      </c>
      <c r="D26" s="262">
        <f t="shared" si="0"/>
        <v>2.4309590369125774E-2</v>
      </c>
      <c r="E26" s="227"/>
    </row>
    <row r="27" spans="1:5" ht="15.75" customHeight="1" x14ac:dyDescent="0.3">
      <c r="C27" s="269">
        <v>150.47</v>
      </c>
      <c r="D27" s="262">
        <f t="shared" si="0"/>
        <v>-8.5657939295758325E-4</v>
      </c>
      <c r="E27" s="227"/>
    </row>
    <row r="28" spans="1:5" ht="15.75" customHeight="1" x14ac:dyDescent="0.3">
      <c r="C28" s="269">
        <v>148.6</v>
      </c>
      <c r="D28" s="262">
        <f t="shared" si="0"/>
        <v>-1.327366051567423E-2</v>
      </c>
      <c r="E28" s="227"/>
    </row>
    <row r="29" spans="1:5" ht="15.75" customHeight="1" x14ac:dyDescent="0.3">
      <c r="C29" s="269">
        <v>152.30000000000001</v>
      </c>
      <c r="D29" s="262">
        <f t="shared" si="0"/>
        <v>1.1294895716438975E-2</v>
      </c>
      <c r="E29" s="227"/>
    </row>
    <row r="30" spans="1:5" ht="15.75" customHeight="1" x14ac:dyDescent="0.3">
      <c r="C30" s="269">
        <v>147.26</v>
      </c>
      <c r="D30" s="262">
        <f t="shared" si="0"/>
        <v>-2.2171461961898994E-2</v>
      </c>
      <c r="E30" s="227"/>
    </row>
    <row r="31" spans="1:5" ht="15.75" customHeight="1" x14ac:dyDescent="0.3">
      <c r="C31" s="269">
        <v>149.38</v>
      </c>
      <c r="D31" s="262">
        <f t="shared" si="0"/>
        <v>-8.0943432559314622E-3</v>
      </c>
      <c r="E31" s="227"/>
    </row>
    <row r="32" spans="1:5" ht="15.75" customHeight="1" x14ac:dyDescent="0.3">
      <c r="C32" s="269">
        <v>148.03</v>
      </c>
      <c r="D32" s="262">
        <f t="shared" si="0"/>
        <v>-1.7058546205486202E-2</v>
      </c>
      <c r="E32" s="227"/>
    </row>
    <row r="33" spans="1:7" ht="15.75" customHeight="1" x14ac:dyDescent="0.3">
      <c r="C33" s="269">
        <v>151.84</v>
      </c>
      <c r="D33" s="262">
        <f t="shared" si="0"/>
        <v>8.2404265632572953E-3</v>
      </c>
      <c r="E33" s="227"/>
    </row>
    <row r="34" spans="1:7" ht="15.75" customHeight="1" x14ac:dyDescent="0.3">
      <c r="C34" s="269">
        <v>151.57</v>
      </c>
      <c r="D34" s="262">
        <f t="shared" si="0"/>
        <v>6.4475859733462712E-3</v>
      </c>
      <c r="E34" s="227"/>
    </row>
    <row r="35" spans="1:7" ht="15.75" customHeight="1" x14ac:dyDescent="0.3">
      <c r="C35" s="269">
        <v>147.94</v>
      </c>
      <c r="D35" s="262">
        <f t="shared" si="0"/>
        <v>-1.7656159735456544E-2</v>
      </c>
      <c r="E35" s="227"/>
    </row>
    <row r="36" spans="1:7" ht="15.75" customHeight="1" x14ac:dyDescent="0.3">
      <c r="C36" s="269">
        <v>150.38999999999999</v>
      </c>
      <c r="D36" s="262">
        <f t="shared" si="0"/>
        <v>-1.3877914195979495E-3</v>
      </c>
      <c r="E36" s="227"/>
    </row>
    <row r="37" spans="1:7" ht="15.75" customHeight="1" x14ac:dyDescent="0.3">
      <c r="C37" s="269">
        <v>147.27000000000001</v>
      </c>
      <c r="D37" s="262">
        <f t="shared" si="0"/>
        <v>-2.2105060458568832E-2</v>
      </c>
      <c r="E37" s="227"/>
    </row>
    <row r="38" spans="1:7" ht="15.75" customHeight="1" x14ac:dyDescent="0.3">
      <c r="C38" s="269">
        <v>152.19</v>
      </c>
      <c r="D38" s="262">
        <f t="shared" si="0"/>
        <v>1.0564479179808496E-2</v>
      </c>
      <c r="E38" s="227"/>
    </row>
    <row r="39" spans="1:7" ht="15.75" customHeight="1" x14ac:dyDescent="0.3">
      <c r="C39" s="269">
        <v>153.25</v>
      </c>
      <c r="D39" s="262">
        <f t="shared" si="0"/>
        <v>1.760303853279226E-2</v>
      </c>
      <c r="E39" s="227"/>
    </row>
    <row r="40" spans="1:7" ht="15.75" customHeight="1" x14ac:dyDescent="0.3">
      <c r="C40" s="269">
        <v>154.36000000000001</v>
      </c>
      <c r="D40" s="262">
        <f t="shared" si="0"/>
        <v>2.4973605402426279E-2</v>
      </c>
      <c r="E40" s="227"/>
    </row>
    <row r="41" spans="1:7" ht="15.75" customHeight="1" x14ac:dyDescent="0.3">
      <c r="C41" s="269">
        <v>152.56</v>
      </c>
      <c r="D41" s="262">
        <f t="shared" si="0"/>
        <v>1.3021334803019835E-2</v>
      </c>
      <c r="E41" s="227"/>
    </row>
    <row r="42" spans="1:7" ht="15.75" customHeight="1" x14ac:dyDescent="0.3">
      <c r="C42" s="269">
        <v>149.55000000000001</v>
      </c>
      <c r="D42" s="262">
        <f t="shared" si="0"/>
        <v>-6.9655176993207559E-3</v>
      </c>
      <c r="E42" s="227"/>
    </row>
    <row r="43" spans="1:7" ht="16.5" customHeight="1" x14ac:dyDescent="0.3">
      <c r="C43" s="270">
        <v>149.51</v>
      </c>
      <c r="D43" s="263">
        <f t="shared" si="0"/>
        <v>-7.2311237126410329E-3</v>
      </c>
      <c r="E43" s="227"/>
    </row>
    <row r="44" spans="1:7" ht="16.5" customHeight="1" x14ac:dyDescent="0.3">
      <c r="C44" s="228"/>
      <c r="D44" s="227"/>
      <c r="E44" s="229"/>
    </row>
    <row r="45" spans="1:7" ht="16.5" customHeight="1" x14ac:dyDescent="0.3">
      <c r="B45" s="256" t="s">
        <v>122</v>
      </c>
      <c r="C45" s="257">
        <f>SUM(C24:C44)</f>
        <v>3011.9800000000005</v>
      </c>
      <c r="D45" s="252"/>
      <c r="E45" s="228"/>
    </row>
    <row r="46" spans="1:7" ht="17.25" customHeight="1" x14ac:dyDescent="0.3">
      <c r="B46" s="256" t="s">
        <v>123</v>
      </c>
      <c r="C46" s="258">
        <f>AVERAGE(C24:C44)</f>
        <v>150.59900000000002</v>
      </c>
      <c r="E46" s="230"/>
    </row>
    <row r="47" spans="1:7" ht="17.25" customHeight="1" x14ac:dyDescent="0.3">
      <c r="A47" s="234"/>
      <c r="B47" s="253"/>
      <c r="D47" s="232"/>
      <c r="E47" s="230"/>
    </row>
    <row r="48" spans="1:7" ht="33.75" customHeight="1" x14ac:dyDescent="0.3">
      <c r="B48" s="266" t="s">
        <v>123</v>
      </c>
      <c r="C48" s="259" t="s">
        <v>124</v>
      </c>
      <c r="D48" s="254"/>
      <c r="G48" s="232"/>
    </row>
    <row r="49" spans="1:6" ht="17.25" customHeight="1" x14ac:dyDescent="0.3">
      <c r="B49" s="318">
        <f>C46</f>
        <v>150.59900000000002</v>
      </c>
      <c r="C49" s="267">
        <f>-IF(C46&lt;=80,10%,IF(C46&lt;250,7.5%,5%))</f>
        <v>-7.4999999999999997E-2</v>
      </c>
      <c r="D49" s="255">
        <f>IF(C46&lt;=80,C46*0.9,IF(C46&lt;250,C46*0.925,C46*0.95))</f>
        <v>139.30407500000001</v>
      </c>
    </row>
    <row r="50" spans="1:6" ht="17.25" customHeight="1" x14ac:dyDescent="0.3">
      <c r="B50" s="319"/>
      <c r="C50" s="268">
        <f>IF(C46&lt;=80, 10%, IF(C46&lt;250, 7.5%, 5%))</f>
        <v>7.4999999999999997E-2</v>
      </c>
      <c r="D50" s="255">
        <f>IF(C46&lt;=80, C46*1.1, IF(C46&lt;250, C46*1.075, C46*1.05))</f>
        <v>161.89392500000002</v>
      </c>
    </row>
    <row r="51" spans="1:6" ht="16.5" customHeight="1" x14ac:dyDescent="0.3">
      <c r="A51" s="237"/>
      <c r="B51" s="238"/>
      <c r="C51" s="234"/>
      <c r="D51" s="239"/>
      <c r="E51" s="234"/>
      <c r="F51" s="240"/>
    </row>
    <row r="52" spans="1:6" ht="16.5" customHeight="1" x14ac:dyDescent="0.3">
      <c r="A52" s="234"/>
      <c r="B52" s="241" t="s">
        <v>26</v>
      </c>
      <c r="C52" s="241"/>
      <c r="D52" s="242" t="s">
        <v>27</v>
      </c>
      <c r="E52" s="243"/>
      <c r="F52" s="242" t="s">
        <v>28</v>
      </c>
    </row>
    <row r="53" spans="1:6" ht="34.5" customHeight="1" x14ac:dyDescent="0.3">
      <c r="A53" s="244" t="s">
        <v>29</v>
      </c>
      <c r="B53" s="245"/>
      <c r="C53" s="246"/>
      <c r="D53" s="245"/>
      <c r="E53" s="235"/>
      <c r="F53" s="247"/>
    </row>
    <row r="54" spans="1:6" ht="34.5" customHeight="1" x14ac:dyDescent="0.3">
      <c r="A54" s="244" t="s">
        <v>30</v>
      </c>
      <c r="B54" s="248"/>
      <c r="C54" s="249"/>
      <c r="D54" s="248"/>
      <c r="E54" s="235"/>
      <c r="F54" s="250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Dapsone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2016-04-22T07:30:57Z</cp:lastPrinted>
  <dcterms:created xsi:type="dcterms:W3CDTF">2005-07-05T10:19:27Z</dcterms:created>
  <dcterms:modified xsi:type="dcterms:W3CDTF">2016-04-22T14:51:10Z</dcterms:modified>
  <cp:category/>
</cp:coreProperties>
</file>