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firstSheet="1" activeTab="6"/>
  </bookViews>
  <sheets>
    <sheet name="SST LAMIVUDINE" sheetId="1" r:id="rId1"/>
    <sheet name="SST TENOFOVIR" sheetId="6" r:id="rId2"/>
    <sheet name="SST EFAVIRENZ" sheetId="7" r:id="rId3"/>
    <sheet name="Uniformity" sheetId="8" r:id="rId4"/>
    <sheet name="Lamivudine" sheetId="3" r:id="rId5"/>
    <sheet name="Tenofovir Disoproxil Fumarate" sheetId="4" r:id="rId6"/>
    <sheet name="Efavirenz" sheetId="5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TENOFOVIR'!$A$15:$G$61</definedName>
    <definedName name="_xlnm.Print_Area" localSheetId="5">'Tenofovir Disoproxil Fumarate'!$A$1:$I$124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57" i="5" l="1"/>
  <c r="B57" i="4"/>
  <c r="B57" i="3"/>
  <c r="D49" i="8"/>
  <c r="C46" i="8"/>
  <c r="C49" i="8" s="1"/>
  <c r="C45" i="8"/>
  <c r="D41" i="8"/>
  <c r="D40" i="8"/>
  <c r="D37" i="8"/>
  <c r="D36" i="8"/>
  <c r="D33" i="8"/>
  <c r="D32" i="8"/>
  <c r="D29" i="8"/>
  <c r="D28" i="8"/>
  <c r="D25" i="8"/>
  <c r="D24" i="8"/>
  <c r="C19" i="8"/>
  <c r="C50" i="8" l="1"/>
  <c r="D26" i="8"/>
  <c r="D30" i="8"/>
  <c r="D34" i="8"/>
  <c r="D38" i="8"/>
  <c r="D42" i="8"/>
  <c r="B49" i="8"/>
  <c r="D50" i="8"/>
  <c r="D27" i="8"/>
  <c r="D31" i="8"/>
  <c r="D35" i="8"/>
  <c r="D39" i="8"/>
  <c r="D43" i="8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30" i="1"/>
  <c r="C120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B30" i="1"/>
  <c r="B31" i="1" s="1"/>
  <c r="D97" i="3" l="1"/>
  <c r="I92" i="3"/>
  <c r="I92" i="5"/>
  <c r="D101" i="4"/>
  <c r="D102" i="4" s="1"/>
  <c r="D97" i="4"/>
  <c r="D98" i="4" s="1"/>
  <c r="I39" i="4"/>
  <c r="I39" i="5"/>
  <c r="F98" i="4"/>
  <c r="F99" i="4" s="1"/>
  <c r="I92" i="4"/>
  <c r="D45" i="3"/>
  <c r="E38" i="3" s="1"/>
  <c r="I39" i="3"/>
  <c r="D101" i="5"/>
  <c r="G93" i="5" s="1"/>
  <c r="D45" i="4"/>
  <c r="E40" i="4" s="1"/>
  <c r="F99" i="3"/>
  <c r="D101" i="3"/>
  <c r="G93" i="3" s="1"/>
  <c r="B69" i="3"/>
  <c r="D46" i="3"/>
  <c r="E41" i="3"/>
  <c r="D98" i="3"/>
  <c r="D99" i="3" s="1"/>
  <c r="D49" i="4"/>
  <c r="E39" i="4"/>
  <c r="E94" i="4"/>
  <c r="G94" i="4"/>
  <c r="E39" i="3"/>
  <c r="B69" i="4"/>
  <c r="B69" i="5"/>
  <c r="D46" i="4"/>
  <c r="D49" i="3"/>
  <c r="E40" i="3"/>
  <c r="F44" i="3"/>
  <c r="F45" i="3" s="1"/>
  <c r="G38" i="3" s="1"/>
  <c r="F44" i="4"/>
  <c r="F45" i="4" s="1"/>
  <c r="F46" i="4" s="1"/>
  <c r="F98" i="5"/>
  <c r="F99" i="5" s="1"/>
  <c r="D44" i="5"/>
  <c r="D45" i="5" s="1"/>
  <c r="D46" i="5" s="1"/>
  <c r="F44" i="5"/>
  <c r="F45" i="5" s="1"/>
  <c r="F46" i="5" s="1"/>
  <c r="D49" i="5"/>
  <c r="D102" i="5"/>
  <c r="G94" i="5"/>
  <c r="D97" i="5"/>
  <c r="D98" i="5" s="1"/>
  <c r="D99" i="5" s="1"/>
  <c r="G93" i="4" l="1"/>
  <c r="G92" i="4"/>
  <c r="D99" i="4"/>
  <c r="E93" i="4"/>
  <c r="E91" i="4"/>
  <c r="E95" i="4" s="1"/>
  <c r="E92" i="4"/>
  <c r="G91" i="4"/>
  <c r="G91" i="5"/>
  <c r="E41" i="5"/>
  <c r="E39" i="5"/>
  <c r="E91" i="5"/>
  <c r="E38" i="5"/>
  <c r="G41" i="5"/>
  <c r="G92" i="5"/>
  <c r="E92" i="5"/>
  <c r="E38" i="4"/>
  <c r="E41" i="4"/>
  <c r="G38" i="4"/>
  <c r="G39" i="4"/>
  <c r="G91" i="3"/>
  <c r="G94" i="3"/>
  <c r="E94" i="3"/>
  <c r="E91" i="3"/>
  <c r="D102" i="3"/>
  <c r="E93" i="3"/>
  <c r="G92" i="3"/>
  <c r="E92" i="3"/>
  <c r="G38" i="5"/>
  <c r="F46" i="3"/>
  <c r="G41" i="3"/>
  <c r="E40" i="5"/>
  <c r="E42" i="3"/>
  <c r="G39" i="5"/>
  <c r="G39" i="3"/>
  <c r="E94" i="5"/>
  <c r="E93" i="5"/>
  <c r="G40" i="5"/>
  <c r="G40" i="3"/>
  <c r="G40" i="4"/>
  <c r="G41" i="4"/>
  <c r="D103" i="4" l="1"/>
  <c r="E108" i="4" s="1"/>
  <c r="D105" i="4"/>
  <c r="G95" i="4"/>
  <c r="G95" i="5"/>
  <c r="E95" i="5"/>
  <c r="D105" i="5"/>
  <c r="D103" i="5"/>
  <c r="E110" i="5" s="1"/>
  <c r="F110" i="5" s="1"/>
  <c r="D52" i="5"/>
  <c r="E42" i="5"/>
  <c r="D50" i="5"/>
  <c r="G66" i="5" s="1"/>
  <c r="H66" i="5" s="1"/>
  <c r="G42" i="5"/>
  <c r="E42" i="4"/>
  <c r="D52" i="4"/>
  <c r="G42" i="4"/>
  <c r="D50" i="4"/>
  <c r="G68" i="4" s="1"/>
  <c r="H68" i="4" s="1"/>
  <c r="G95" i="3"/>
  <c r="D103" i="3"/>
  <c r="E110" i="3" s="1"/>
  <c r="F110" i="3" s="1"/>
  <c r="E95" i="3"/>
  <c r="D52" i="3"/>
  <c r="D105" i="3"/>
  <c r="D50" i="3"/>
  <c r="G66" i="3" s="1"/>
  <c r="H66" i="3" s="1"/>
  <c r="G42" i="3"/>
  <c r="D104" i="4"/>
  <c r="E111" i="5" l="1"/>
  <c r="F111" i="5" s="1"/>
  <c r="E110" i="4"/>
  <c r="F110" i="4" s="1"/>
  <c r="E113" i="4"/>
  <c r="F113" i="4" s="1"/>
  <c r="E112" i="4"/>
  <c r="F112" i="4" s="1"/>
  <c r="E109" i="4"/>
  <c r="F109" i="4" s="1"/>
  <c r="E111" i="4"/>
  <c r="F111" i="4" s="1"/>
  <c r="G66" i="4"/>
  <c r="H66" i="4" s="1"/>
  <c r="G71" i="5"/>
  <c r="H71" i="5" s="1"/>
  <c r="E112" i="5"/>
  <c r="F112" i="5" s="1"/>
  <c r="D104" i="5"/>
  <c r="E108" i="5"/>
  <c r="E113" i="5"/>
  <c r="F113" i="5" s="1"/>
  <c r="E109" i="5"/>
  <c r="F109" i="5" s="1"/>
  <c r="G65" i="5"/>
  <c r="H65" i="5" s="1"/>
  <c r="G67" i="5"/>
  <c r="H67" i="5" s="1"/>
  <c r="G62" i="5"/>
  <c r="H62" i="5" s="1"/>
  <c r="D51" i="5"/>
  <c r="G64" i="5"/>
  <c r="H64" i="5" s="1"/>
  <c r="G61" i="5"/>
  <c r="H61" i="5" s="1"/>
  <c r="G70" i="5"/>
  <c r="H70" i="5" s="1"/>
  <c r="G63" i="5"/>
  <c r="H63" i="5" s="1"/>
  <c r="G60" i="5"/>
  <c r="H60" i="5" s="1"/>
  <c r="G69" i="5"/>
  <c r="H69" i="5" s="1"/>
  <c r="G68" i="5"/>
  <c r="H68" i="5" s="1"/>
  <c r="G63" i="4"/>
  <c r="H63" i="4" s="1"/>
  <c r="G60" i="4"/>
  <c r="H60" i="4" s="1"/>
  <c r="G71" i="4"/>
  <c r="H71" i="4" s="1"/>
  <c r="G69" i="4"/>
  <c r="H69" i="4" s="1"/>
  <c r="D51" i="4"/>
  <c r="G70" i="4"/>
  <c r="H70" i="4" s="1"/>
  <c r="G62" i="4"/>
  <c r="H62" i="4" s="1"/>
  <c r="G67" i="4"/>
  <c r="H67" i="4" s="1"/>
  <c r="G61" i="4"/>
  <c r="H61" i="4" s="1"/>
  <c r="G65" i="4"/>
  <c r="H65" i="4" s="1"/>
  <c r="G64" i="4"/>
  <c r="H64" i="4" s="1"/>
  <c r="E111" i="3"/>
  <c r="F111" i="3" s="1"/>
  <c r="D104" i="3"/>
  <c r="E112" i="3"/>
  <c r="F112" i="3" s="1"/>
  <c r="E109" i="3"/>
  <c r="F109" i="3" s="1"/>
  <c r="E108" i="3"/>
  <c r="F108" i="3" s="1"/>
  <c r="E113" i="3"/>
  <c r="F113" i="3" s="1"/>
  <c r="G71" i="3"/>
  <c r="H71" i="3" s="1"/>
  <c r="G68" i="3"/>
  <c r="H68" i="3" s="1"/>
  <c r="G63" i="3"/>
  <c r="H63" i="3" s="1"/>
  <c r="D51" i="3"/>
  <c r="G70" i="3"/>
  <c r="H70" i="3" s="1"/>
  <c r="G65" i="3"/>
  <c r="H65" i="3" s="1"/>
  <c r="G60" i="3"/>
  <c r="H60" i="3" s="1"/>
  <c r="G62" i="3"/>
  <c r="H62" i="3" s="1"/>
  <c r="G67" i="3"/>
  <c r="H67" i="3" s="1"/>
  <c r="G61" i="3"/>
  <c r="H61" i="3" s="1"/>
  <c r="G64" i="3"/>
  <c r="H64" i="3" s="1"/>
  <c r="G69" i="3"/>
  <c r="H69" i="3" s="1"/>
  <c r="F108" i="4"/>
  <c r="E115" i="4" l="1"/>
  <c r="E116" i="4" s="1"/>
  <c r="E117" i="4"/>
  <c r="E117" i="5"/>
  <c r="E115" i="5"/>
  <c r="E116" i="5" s="1"/>
  <c r="F108" i="5"/>
  <c r="F117" i="5" s="1"/>
  <c r="G72" i="5"/>
  <c r="G73" i="5" s="1"/>
  <c r="G74" i="5"/>
  <c r="G72" i="4"/>
  <c r="G73" i="4" s="1"/>
  <c r="G74" i="4"/>
  <c r="E115" i="3"/>
  <c r="E116" i="3" s="1"/>
  <c r="E117" i="3"/>
  <c r="G72" i="3"/>
  <c r="G73" i="3" s="1"/>
  <c r="G74" i="3"/>
  <c r="F117" i="4"/>
  <c r="F115" i="4"/>
  <c r="H72" i="5"/>
  <c r="H74" i="5"/>
  <c r="F117" i="3"/>
  <c r="F115" i="3"/>
  <c r="H72" i="4"/>
  <c r="H74" i="4"/>
  <c r="H72" i="3"/>
  <c r="H74" i="3"/>
  <c r="F115" i="5" l="1"/>
  <c r="F116" i="5" s="1"/>
  <c r="G76" i="3"/>
  <c r="H73" i="3"/>
  <c r="G76" i="5"/>
  <c r="H73" i="5"/>
  <c r="G120" i="3"/>
  <c r="F116" i="3"/>
  <c r="G120" i="4"/>
  <c r="F116" i="4"/>
  <c r="G76" i="4"/>
  <c r="H73" i="4"/>
  <c r="G120" i="5" l="1"/>
</calcChain>
</file>

<file path=xl/sharedStrings.xml><?xml version="1.0" encoding="utf-8"?>
<sst xmlns="http://schemas.openxmlformats.org/spreadsheetml/2006/main" count="644" uniqueCount="138">
  <si>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</si>
  <si>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</si>
  <si>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</si>
  <si>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</si>
  <si>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</si>
  <si>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</si>
  <si>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</si>
  <si>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Weight (mg):</t>
  </si>
  <si>
    <t>Tenofovir Disoproxil Fumarate 300mg, Lamivudine 300mg &amp; Efavirenz 600mg tablets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</si>
  <si>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</si>
  <si>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</si>
  <si>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</si>
  <si>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</si>
  <si>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</si>
  <si>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</si>
  <si>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</si>
  <si>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</si>
  <si>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</si>
  <si>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</si>
  <si>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</si>
  <si>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</si>
  <si>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</si>
  <si>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</si>
  <si>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</si>
  <si>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</si>
  <si>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</si>
  <si>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</si>
  <si>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</si>
  <si>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</si>
  <si>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</si>
  <si>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</si>
  <si>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</si>
  <si>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</si>
  <si>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</si>
  <si>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</si>
  <si>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</si>
  <si>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</si>
  <si>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</si>
  <si>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</si>
  <si>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</si>
  <si>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</si>
  <si>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</si>
  <si>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</si>
  <si>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</si>
  <si>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</si>
  <si>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</si>
  <si>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</si>
  <si>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</si>
  <si>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</si>
  <si>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</si>
  <si>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</si>
  <si>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</si>
  <si>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</si>
  <si>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</si>
  <si>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</si>
  <si>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</si>
  <si>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</si>
  <si>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</si>
  <si>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</si>
  <si>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</si>
  <si>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</si>
  <si>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</si>
  <si>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</si>
  <si>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</si>
  <si>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</si>
  <si>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</si>
  <si>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</si>
  <si>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</si>
  <si>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</si>
  <si>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</si>
  <si>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</si>
  <si>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</si>
  <si>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</si>
  <si>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</si>
  <si>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</si>
  <si>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</si>
  <si>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</si>
  <si>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</si>
  <si>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</si>
  <si>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</si>
  <si>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</si>
  <si>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</si>
  <si>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</si>
  <si>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</si>
  <si>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</si>
  <si>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</si>
  <si>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</si>
  <si>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</si>
  <si>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</si>
  <si>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</si>
  <si>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</si>
  <si>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</si>
  <si>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</si>
  <si>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</si>
  <si>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</si>
  <si>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</si>
  <si>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</si>
  <si>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</si>
  <si>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</si>
  <si>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</si>
  <si>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</si>
  <si>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</si>
  <si>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</si>
  <si>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</si>
  <si>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</si>
  <si>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</si>
  <si>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</si>
  <si>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</si>
  <si>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</si>
  <si>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</si>
  <si>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</si>
  <si>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</si>
  <si>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</si>
  <si>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</si>
  <si>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</si>
  <si>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</si>
  <si>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</si>
  <si>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</si>
  <si>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</si>
  <si>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</si>
  <si>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</si>
  <si>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</si>
  <si>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Each film-coated tablet contains Efavirenz 600mg, Lamivudine USP 300mg, Tenofovir Disoproxil Fumarate 300mg euivalent to tenofovir disoproxil 245mg</t>
  </si>
  <si>
    <t>Efavirenz 600mg, Lamivudine 300mg and Tenofovir Disoproxil Fumarate 300mg Tablets</t>
  </si>
  <si>
    <t>Lamivudine</t>
  </si>
  <si>
    <t>L3-9</t>
  </si>
  <si>
    <t>Tenofovir Disoproxil Fumarate</t>
  </si>
  <si>
    <t>T11-6</t>
  </si>
  <si>
    <t>EFAVIRENZ</t>
  </si>
  <si>
    <t>E15-3</t>
  </si>
  <si>
    <t>TENOFOVIR DISOPROXIL FUMARATE/  LAMIVUDINE/ EFAVIRENZ  TABLETS 300 mg/300 mg /600 mg TABLETS</t>
  </si>
  <si>
    <t>NDQB201604849</t>
  </si>
  <si>
    <t xml:space="preserve">Tenofovir Disoproxil Fumarate 300mg, Lamivudine 300mg &amp; Efavirenz 600mg </t>
  </si>
  <si>
    <t xml:space="preserve">Each tablet contains Tenofovir Disoproxil Fumarate 300mg, Lamivudine 300mg &amp; Efavirenz 600mg </t>
  </si>
  <si>
    <t>2016-04-08 13:49:15</t>
  </si>
  <si>
    <t xml:space="preserve"> LAMIVUDINE</t>
  </si>
  <si>
    <t>TENOFOVIR DISOPROXIL FUMARATE</t>
  </si>
  <si>
    <t xml:space="preserve"> EFAVIRENZ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</si>
</sst>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13" fillId="3" borderId="29" xfId="3" applyFont="1" applyFill="1" applyBorder="1" applyAlignment="1" applyProtection="1">
      <alignment horizontal="center"/>
      <protection locked="0"/>
    </xf>
    <xf numFmtId="0" fontId="13" fillId="3" borderId="23" xfId="3" applyFont="1" applyFill="1" applyBorder="1" applyAlignment="1" applyProtection="1">
      <alignment horizontal="center"/>
      <protection locked="0"/>
    </xf>
    <xf numFmtId="0" fontId="1" fillId="2" borderId="0" xfId="4" applyFont="1" applyFill="1"/>
    <xf numFmtId="0" fontId="24" fillId="2" borderId="0" xfId="4" applyFill="1"/>
    <xf numFmtId="0" fontId="10" fillId="2" borderId="0" xfId="4" applyFont="1" applyFill="1" applyAlignment="1">
      <alignment wrapText="1"/>
    </xf>
    <xf numFmtId="0" fontId="4" fillId="2" borderId="0" xfId="4" applyFont="1" applyFill="1"/>
    <xf numFmtId="0" fontId="6" fillId="2" borderId="0" xfId="4" applyFont="1" applyFill="1"/>
    <xf numFmtId="167" fontId="6" fillId="2" borderId="0" xfId="4" applyNumberFormat="1" applyFont="1" applyFill="1" applyAlignment="1">
      <alignment horizontal="center"/>
    </xf>
    <xf numFmtId="0" fontId="5" fillId="2" borderId="0" xfId="4" applyFont="1" applyFill="1" applyAlignment="1">
      <alignment horizontal="right"/>
    </xf>
    <xf numFmtId="167" fontId="6" fillId="2" borderId="0" xfId="4" applyNumberFormat="1" applyFont="1" applyFill="1"/>
    <xf numFmtId="0" fontId="4" fillId="2" borderId="0" xfId="4" applyFont="1" applyFill="1" applyAlignment="1">
      <alignment horizontal="left"/>
    </xf>
    <xf numFmtId="0" fontId="9" fillId="2" borderId="0" xfId="4" applyFont="1" applyFill="1"/>
    <xf numFmtId="164" fontId="1" fillId="2" borderId="0" xfId="4" applyNumberFormat="1" applyFont="1" applyFill="1"/>
    <xf numFmtId="164" fontId="5" fillId="2" borderId="12" xfId="4" applyNumberFormat="1" applyFont="1" applyFill="1" applyBorder="1" applyAlignment="1">
      <alignment horizontal="center" wrapText="1"/>
    </xf>
    <xf numFmtId="0" fontId="5" fillId="2" borderId="12" xfId="4" applyFont="1" applyFill="1" applyBorder="1" applyAlignment="1">
      <alignment horizontal="center" wrapText="1"/>
    </xf>
    <xf numFmtId="0" fontId="2" fillId="2" borderId="0" xfId="4" applyFont="1" applyFill="1" applyAlignment="1">
      <alignment horizontal="center"/>
    </xf>
    <xf numFmtId="2" fontId="6" fillId="3" borderId="14" xfId="4" applyNumberFormat="1" applyFont="1" applyFill="1" applyBorder="1" applyProtection="1">
      <protection locked="0"/>
    </xf>
    <xf numFmtId="10" fontId="6" fillId="2" borderId="13" xfId="4" applyNumberFormat="1" applyFont="1" applyFill="1" applyBorder="1" applyAlignment="1">
      <alignment horizontal="center"/>
    </xf>
    <xf numFmtId="10" fontId="6" fillId="2" borderId="0" xfId="4" applyNumberFormat="1" applyFont="1" applyFill="1" applyAlignment="1">
      <alignment horizontal="center"/>
    </xf>
    <xf numFmtId="10" fontId="6" fillId="2" borderId="14" xfId="4" applyNumberFormat="1" applyFont="1" applyFill="1" applyBorder="1" applyAlignment="1">
      <alignment horizontal="center"/>
    </xf>
    <xf numFmtId="2" fontId="6" fillId="3" borderId="15" xfId="4" applyNumberFormat="1" applyFont="1" applyFill="1" applyBorder="1" applyProtection="1">
      <protection locked="0"/>
    </xf>
    <xf numFmtId="10" fontId="6" fillId="2" borderId="15" xfId="4" applyNumberFormat="1" applyFont="1" applyFill="1" applyBorder="1" applyAlignment="1">
      <alignment horizontal="center"/>
    </xf>
    <xf numFmtId="166" fontId="2" fillId="2" borderId="0" xfId="4" applyNumberFormat="1" applyFont="1" applyFill="1" applyAlignment="1">
      <alignment horizontal="center"/>
    </xf>
    <xf numFmtId="10" fontId="2" fillId="2" borderId="0" xfId="4" applyNumberFormat="1" applyFont="1" applyFill="1" applyAlignment="1">
      <alignment horizontal="center"/>
    </xf>
    <xf numFmtId="0" fontId="6" fillId="2" borderId="12" xfId="4" applyFont="1" applyFill="1" applyBorder="1" applyAlignment="1">
      <alignment horizontal="right" vertical="center"/>
    </xf>
    <xf numFmtId="166" fontId="6" fillId="2" borderId="12" xfId="4" applyNumberFormat="1" applyFont="1" applyFill="1" applyBorder="1" applyAlignment="1">
      <alignment horizontal="center" vertical="center"/>
    </xf>
    <xf numFmtId="166" fontId="6" fillId="2" borderId="0" xfId="4" applyNumberFormat="1" applyFont="1" applyFill="1" applyAlignment="1">
      <alignment horizontal="center"/>
    </xf>
    <xf numFmtId="164" fontId="5" fillId="2" borderId="12" xfId="4" applyNumberFormat="1" applyFont="1" applyFill="1" applyBorder="1" applyAlignment="1">
      <alignment horizontal="center" vertical="center"/>
    </xf>
    <xf numFmtId="2" fontId="8" fillId="2" borderId="0" xfId="4" applyNumberFormat="1" applyFont="1" applyFill="1" applyAlignment="1">
      <alignment horizontal="right"/>
    </xf>
    <xf numFmtId="2" fontId="5" fillId="2" borderId="0" xfId="4" applyNumberFormat="1" applyFont="1" applyFill="1"/>
    <xf numFmtId="2" fontId="8" fillId="2" borderId="0" xfId="4" applyNumberFormat="1" applyFont="1" applyFill="1"/>
    <xf numFmtId="0" fontId="5" fillId="2" borderId="12" xfId="4" applyFont="1" applyFill="1" applyBorder="1" applyAlignment="1">
      <alignment horizontal="center" vertical="center"/>
    </xf>
    <xf numFmtId="10" fontId="2" fillId="2" borderId="0" xfId="4" applyNumberFormat="1" applyFont="1" applyFill="1"/>
    <xf numFmtId="165" fontId="5" fillId="2" borderId="16" xfId="4" applyNumberFormat="1" applyFont="1" applyFill="1" applyBorder="1" applyAlignment="1">
      <alignment horizontal="center"/>
    </xf>
    <xf numFmtId="2" fontId="5" fillId="2" borderId="12" xfId="4" applyNumberFormat="1" applyFont="1" applyFill="1" applyBorder="1" applyAlignment="1">
      <alignment horizontal="center" vertical="center"/>
    </xf>
    <xf numFmtId="165" fontId="5" fillId="2" borderId="17" xfId="4" applyNumberFormat="1" applyFont="1" applyFill="1" applyBorder="1" applyAlignment="1">
      <alignment horizontal="center"/>
    </xf>
    <xf numFmtId="0" fontId="6" fillId="2" borderId="9" xfId="4" applyFont="1" applyFill="1" applyBorder="1"/>
    <xf numFmtId="0" fontId="6" fillId="2" borderId="0" xfId="4" applyFont="1" applyFill="1" applyAlignment="1">
      <alignment horizontal="center"/>
    </xf>
    <xf numFmtId="10" fontId="6" fillId="2" borderId="9" xfId="4" applyNumberFormat="1" applyFont="1" applyFill="1" applyBorder="1"/>
    <xf numFmtId="0" fontId="5" fillId="2" borderId="10" xfId="4" applyFont="1" applyFill="1" applyBorder="1"/>
    <xf numFmtId="0" fontId="5" fillId="2" borderId="10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7" xfId="4" applyFont="1" applyFill="1" applyBorder="1"/>
    <xf numFmtId="0" fontId="5" fillId="2" borderId="11" xfId="4" applyFont="1" applyFill="1" applyBorder="1"/>
    <xf numFmtId="0" fontId="5" fillId="2" borderId="0" xfId="4" applyFont="1" applyFill="1"/>
    <xf numFmtId="0" fontId="6" fillId="2" borderId="11" xfId="4" applyFont="1" applyFill="1" applyBorder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4" applyNumberFormat="1" applyFont="1" applyFill="1" applyBorder="1" applyAlignment="1">
      <alignment horizontal="center" vertical="center"/>
    </xf>
    <xf numFmtId="166" fontId="5" fillId="2" borderId="15" xfId="4" applyNumberFormat="1" applyFont="1" applyFill="1" applyBorder="1" applyAlignment="1">
      <alignment horizontal="center" vertical="center"/>
    </xf>
    <xf numFmtId="0" fontId="10" fillId="2" borderId="18" xfId="4" applyFont="1" applyFill="1" applyBorder="1" applyAlignment="1">
      <alignment horizontal="center" wrapText="1"/>
    </xf>
    <xf numFmtId="0" fontId="10" fillId="2" borderId="19" xfId="4" applyFont="1" applyFill="1" applyBorder="1" applyAlignment="1">
      <alignment horizontal="center" wrapText="1"/>
    </xf>
    <xf numFmtId="0" fontId="10" fillId="2" borderId="20" xfId="4" applyFont="1" applyFill="1" applyBorder="1" applyAlignment="1">
      <alignment horizontal="center" wrapText="1"/>
    </xf>
    <xf numFmtId="0" fontId="4" fillId="2" borderId="0" xfId="4" applyFont="1" applyFill="1" applyAlignment="1">
      <alignment horizontal="center"/>
    </xf>
    <xf numFmtId="0" fontId="5" fillId="2" borderId="0" xfId="4" applyFont="1" applyFill="1" applyAlignment="1">
      <alignment horizontal="right"/>
    </xf>
    <xf numFmtId="164" fontId="1" fillId="2" borderId="0" xfId="4" applyNumberFormat="1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</cellXfs>
  <cellStyles count="5">
    <cellStyle name="Normal" xfId="0" builtinId="0"/>
    <cellStyle name="Normal 2" xfId="1"/>
    <cellStyle name="Normal 3" xfId="3"/>
    <cellStyle name="Normal 4" xfId="4"/>
    <cellStyle name="Normal 5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0" t="s">
        <v>0</v>
      </c>
      <c r="B15" s="660"/>
      <c r="C15" s="660"/>
      <c r="D15" s="660"/>
      <c r="E15" s="66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131</v>
      </c>
      <c r="D17" s="9"/>
      <c r="E17" s="10"/>
    </row>
    <row r="18" spans="1:6" ht="16.5" customHeight="1" x14ac:dyDescent="0.3">
      <c r="A18" s="11" t="s">
        <v>4</v>
      </c>
      <c r="B18" s="8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7</v>
      </c>
      <c r="B20" s="12">
        <v>14.41</v>
      </c>
      <c r="C20" s="10"/>
      <c r="D20" s="10"/>
      <c r="E20" s="10"/>
    </row>
    <row r="21" spans="1:6" ht="16.5" customHeight="1" x14ac:dyDescent="0.3">
      <c r="A21" s="7" t="s">
        <v>9</v>
      </c>
      <c r="B21" s="13">
        <v>0.06</v>
      </c>
      <c r="C21" s="10"/>
      <c r="D21" s="10"/>
      <c r="E21" s="10"/>
    </row>
    <row r="22" spans="1:6" ht="15.75" customHeight="1" x14ac:dyDescent="0.25">
      <c r="A22" s="10"/>
      <c r="B22" s="659">
        <v>42502.719236111108</v>
      </c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16603367</v>
      </c>
      <c r="C24" s="18">
        <v>7472.1</v>
      </c>
      <c r="D24" s="19">
        <v>1.1000000000000001</v>
      </c>
      <c r="E24" s="20">
        <v>5.5</v>
      </c>
    </row>
    <row r="25" spans="1:6" ht="16.5" customHeight="1" x14ac:dyDescent="0.3">
      <c r="A25" s="17">
        <v>2</v>
      </c>
      <c r="B25" s="18">
        <v>16511627</v>
      </c>
      <c r="C25" s="18">
        <v>7639.5</v>
      </c>
      <c r="D25" s="19">
        <v>1.1000000000000001</v>
      </c>
      <c r="E25" s="19">
        <v>5.4</v>
      </c>
    </row>
    <row r="26" spans="1:6" ht="16.5" customHeight="1" x14ac:dyDescent="0.3">
      <c r="A26" s="17">
        <v>3</v>
      </c>
      <c r="B26" s="18">
        <v>16579929</v>
      </c>
      <c r="C26" s="18">
        <v>7762.7</v>
      </c>
      <c r="D26" s="19">
        <v>1.1000000000000001</v>
      </c>
      <c r="E26" s="19">
        <v>5.4</v>
      </c>
    </row>
    <row r="27" spans="1:6" ht="16.5" customHeight="1" x14ac:dyDescent="0.3">
      <c r="A27" s="17">
        <v>4</v>
      </c>
      <c r="B27" s="18">
        <v>16406951</v>
      </c>
      <c r="C27" s="18">
        <v>7934.7</v>
      </c>
      <c r="D27" s="19">
        <v>1.1200000000000001</v>
      </c>
      <c r="E27" s="19">
        <v>5.5</v>
      </c>
    </row>
    <row r="28" spans="1:6" ht="16.5" customHeight="1" x14ac:dyDescent="0.3">
      <c r="A28" s="17">
        <v>5</v>
      </c>
      <c r="B28" s="18">
        <v>16434340</v>
      </c>
      <c r="C28" s="18">
        <v>8022.1</v>
      </c>
      <c r="D28" s="19">
        <v>1.1000000000000001</v>
      </c>
      <c r="E28" s="19">
        <v>5.5</v>
      </c>
    </row>
    <row r="29" spans="1:6" ht="16.5" customHeight="1" x14ac:dyDescent="0.3">
      <c r="A29" s="17">
        <v>6</v>
      </c>
      <c r="B29" s="21">
        <v>16489293</v>
      </c>
      <c r="C29" s="21">
        <v>7999.2</v>
      </c>
      <c r="D29" s="22">
        <v>1.1000000000000001</v>
      </c>
      <c r="E29" s="22">
        <v>5.5</v>
      </c>
    </row>
    <row r="30" spans="1:6" ht="16.5" customHeight="1" x14ac:dyDescent="0.3">
      <c r="A30" s="23" t="s">
        <v>15</v>
      </c>
      <c r="B30" s="24">
        <f>AVERAGE(B24:B29)</f>
        <v>16504251.166666666</v>
      </c>
      <c r="C30" s="25">
        <f>AVERAGE(C24:C29)</f>
        <v>7805.0499999999993</v>
      </c>
      <c r="D30" s="26">
        <f>AVERAGE(D24:D29)</f>
        <v>1.1033333333333333</v>
      </c>
      <c r="E30" s="26">
        <f>AVERAGE(E24:E29)</f>
        <v>5.4666666666666659</v>
      </c>
    </row>
    <row r="31" spans="1:6" ht="16.5" customHeight="1" x14ac:dyDescent="0.3">
      <c r="A31" s="27" t="s">
        <v>16</v>
      </c>
      <c r="B31" s="28">
        <f>(STDEV(B24:B29)/B30)</f>
        <v>4.7076967276676561E-3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 t="s">
        <v>135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7</v>
      </c>
      <c r="B41" s="12">
        <v>14.41</v>
      </c>
      <c r="C41" s="10"/>
      <c r="D41" s="10"/>
      <c r="E41" s="10"/>
    </row>
    <row r="42" spans="1:6" ht="16.5" customHeight="1" x14ac:dyDescent="0.3">
      <c r="A42" s="7" t="s">
        <v>9</v>
      </c>
      <c r="B42" s="13">
        <v>0.3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604">
        <v>79913579</v>
      </c>
      <c r="C45" s="604">
        <v>14025.3</v>
      </c>
      <c r="D45" s="606">
        <v>1.1000000000000001</v>
      </c>
      <c r="E45" s="608">
        <v>5.9</v>
      </c>
    </row>
    <row r="46" spans="1:6" ht="16.5" customHeight="1" x14ac:dyDescent="0.3">
      <c r="A46" s="17">
        <v>2</v>
      </c>
      <c r="B46" s="604">
        <v>79706144</v>
      </c>
      <c r="C46" s="604">
        <v>13984.3</v>
      </c>
      <c r="D46" s="606">
        <v>1.1000000000000001</v>
      </c>
      <c r="E46" s="606">
        <v>5.9</v>
      </c>
    </row>
    <row r="47" spans="1:6" ht="16.5" customHeight="1" x14ac:dyDescent="0.3">
      <c r="A47" s="17">
        <v>3</v>
      </c>
      <c r="B47" s="604">
        <v>79752313</v>
      </c>
      <c r="C47" s="604">
        <v>14119.6</v>
      </c>
      <c r="D47" s="606">
        <v>1.1000000000000001</v>
      </c>
      <c r="E47" s="606">
        <v>5.9</v>
      </c>
    </row>
    <row r="48" spans="1:6" ht="16.5" customHeight="1" x14ac:dyDescent="0.3">
      <c r="A48" s="17">
        <v>4</v>
      </c>
      <c r="B48" s="604">
        <v>80544326</v>
      </c>
      <c r="C48" s="604">
        <v>14185</v>
      </c>
      <c r="D48" s="606">
        <v>1.1000000000000001</v>
      </c>
      <c r="E48" s="606">
        <v>5.9</v>
      </c>
    </row>
    <row r="49" spans="1:7" ht="16.5" customHeight="1" x14ac:dyDescent="0.3">
      <c r="A49" s="17">
        <v>5</v>
      </c>
      <c r="B49" s="604">
        <v>79872559</v>
      </c>
      <c r="C49" s="604">
        <v>14023.3</v>
      </c>
      <c r="D49" s="606">
        <v>1.1000000000000001</v>
      </c>
      <c r="E49" s="606">
        <v>5.9</v>
      </c>
    </row>
    <row r="50" spans="1:7" ht="16.5" customHeight="1" x14ac:dyDescent="0.3">
      <c r="A50" s="17">
        <v>6</v>
      </c>
      <c r="B50" s="605">
        <v>80938458</v>
      </c>
      <c r="C50" s="605">
        <v>14054.4</v>
      </c>
      <c r="D50" s="607">
        <v>1.1000000000000001</v>
      </c>
      <c r="E50" s="607">
        <v>5.9</v>
      </c>
    </row>
    <row r="51" spans="1:7" ht="16.5" customHeight="1" x14ac:dyDescent="0.3">
      <c r="A51" s="23" t="s">
        <v>15</v>
      </c>
      <c r="B51" s="24">
        <f>AVERAGE(B45:B50)</f>
        <v>80121229.833333328</v>
      </c>
      <c r="C51" s="25">
        <f>AVERAGE(C45:C50)</f>
        <v>14065.316666666666</v>
      </c>
      <c r="D51" s="26">
        <f>AVERAGE(D45:D50)</f>
        <v>1.0999999999999999</v>
      </c>
      <c r="E51" s="26">
        <f>AVERAGE(E45:E50)</f>
        <v>5.8999999999999995</v>
      </c>
    </row>
    <row r="52" spans="1:7" ht="16.5" customHeight="1" x14ac:dyDescent="0.3">
      <c r="A52" s="27" t="s">
        <v>16</v>
      </c>
      <c r="B52" s="28">
        <f>(STDEV(B45:B50)/B51)</f>
        <v>6.2660130331766506E-3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1" t="s">
        <v>23</v>
      </c>
      <c r="C59" s="661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A15" sqref="A15:G61"/>
    </sheetView>
  </sheetViews>
  <sheetFormatPr defaultRowHeight="13.5" x14ac:dyDescent="0.25"/>
  <cols>
    <col min="1" max="1" width="27.5703125" style="549" customWidth="1"/>
    <col min="2" max="2" width="20.42578125" style="549" customWidth="1"/>
    <col min="3" max="3" width="31.85546875" style="549" customWidth="1"/>
    <col min="4" max="4" width="25.85546875" style="549" customWidth="1"/>
    <col min="5" max="5" width="25.7109375" style="549" customWidth="1"/>
    <col min="6" max="6" width="23.140625" style="549" customWidth="1"/>
    <col min="7" max="7" width="28.42578125" style="549" customWidth="1"/>
    <col min="8" max="8" width="21.5703125" style="549" customWidth="1"/>
    <col min="9" max="9" width="9.140625" style="54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0" t="s">
        <v>0</v>
      </c>
      <c r="B15" s="660"/>
      <c r="C15" s="660"/>
      <c r="D15" s="660"/>
      <c r="E15" s="660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131</v>
      </c>
      <c r="D17" s="9"/>
      <c r="E17" s="53"/>
    </row>
    <row r="18" spans="1:5" ht="16.5" customHeight="1" x14ac:dyDescent="0.3">
      <c r="A18" s="55" t="s">
        <v>4</v>
      </c>
      <c r="B18" s="8" t="s">
        <v>136</v>
      </c>
      <c r="C18" s="53"/>
      <c r="D18" s="53"/>
      <c r="E18" s="53"/>
    </row>
    <row r="19" spans="1:5" ht="16.5" customHeight="1" x14ac:dyDescent="0.3">
      <c r="A19" s="55" t="s">
        <v>6</v>
      </c>
      <c r="B19" s="12">
        <v>98.8</v>
      </c>
      <c r="C19" s="53"/>
      <c r="D19" s="53"/>
      <c r="E19" s="53"/>
    </row>
    <row r="20" spans="1:5" ht="16.5" customHeight="1" x14ac:dyDescent="0.3">
      <c r="A20" s="8" t="s">
        <v>7</v>
      </c>
      <c r="B20" s="12">
        <v>14.87</v>
      </c>
      <c r="C20" s="53"/>
      <c r="D20" s="53"/>
      <c r="E20" s="53"/>
    </row>
    <row r="21" spans="1:5" ht="16.5" customHeight="1" x14ac:dyDescent="0.3">
      <c r="A21" s="8" t="s">
        <v>9</v>
      </c>
      <c r="B21" s="13">
        <v>0.06</v>
      </c>
      <c r="C21" s="53"/>
      <c r="D21" s="53"/>
      <c r="E21" s="53"/>
    </row>
    <row r="22" spans="1:5" ht="15.75" customHeight="1" x14ac:dyDescent="0.25">
      <c r="A22" s="53"/>
      <c r="B22" s="659">
        <v>42502.719236111108</v>
      </c>
      <c r="C22" s="53"/>
      <c r="D22" s="53"/>
      <c r="E22" s="53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12442152</v>
      </c>
      <c r="C24" s="18">
        <v>90736.6</v>
      </c>
      <c r="D24" s="19">
        <v>1.1000000000000001</v>
      </c>
      <c r="E24" s="20">
        <v>15.2</v>
      </c>
    </row>
    <row r="25" spans="1:5" ht="16.5" customHeight="1" x14ac:dyDescent="0.3">
      <c r="A25" s="17">
        <v>2</v>
      </c>
      <c r="B25" s="18">
        <v>12379815</v>
      </c>
      <c r="C25" s="18">
        <v>93373.4</v>
      </c>
      <c r="D25" s="19">
        <v>1.1000000000000001</v>
      </c>
      <c r="E25" s="19">
        <v>15.2</v>
      </c>
    </row>
    <row r="26" spans="1:5" ht="16.5" customHeight="1" x14ac:dyDescent="0.3">
      <c r="A26" s="17">
        <v>3</v>
      </c>
      <c r="B26" s="18">
        <v>12451258</v>
      </c>
      <c r="C26" s="18">
        <v>97018.8</v>
      </c>
      <c r="D26" s="19">
        <v>1.1000000000000001</v>
      </c>
      <c r="E26" s="19">
        <v>15.2</v>
      </c>
    </row>
    <row r="27" spans="1:5" ht="16.5" customHeight="1" x14ac:dyDescent="0.3">
      <c r="A27" s="17">
        <v>4</v>
      </c>
      <c r="B27" s="18">
        <v>12295118</v>
      </c>
      <c r="C27" s="18">
        <v>100841.1</v>
      </c>
      <c r="D27" s="19">
        <v>1.1200000000000001</v>
      </c>
      <c r="E27" s="19">
        <v>15.2</v>
      </c>
    </row>
    <row r="28" spans="1:5" ht="16.5" customHeight="1" x14ac:dyDescent="0.3">
      <c r="A28" s="17">
        <v>5</v>
      </c>
      <c r="B28" s="18">
        <v>12315855</v>
      </c>
      <c r="C28" s="18">
        <v>101787.4</v>
      </c>
      <c r="D28" s="19">
        <v>1.1000000000000001</v>
      </c>
      <c r="E28" s="19">
        <v>15.2</v>
      </c>
    </row>
    <row r="29" spans="1:5" ht="16.5" customHeight="1" x14ac:dyDescent="0.3">
      <c r="A29" s="17">
        <v>6</v>
      </c>
      <c r="B29" s="21">
        <v>12345851</v>
      </c>
      <c r="C29" s="21">
        <v>100245</v>
      </c>
      <c r="D29" s="22">
        <v>1.1000000000000001</v>
      </c>
      <c r="E29" s="22">
        <v>15.2</v>
      </c>
    </row>
    <row r="30" spans="1:5" ht="16.5" customHeight="1" x14ac:dyDescent="0.3">
      <c r="A30" s="23" t="s">
        <v>15</v>
      </c>
      <c r="B30" s="24">
        <f>AVERAGE(B24:B29)</f>
        <v>12371674.833333334</v>
      </c>
      <c r="C30" s="25">
        <f>AVERAGE(C24:C29)</f>
        <v>97333.716666666674</v>
      </c>
      <c r="D30" s="26">
        <f>AVERAGE(D24:D29)</f>
        <v>1.1033333333333333</v>
      </c>
      <c r="E30" s="26">
        <f>AVERAGE(E24:E29)</f>
        <v>15.200000000000001</v>
      </c>
    </row>
    <row r="31" spans="1:5" ht="16.5" customHeight="1" x14ac:dyDescent="0.3">
      <c r="A31" s="27" t="s">
        <v>16</v>
      </c>
      <c r="B31" s="28">
        <f>(STDEV(B24:B29)/B30)</f>
        <v>5.2396725078055675E-3</v>
      </c>
      <c r="C31" s="29"/>
      <c r="D31" s="29"/>
      <c r="E31" s="30"/>
    </row>
    <row r="32" spans="1:5" s="549" customFormat="1" ht="16.5" customHeight="1" x14ac:dyDescent="0.3">
      <c r="A32" s="31" t="s">
        <v>17</v>
      </c>
      <c r="B32" s="32">
        <f>COUNT(B24:B29)</f>
        <v>6</v>
      </c>
      <c r="C32" s="33"/>
      <c r="D32" s="54"/>
      <c r="E32" s="35"/>
    </row>
    <row r="33" spans="1:5" s="549" customFormat="1" ht="15.75" customHeight="1" x14ac:dyDescent="0.25">
      <c r="A33" s="53"/>
      <c r="B33" s="53"/>
      <c r="C33" s="53"/>
      <c r="D33" s="53"/>
      <c r="E33" s="53"/>
    </row>
    <row r="34" spans="1:5" s="549" customFormat="1" ht="16.5" customHeight="1" x14ac:dyDescent="0.3">
      <c r="A34" s="55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55"/>
      <c r="B35" s="40" t="s">
        <v>20</v>
      </c>
      <c r="C35" s="39"/>
      <c r="D35" s="39"/>
      <c r="E35" s="39"/>
    </row>
    <row r="36" spans="1:5" ht="16.5" customHeight="1" x14ac:dyDescent="0.3">
      <c r="A36" s="55"/>
      <c r="B36" s="40" t="s">
        <v>21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22</v>
      </c>
    </row>
    <row r="39" spans="1:5" ht="16.5" customHeight="1" x14ac:dyDescent="0.3">
      <c r="A39" s="55" t="s">
        <v>4</v>
      </c>
      <c r="B39" s="8" t="s">
        <v>136</v>
      </c>
      <c r="C39" s="53"/>
      <c r="D39" s="53"/>
      <c r="E39" s="53"/>
    </row>
    <row r="40" spans="1:5" ht="16.5" customHeight="1" x14ac:dyDescent="0.3">
      <c r="A40" s="55" t="s">
        <v>6</v>
      </c>
      <c r="B40" s="12">
        <v>98.8</v>
      </c>
      <c r="C40" s="53"/>
      <c r="D40" s="53"/>
      <c r="E40" s="53"/>
    </row>
    <row r="41" spans="1:5" ht="16.5" customHeight="1" x14ac:dyDescent="0.3">
      <c r="A41" s="8" t="s">
        <v>7</v>
      </c>
      <c r="B41" s="12">
        <v>14.87</v>
      </c>
      <c r="C41" s="53"/>
      <c r="D41" s="53"/>
      <c r="E41" s="53"/>
    </row>
    <row r="42" spans="1:5" ht="16.5" customHeight="1" x14ac:dyDescent="0.3">
      <c r="A42" s="8" t="s">
        <v>9</v>
      </c>
      <c r="B42" s="13">
        <v>0.3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604">
        <v>60229549</v>
      </c>
      <c r="C45" s="604">
        <v>151627.20000000001</v>
      </c>
      <c r="D45" s="606">
        <v>1.1000000000000001</v>
      </c>
      <c r="E45" s="608">
        <v>15.4</v>
      </c>
    </row>
    <row r="46" spans="1:5" ht="16.5" customHeight="1" x14ac:dyDescent="0.3">
      <c r="A46" s="17">
        <v>2</v>
      </c>
      <c r="B46" s="604">
        <v>59735916</v>
      </c>
      <c r="C46" s="604">
        <v>152564.6</v>
      </c>
      <c r="D46" s="606">
        <v>1.1000000000000001</v>
      </c>
      <c r="E46" s="606">
        <v>15.4</v>
      </c>
    </row>
    <row r="47" spans="1:5" ht="16.5" customHeight="1" x14ac:dyDescent="0.3">
      <c r="A47" s="17">
        <v>3</v>
      </c>
      <c r="B47" s="604">
        <v>59683412</v>
      </c>
      <c r="C47" s="604">
        <v>151971.29999999999</v>
      </c>
      <c r="D47" s="606">
        <v>1.2</v>
      </c>
      <c r="E47" s="606">
        <v>15.4</v>
      </c>
    </row>
    <row r="48" spans="1:5" ht="16.5" customHeight="1" x14ac:dyDescent="0.3">
      <c r="A48" s="17">
        <v>4</v>
      </c>
      <c r="B48" s="604">
        <v>60364519</v>
      </c>
      <c r="C48" s="604">
        <v>152966.79999999999</v>
      </c>
      <c r="D48" s="606">
        <v>1.1000000000000001</v>
      </c>
      <c r="E48" s="606">
        <v>15.4</v>
      </c>
    </row>
    <row r="49" spans="1:7" ht="16.5" customHeight="1" x14ac:dyDescent="0.3">
      <c r="A49" s="17">
        <v>5</v>
      </c>
      <c r="B49" s="604">
        <v>59843734</v>
      </c>
      <c r="C49" s="604">
        <v>152882.29999999999</v>
      </c>
      <c r="D49" s="606">
        <v>1.1000000000000001</v>
      </c>
      <c r="E49" s="606">
        <v>15.4</v>
      </c>
    </row>
    <row r="50" spans="1:7" ht="16.5" customHeight="1" x14ac:dyDescent="0.3">
      <c r="A50" s="17">
        <v>6</v>
      </c>
      <c r="B50" s="605">
        <v>60643377</v>
      </c>
      <c r="C50" s="605">
        <v>152018.4</v>
      </c>
      <c r="D50" s="607">
        <v>1.2</v>
      </c>
      <c r="E50" s="607">
        <v>15.4</v>
      </c>
    </row>
    <row r="51" spans="1:7" ht="16.5" customHeight="1" x14ac:dyDescent="0.3">
      <c r="A51" s="23" t="s">
        <v>15</v>
      </c>
      <c r="B51" s="24">
        <f>AVERAGE(B45:B50)</f>
        <v>60083417.833333336</v>
      </c>
      <c r="C51" s="25">
        <f>AVERAGE(C45:C50)</f>
        <v>152338.43333333332</v>
      </c>
      <c r="D51" s="26">
        <f>AVERAGE(D45:D50)</f>
        <v>1.1333333333333333</v>
      </c>
      <c r="E51" s="26">
        <f>AVERAGE(E45:E50)</f>
        <v>15.4</v>
      </c>
    </row>
    <row r="52" spans="1:7" ht="16.5" customHeight="1" x14ac:dyDescent="0.3">
      <c r="A52" s="27" t="s">
        <v>16</v>
      </c>
      <c r="B52" s="28">
        <f>(STDEV(B45:B50)/B51)</f>
        <v>6.4551871839107367E-3</v>
      </c>
      <c r="C52" s="29"/>
      <c r="D52" s="29"/>
      <c r="E52" s="30"/>
    </row>
    <row r="53" spans="1:7" s="549" customFormat="1" ht="16.5" customHeight="1" x14ac:dyDescent="0.3">
      <c r="A53" s="31" t="s">
        <v>17</v>
      </c>
      <c r="B53" s="32">
        <f>COUNT(B45:B50)</f>
        <v>6</v>
      </c>
      <c r="C53" s="33"/>
      <c r="D53" s="54"/>
      <c r="E53" s="35"/>
    </row>
    <row r="54" spans="1:7" s="549" customFormat="1" ht="15.75" customHeight="1" x14ac:dyDescent="0.25">
      <c r="A54" s="53"/>
      <c r="B54" s="53"/>
      <c r="C54" s="53"/>
      <c r="D54" s="53"/>
      <c r="E54" s="53"/>
    </row>
    <row r="55" spans="1:7" s="549" customFormat="1" ht="16.5" customHeight="1" x14ac:dyDescent="0.3">
      <c r="A55" s="55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55"/>
      <c r="B56" s="40" t="s">
        <v>20</v>
      </c>
      <c r="C56" s="39"/>
      <c r="D56" s="39"/>
      <c r="E56" s="39"/>
    </row>
    <row r="57" spans="1:7" ht="16.5" customHeight="1" x14ac:dyDescent="0.3">
      <c r="A57" s="55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472"/>
      <c r="D58" s="43"/>
      <c r="F58" s="44"/>
      <c r="G58" s="44"/>
    </row>
    <row r="59" spans="1:7" ht="15" customHeight="1" x14ac:dyDescent="0.3">
      <c r="B59" s="661" t="s">
        <v>23</v>
      </c>
      <c r="C59" s="661"/>
      <c r="E59" s="603" t="s">
        <v>24</v>
      </c>
      <c r="F59" s="46"/>
      <c r="G59" s="603" t="s">
        <v>25</v>
      </c>
    </row>
    <row r="60" spans="1:7" ht="15" customHeight="1" x14ac:dyDescent="0.3">
      <c r="A60" s="47" t="s">
        <v>26</v>
      </c>
      <c r="B60" s="49"/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49" customWidth="1"/>
    <col min="2" max="2" width="20.42578125" style="549" customWidth="1"/>
    <col min="3" max="3" width="31.85546875" style="549" customWidth="1"/>
    <col min="4" max="4" width="25.85546875" style="549" customWidth="1"/>
    <col min="5" max="5" width="25.7109375" style="549" customWidth="1"/>
    <col min="6" max="6" width="23.140625" style="549" customWidth="1"/>
    <col min="7" max="7" width="28.42578125" style="549" customWidth="1"/>
    <col min="8" max="8" width="21.5703125" style="549" customWidth="1"/>
    <col min="9" max="9" width="9.140625" style="54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0" t="s">
        <v>0</v>
      </c>
      <c r="B15" s="660"/>
      <c r="C15" s="660"/>
      <c r="D15" s="660"/>
      <c r="E15" s="660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131</v>
      </c>
      <c r="D17" s="9"/>
      <c r="E17" s="53"/>
    </row>
    <row r="18" spans="1:5" ht="16.5" customHeight="1" x14ac:dyDescent="0.3">
      <c r="A18" s="55" t="s">
        <v>4</v>
      </c>
      <c r="B18" s="8" t="s">
        <v>137</v>
      </c>
      <c r="C18" s="53"/>
      <c r="D18" s="53"/>
      <c r="E18" s="53"/>
    </row>
    <row r="19" spans="1:5" ht="16.5" customHeight="1" x14ac:dyDescent="0.3">
      <c r="A19" s="55" t="s">
        <v>6</v>
      </c>
      <c r="B19" s="12">
        <v>99.3</v>
      </c>
      <c r="C19" s="53"/>
      <c r="D19" s="53"/>
      <c r="E19" s="53"/>
    </row>
    <row r="20" spans="1:5" ht="16.5" customHeight="1" x14ac:dyDescent="0.3">
      <c r="A20" s="8" t="s">
        <v>7</v>
      </c>
      <c r="B20" s="12">
        <v>29.47</v>
      </c>
      <c r="C20" s="53"/>
      <c r="D20" s="53"/>
      <c r="E20" s="53"/>
    </row>
    <row r="21" spans="1:5" ht="16.5" customHeight="1" x14ac:dyDescent="0.3">
      <c r="A21" s="8" t="s">
        <v>9</v>
      </c>
      <c r="B21" s="13">
        <v>0.12</v>
      </c>
      <c r="C21" s="53"/>
      <c r="D21" s="53"/>
      <c r="E21" s="53"/>
    </row>
    <row r="22" spans="1:5" ht="15.75" customHeight="1" x14ac:dyDescent="0.25">
      <c r="A22" s="53"/>
      <c r="B22" s="659">
        <v>42502.719236111108</v>
      </c>
      <c r="C22" s="53"/>
      <c r="D22" s="53"/>
      <c r="E22" s="53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45193175</v>
      </c>
      <c r="C24" s="18">
        <v>85752.1</v>
      </c>
      <c r="D24" s="19">
        <v>1.1000000000000001</v>
      </c>
      <c r="E24" s="20">
        <v>21.9</v>
      </c>
    </row>
    <row r="25" spans="1:5" ht="16.5" customHeight="1" x14ac:dyDescent="0.3">
      <c r="A25" s="17">
        <v>2</v>
      </c>
      <c r="B25" s="18">
        <v>44983986</v>
      </c>
      <c r="C25" s="18">
        <v>87590.5</v>
      </c>
      <c r="D25" s="19">
        <v>1.1000000000000001</v>
      </c>
      <c r="E25" s="19">
        <v>21.9</v>
      </c>
    </row>
    <row r="26" spans="1:5" ht="16.5" customHeight="1" x14ac:dyDescent="0.3">
      <c r="A26" s="17">
        <v>3</v>
      </c>
      <c r="B26" s="18">
        <v>45268817</v>
      </c>
      <c r="C26" s="18">
        <v>91624.6</v>
      </c>
      <c r="D26" s="19">
        <v>1.1000000000000001</v>
      </c>
      <c r="E26" s="19">
        <v>21.9</v>
      </c>
    </row>
    <row r="27" spans="1:5" ht="16.5" customHeight="1" x14ac:dyDescent="0.3">
      <c r="A27" s="17">
        <v>4</v>
      </c>
      <c r="B27" s="18">
        <v>44802737</v>
      </c>
      <c r="C27" s="18">
        <v>93608.6</v>
      </c>
      <c r="D27" s="19">
        <v>1.1200000000000001</v>
      </c>
      <c r="E27" s="19">
        <v>22</v>
      </c>
    </row>
    <row r="28" spans="1:5" ht="16.5" customHeight="1" x14ac:dyDescent="0.3">
      <c r="A28" s="17">
        <v>5</v>
      </c>
      <c r="B28" s="18">
        <v>44804982</v>
      </c>
      <c r="C28" s="18">
        <v>95694.2</v>
      </c>
      <c r="D28" s="19">
        <v>1.1000000000000001</v>
      </c>
      <c r="E28" s="19">
        <v>21.9</v>
      </c>
    </row>
    <row r="29" spans="1:5" ht="16.5" customHeight="1" x14ac:dyDescent="0.3">
      <c r="A29" s="17">
        <v>6</v>
      </c>
      <c r="B29" s="21">
        <v>44923996</v>
      </c>
      <c r="C29" s="21">
        <v>94088.8</v>
      </c>
      <c r="D29" s="22">
        <v>1.1000000000000001</v>
      </c>
      <c r="E29" s="22">
        <v>21.9</v>
      </c>
    </row>
    <row r="30" spans="1:5" ht="16.5" customHeight="1" x14ac:dyDescent="0.3">
      <c r="A30" s="23" t="s">
        <v>15</v>
      </c>
      <c r="B30" s="24">
        <f>AVERAGE(B24:B29)</f>
        <v>44996282.166666664</v>
      </c>
      <c r="C30" s="25">
        <f>AVERAGE(C24:C29)</f>
        <v>91393.133333333346</v>
      </c>
      <c r="D30" s="26">
        <f>AVERAGE(D24:D29)</f>
        <v>1.1033333333333333</v>
      </c>
      <c r="E30" s="26">
        <f>AVERAGE(E24:E29)</f>
        <v>21.916666666666668</v>
      </c>
    </row>
    <row r="31" spans="1:5" ht="16.5" customHeight="1" x14ac:dyDescent="0.3">
      <c r="A31" s="27" t="s">
        <v>16</v>
      </c>
      <c r="B31" s="28">
        <f>(STDEV(B24:B29)/B30)</f>
        <v>4.3603805687927209E-3</v>
      </c>
      <c r="C31" s="29"/>
      <c r="D31" s="29"/>
      <c r="E31" s="30"/>
    </row>
    <row r="32" spans="1:5" s="549" customFormat="1" ht="16.5" customHeight="1" x14ac:dyDescent="0.3">
      <c r="A32" s="31" t="s">
        <v>17</v>
      </c>
      <c r="B32" s="32">
        <f>COUNT(B24:B29)</f>
        <v>6</v>
      </c>
      <c r="C32" s="33"/>
      <c r="D32" s="54"/>
      <c r="E32" s="35"/>
    </row>
    <row r="33" spans="1:5" s="549" customFormat="1" ht="15.75" customHeight="1" x14ac:dyDescent="0.25">
      <c r="A33" s="53"/>
      <c r="B33" s="53"/>
      <c r="C33" s="53"/>
      <c r="D33" s="53"/>
      <c r="E33" s="53"/>
    </row>
    <row r="34" spans="1:5" s="549" customFormat="1" ht="16.5" customHeight="1" x14ac:dyDescent="0.3">
      <c r="A34" s="55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55"/>
      <c r="B35" s="40" t="s">
        <v>20</v>
      </c>
      <c r="C35" s="39"/>
      <c r="D35" s="39"/>
      <c r="E35" s="39"/>
    </row>
    <row r="36" spans="1:5" ht="16.5" customHeight="1" x14ac:dyDescent="0.3">
      <c r="A36" s="55"/>
      <c r="B36" s="40" t="s">
        <v>21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22</v>
      </c>
    </row>
    <row r="39" spans="1:5" ht="16.5" customHeight="1" x14ac:dyDescent="0.3">
      <c r="A39" s="55" t="s">
        <v>4</v>
      </c>
      <c r="B39" s="8" t="s">
        <v>137</v>
      </c>
      <c r="C39" s="53"/>
      <c r="D39" s="53"/>
      <c r="E39" s="53"/>
    </row>
    <row r="40" spans="1:5" ht="16.5" customHeight="1" x14ac:dyDescent="0.3">
      <c r="A40" s="55" t="s">
        <v>6</v>
      </c>
      <c r="B40" s="12">
        <v>99.3</v>
      </c>
      <c r="C40" s="53"/>
      <c r="D40" s="53"/>
      <c r="E40" s="53"/>
    </row>
    <row r="41" spans="1:5" ht="16.5" customHeight="1" x14ac:dyDescent="0.3">
      <c r="A41" s="8" t="s">
        <v>7</v>
      </c>
      <c r="B41" s="12">
        <v>29.47</v>
      </c>
      <c r="C41" s="53"/>
      <c r="D41" s="53"/>
      <c r="E41" s="53"/>
    </row>
    <row r="42" spans="1:5" ht="16.5" customHeight="1" x14ac:dyDescent="0.3">
      <c r="A42" s="8" t="s">
        <v>9</v>
      </c>
      <c r="B42" s="13">
        <v>0.6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604">
        <v>192843237</v>
      </c>
      <c r="C45" s="604">
        <v>138077.5</v>
      </c>
      <c r="D45" s="606">
        <v>1.1000000000000001</v>
      </c>
      <c r="E45" s="608">
        <v>21.5</v>
      </c>
    </row>
    <row r="46" spans="1:5" ht="16.5" customHeight="1" x14ac:dyDescent="0.3">
      <c r="A46" s="17">
        <v>2</v>
      </c>
      <c r="B46" s="604">
        <v>193155761</v>
      </c>
      <c r="C46" s="604">
        <v>137894.29999999999</v>
      </c>
      <c r="D46" s="606">
        <v>1.1000000000000001</v>
      </c>
      <c r="E46" s="606">
        <v>21.5</v>
      </c>
    </row>
    <row r="47" spans="1:5" ht="16.5" customHeight="1" x14ac:dyDescent="0.3">
      <c r="A47" s="17">
        <v>3</v>
      </c>
      <c r="B47" s="604">
        <v>192979529</v>
      </c>
      <c r="C47" s="604">
        <v>138949.79999999999</v>
      </c>
      <c r="D47" s="606">
        <v>1.1000000000000001</v>
      </c>
      <c r="E47" s="606">
        <v>21.5</v>
      </c>
    </row>
    <row r="48" spans="1:5" ht="16.5" customHeight="1" x14ac:dyDescent="0.3">
      <c r="A48" s="17">
        <v>4</v>
      </c>
      <c r="B48" s="604">
        <v>195040305</v>
      </c>
      <c r="C48" s="604">
        <v>138603.4</v>
      </c>
      <c r="D48" s="606">
        <v>1.1000000000000001</v>
      </c>
      <c r="E48" s="606">
        <v>21.5</v>
      </c>
    </row>
    <row r="49" spans="1:7" ht="16.5" customHeight="1" x14ac:dyDescent="0.3">
      <c r="A49" s="17">
        <v>5</v>
      </c>
      <c r="B49" s="604">
        <v>193410962</v>
      </c>
      <c r="C49" s="604">
        <v>139101.70000000001</v>
      </c>
      <c r="D49" s="606">
        <v>1.1000000000000001</v>
      </c>
      <c r="E49" s="606">
        <v>21.5</v>
      </c>
    </row>
    <row r="50" spans="1:7" ht="16.5" customHeight="1" x14ac:dyDescent="0.3">
      <c r="A50" s="17">
        <v>6</v>
      </c>
      <c r="B50" s="605">
        <v>195734157</v>
      </c>
      <c r="C50" s="605">
        <v>138793.79999999999</v>
      </c>
      <c r="D50" s="607">
        <v>1.2</v>
      </c>
      <c r="E50" s="607">
        <v>21.5</v>
      </c>
    </row>
    <row r="51" spans="1:7" ht="16.5" customHeight="1" x14ac:dyDescent="0.3">
      <c r="A51" s="23" t="s">
        <v>15</v>
      </c>
      <c r="B51" s="24">
        <f>AVERAGE(B45:B50)</f>
        <v>193860658.5</v>
      </c>
      <c r="C51" s="25">
        <f>AVERAGE(C45:C50)</f>
        <v>138570.08333333334</v>
      </c>
      <c r="D51" s="26">
        <f>AVERAGE(D45:D50)</f>
        <v>1.1166666666666667</v>
      </c>
      <c r="E51" s="26">
        <f>AVERAGE(E45:E50)</f>
        <v>21.5</v>
      </c>
    </row>
    <row r="52" spans="1:7" ht="16.5" customHeight="1" x14ac:dyDescent="0.3">
      <c r="A52" s="27" t="s">
        <v>16</v>
      </c>
      <c r="B52" s="28">
        <f>(STDEV(B45:B50)/B51)</f>
        <v>6.2805697578308724E-3</v>
      </c>
      <c r="C52" s="29"/>
      <c r="D52" s="29"/>
      <c r="E52" s="30"/>
    </row>
    <row r="53" spans="1:7" s="549" customFormat="1" ht="16.5" customHeight="1" x14ac:dyDescent="0.3">
      <c r="A53" s="31" t="s">
        <v>17</v>
      </c>
      <c r="B53" s="32">
        <f>COUNT(B45:B50)</f>
        <v>6</v>
      </c>
      <c r="C53" s="33"/>
      <c r="D53" s="54"/>
      <c r="E53" s="35"/>
    </row>
    <row r="54" spans="1:7" s="549" customFormat="1" ht="15.75" customHeight="1" x14ac:dyDescent="0.25">
      <c r="A54" s="53"/>
      <c r="B54" s="53"/>
      <c r="C54" s="53"/>
      <c r="D54" s="53"/>
      <c r="E54" s="53"/>
    </row>
    <row r="55" spans="1:7" s="549" customFormat="1" ht="16.5" customHeight="1" x14ac:dyDescent="0.3">
      <c r="A55" s="55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55"/>
      <c r="B56" s="40" t="s">
        <v>20</v>
      </c>
      <c r="C56" s="39"/>
      <c r="D56" s="39"/>
      <c r="E56" s="39"/>
    </row>
    <row r="57" spans="1:7" ht="16.5" customHeight="1" x14ac:dyDescent="0.3">
      <c r="A57" s="55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472"/>
      <c r="D58" s="43"/>
      <c r="F58" s="44"/>
      <c r="G58" s="44"/>
    </row>
    <row r="59" spans="1:7" ht="15" customHeight="1" x14ac:dyDescent="0.3">
      <c r="B59" s="661" t="s">
        <v>23</v>
      </c>
      <c r="C59" s="661"/>
      <c r="E59" s="603" t="s">
        <v>24</v>
      </c>
      <c r="F59" s="46"/>
      <c r="G59" s="603" t="s">
        <v>25</v>
      </c>
    </row>
    <row r="60" spans="1:7" ht="15" customHeight="1" x14ac:dyDescent="0.3">
      <c r="A60" s="47" t="s">
        <v>26</v>
      </c>
      <c r="B60" s="49"/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A12" sqref="A12:F54"/>
    </sheetView>
  </sheetViews>
  <sheetFormatPr defaultRowHeight="15" x14ac:dyDescent="0.3"/>
  <cols>
    <col min="1" max="1" width="15.5703125" style="615" customWidth="1"/>
    <col min="2" max="2" width="18.42578125" style="615" customWidth="1"/>
    <col min="3" max="3" width="14.28515625" style="615" customWidth="1"/>
    <col min="4" max="4" width="15" style="615" customWidth="1"/>
    <col min="5" max="5" width="9.140625" style="615" customWidth="1"/>
    <col min="6" max="6" width="27.85546875" style="615" customWidth="1"/>
    <col min="7" max="7" width="12.28515625" style="615" customWidth="1"/>
    <col min="8" max="8" width="9.140625" style="615" customWidth="1"/>
    <col min="9" max="16384" width="9.140625" style="616"/>
  </cols>
  <sheetData>
    <row r="10" spans="1:7" ht="13.5" customHeight="1" thickBot="1" x14ac:dyDescent="0.35"/>
    <row r="11" spans="1:7" ht="13.5" customHeight="1" thickBot="1" x14ac:dyDescent="0.35">
      <c r="A11" s="664" t="s">
        <v>28</v>
      </c>
      <c r="B11" s="665"/>
      <c r="C11" s="665"/>
      <c r="D11" s="665"/>
      <c r="E11" s="665"/>
      <c r="F11" s="666"/>
      <c r="G11" s="617"/>
    </row>
    <row r="12" spans="1:7" ht="16.5" customHeight="1" x14ac:dyDescent="0.3">
      <c r="A12" s="667" t="s">
        <v>29</v>
      </c>
      <c r="B12" s="667"/>
      <c r="C12" s="667"/>
      <c r="D12" s="667"/>
      <c r="E12" s="667"/>
      <c r="F12" s="667"/>
      <c r="G12" s="618"/>
    </row>
    <row r="14" spans="1:7" ht="16.5" customHeight="1" x14ac:dyDescent="0.3">
      <c r="A14" s="668" t="s">
        <v>30</v>
      </c>
      <c r="B14" s="668"/>
      <c r="C14" s="619" t="s">
        <v>130</v>
      </c>
    </row>
    <row r="15" spans="1:7" ht="16.5" customHeight="1" x14ac:dyDescent="0.3">
      <c r="A15" s="668" t="s">
        <v>31</v>
      </c>
      <c r="B15" s="668"/>
      <c r="C15" s="619" t="s">
        <v>131</v>
      </c>
    </row>
    <row r="16" spans="1:7" ht="16.5" customHeight="1" x14ac:dyDescent="0.3">
      <c r="A16" s="668" t="s">
        <v>32</v>
      </c>
      <c r="B16" s="668"/>
      <c r="C16" s="619" t="s">
        <v>132</v>
      </c>
    </row>
    <row r="17" spans="1:5" ht="16.5" customHeight="1" x14ac:dyDescent="0.3">
      <c r="A17" s="668" t="s">
        <v>33</v>
      </c>
      <c r="B17" s="668"/>
      <c r="C17" s="619" t="s">
        <v>133</v>
      </c>
    </row>
    <row r="18" spans="1:5" ht="16.5" customHeight="1" x14ac:dyDescent="0.3">
      <c r="A18" s="668" t="s">
        <v>34</v>
      </c>
      <c r="B18" s="668"/>
      <c r="C18" s="620" t="s">
        <v>134</v>
      </c>
    </row>
    <row r="19" spans="1:5" ht="16.5" customHeight="1" x14ac:dyDescent="0.3">
      <c r="A19" s="668" t="s">
        <v>35</v>
      </c>
      <c r="B19" s="668"/>
      <c r="C19" s="620" t="e">
        <f>#REF!</f>
        <v>#REF!</v>
      </c>
    </row>
    <row r="20" spans="1:5" ht="16.5" customHeight="1" x14ac:dyDescent="0.3">
      <c r="A20" s="621"/>
      <c r="B20" s="621"/>
      <c r="C20" s="622"/>
    </row>
    <row r="21" spans="1:5" ht="16.5" customHeight="1" x14ac:dyDescent="0.3">
      <c r="A21" s="667" t="s">
        <v>1</v>
      </c>
      <c r="B21" s="667"/>
      <c r="C21" s="623" t="s">
        <v>36</v>
      </c>
      <c r="D21" s="624"/>
    </row>
    <row r="22" spans="1:5" ht="15.75" customHeight="1" thickBot="1" x14ac:dyDescent="0.35">
      <c r="A22" s="669"/>
      <c r="B22" s="669"/>
      <c r="C22" s="625"/>
      <c r="D22" s="669"/>
      <c r="E22" s="669"/>
    </row>
    <row r="23" spans="1:5" ht="33.75" customHeight="1" thickBot="1" x14ac:dyDescent="0.35">
      <c r="C23" s="626" t="s">
        <v>37</v>
      </c>
      <c r="D23" s="627" t="s">
        <v>38</v>
      </c>
      <c r="E23" s="628"/>
    </row>
    <row r="24" spans="1:5" ht="15.75" customHeight="1" x14ac:dyDescent="0.3">
      <c r="C24" s="629">
        <v>1875.68</v>
      </c>
      <c r="D24" s="630">
        <f t="shared" ref="D24:D43" si="0">(C24-$C$46)/$C$46</f>
        <v>-1.3393781163809777E-2</v>
      </c>
      <c r="E24" s="631"/>
    </row>
    <row r="25" spans="1:5" ht="15.75" customHeight="1" x14ac:dyDescent="0.3">
      <c r="C25" s="629">
        <v>1895.95</v>
      </c>
      <c r="D25" s="632">
        <f t="shared" si="0"/>
        <v>-2.7317769542380176E-3</v>
      </c>
      <c r="E25" s="631"/>
    </row>
    <row r="26" spans="1:5" ht="15.75" customHeight="1" x14ac:dyDescent="0.3">
      <c r="C26" s="629">
        <v>1887.83</v>
      </c>
      <c r="D26" s="632">
        <f t="shared" si="0"/>
        <v>-7.0028906287187293E-3</v>
      </c>
      <c r="E26" s="631"/>
    </row>
    <row r="27" spans="1:5" ht="15.75" customHeight="1" x14ac:dyDescent="0.3">
      <c r="C27" s="629">
        <v>1882.44</v>
      </c>
      <c r="D27" s="632">
        <f t="shared" si="0"/>
        <v>-9.8380264298825407E-3</v>
      </c>
      <c r="E27" s="631"/>
    </row>
    <row r="28" spans="1:5" ht="15.75" customHeight="1" x14ac:dyDescent="0.3">
      <c r="C28" s="629">
        <v>1916.2</v>
      </c>
      <c r="D28" s="632">
        <f t="shared" si="0"/>
        <v>7.9197072709138484E-3</v>
      </c>
      <c r="E28" s="631"/>
    </row>
    <row r="29" spans="1:5" ht="15.75" customHeight="1" x14ac:dyDescent="0.3">
      <c r="C29" s="629">
        <v>1937.21</v>
      </c>
      <c r="D29" s="632">
        <f t="shared" si="0"/>
        <v>1.8970950904022024E-2</v>
      </c>
      <c r="E29" s="631"/>
    </row>
    <row r="30" spans="1:5" ht="15.75" customHeight="1" x14ac:dyDescent="0.3">
      <c r="C30" s="629">
        <v>1902.07</v>
      </c>
      <c r="D30" s="632">
        <f t="shared" si="0"/>
        <v>4.8733827825226647E-4</v>
      </c>
      <c r="E30" s="631"/>
    </row>
    <row r="31" spans="1:5" ht="15.75" customHeight="1" x14ac:dyDescent="0.3">
      <c r="C31" s="629">
        <v>1845.56</v>
      </c>
      <c r="D31" s="632">
        <f t="shared" si="0"/>
        <v>-2.9236877700183874E-2</v>
      </c>
      <c r="E31" s="631"/>
    </row>
    <row r="32" spans="1:5" ht="15.75" customHeight="1" x14ac:dyDescent="0.3">
      <c r="C32" s="629">
        <v>1862.13</v>
      </c>
      <c r="D32" s="632">
        <f t="shared" si="0"/>
        <v>-2.0521070608294088E-2</v>
      </c>
      <c r="E32" s="631"/>
    </row>
    <row r="33" spans="1:7" ht="15.75" customHeight="1" x14ac:dyDescent="0.3">
      <c r="C33" s="629">
        <v>1900.94</v>
      </c>
      <c r="D33" s="632">
        <f t="shared" si="0"/>
        <v>-1.0704084147219521E-4</v>
      </c>
      <c r="E33" s="631"/>
    </row>
    <row r="34" spans="1:7" ht="15.75" customHeight="1" x14ac:dyDescent="0.3">
      <c r="C34" s="629">
        <v>1896.63</v>
      </c>
      <c r="D34" s="632">
        <f t="shared" si="0"/>
        <v>-2.3740974839612798E-3</v>
      </c>
      <c r="E34" s="631"/>
    </row>
    <row r="35" spans="1:7" ht="15.75" customHeight="1" x14ac:dyDescent="0.3">
      <c r="C35" s="629">
        <v>1940.16</v>
      </c>
      <c r="D35" s="632">
        <f t="shared" si="0"/>
        <v>2.0522648605957754E-2</v>
      </c>
      <c r="E35" s="631"/>
    </row>
    <row r="36" spans="1:7" ht="15.75" customHeight="1" x14ac:dyDescent="0.3">
      <c r="C36" s="629">
        <v>1900.19</v>
      </c>
      <c r="D36" s="632">
        <f t="shared" si="0"/>
        <v>-5.0154025721856055E-4</v>
      </c>
      <c r="E36" s="631"/>
    </row>
    <row r="37" spans="1:7" ht="15.75" customHeight="1" x14ac:dyDescent="0.3">
      <c r="C37" s="629">
        <v>1912.2</v>
      </c>
      <c r="D37" s="632">
        <f t="shared" si="0"/>
        <v>5.8157103869332328E-3</v>
      </c>
      <c r="E37" s="631"/>
    </row>
    <row r="38" spans="1:7" ht="15.75" customHeight="1" x14ac:dyDescent="0.3">
      <c r="C38" s="629">
        <v>1914.83</v>
      </c>
      <c r="D38" s="632">
        <f t="shared" si="0"/>
        <v>7.1990883381504245E-3</v>
      </c>
      <c r="E38" s="631"/>
    </row>
    <row r="39" spans="1:7" ht="15.75" customHeight="1" x14ac:dyDescent="0.3">
      <c r="C39" s="629">
        <v>1916.36</v>
      </c>
      <c r="D39" s="632">
        <f t="shared" si="0"/>
        <v>8.0038671462729968E-3</v>
      </c>
      <c r="E39" s="631"/>
    </row>
    <row r="40" spans="1:7" ht="15.75" customHeight="1" x14ac:dyDescent="0.3">
      <c r="C40" s="629">
        <v>1909.92</v>
      </c>
      <c r="D40" s="632">
        <f t="shared" si="0"/>
        <v>4.6164321630642957E-3</v>
      </c>
      <c r="E40" s="631"/>
    </row>
    <row r="41" spans="1:7" ht="15.75" customHeight="1" x14ac:dyDescent="0.3">
      <c r="C41" s="629">
        <v>1917.38</v>
      </c>
      <c r="D41" s="632">
        <f t="shared" si="0"/>
        <v>8.5403863516881635E-3</v>
      </c>
      <c r="E41" s="631"/>
    </row>
    <row r="42" spans="1:7" ht="15.75" customHeight="1" x14ac:dyDescent="0.3">
      <c r="C42" s="629">
        <v>1885.1</v>
      </c>
      <c r="D42" s="632">
        <f t="shared" si="0"/>
        <v>-8.4388685020355091E-3</v>
      </c>
      <c r="E42" s="631"/>
    </row>
    <row r="43" spans="1:7" ht="16.5" customHeight="1" thickBot="1" x14ac:dyDescent="0.35">
      <c r="C43" s="633">
        <v>1924.09</v>
      </c>
      <c r="D43" s="634">
        <f t="shared" si="0"/>
        <v>1.2069841124565545E-2</v>
      </c>
      <c r="E43" s="631"/>
    </row>
    <row r="44" spans="1:7" ht="16.5" customHeight="1" thickBot="1" x14ac:dyDescent="0.35">
      <c r="C44" s="635"/>
      <c r="D44" s="631"/>
      <c r="E44" s="636"/>
    </row>
    <row r="45" spans="1:7" ht="16.5" customHeight="1" thickBot="1" x14ac:dyDescent="0.35">
      <c r="B45" s="637" t="s">
        <v>39</v>
      </c>
      <c r="C45" s="638">
        <f>SUM(C24:C44)</f>
        <v>38022.869999999988</v>
      </c>
      <c r="D45" s="639"/>
      <c r="E45" s="635"/>
    </row>
    <row r="46" spans="1:7" ht="17.25" customHeight="1" thickBot="1" x14ac:dyDescent="0.35">
      <c r="B46" s="637" t="s">
        <v>40</v>
      </c>
      <c r="C46" s="640">
        <f>AVERAGE(C24:C44)</f>
        <v>1901.1434999999994</v>
      </c>
      <c r="E46" s="641"/>
    </row>
    <row r="47" spans="1:7" ht="17.25" customHeight="1" thickBot="1" x14ac:dyDescent="0.35">
      <c r="A47" s="619"/>
      <c r="B47" s="642"/>
      <c r="D47" s="643"/>
      <c r="E47" s="641"/>
    </row>
    <row r="48" spans="1:7" ht="33.75" customHeight="1" thickBot="1" x14ac:dyDescent="0.35">
      <c r="B48" s="644" t="s">
        <v>40</v>
      </c>
      <c r="C48" s="627" t="s">
        <v>41</v>
      </c>
      <c r="D48" s="645"/>
      <c r="G48" s="643"/>
    </row>
    <row r="49" spans="1:6" ht="17.25" customHeight="1" thickBot="1" x14ac:dyDescent="0.35">
      <c r="B49" s="662">
        <f>C46</f>
        <v>1901.1434999999994</v>
      </c>
      <c r="C49" s="646">
        <f>-IF(C46&lt;=80,10%,IF(C46&lt;250,7.5%,5%))</f>
        <v>-0.05</v>
      </c>
      <c r="D49" s="647">
        <f>IF(C46&lt;=80,C46*0.9,IF(C46&lt;250,C46*0.925,C46*0.95))</f>
        <v>1806.0863249999993</v>
      </c>
    </row>
    <row r="50" spans="1:6" ht="17.25" customHeight="1" thickBot="1" x14ac:dyDescent="0.35">
      <c r="B50" s="663"/>
      <c r="C50" s="648">
        <f>IF(C46&lt;=80, 10%, IF(C46&lt;250, 7.5%, 5%))</f>
        <v>0.05</v>
      </c>
      <c r="D50" s="647">
        <f>IF(C46&lt;=80, C46*1.1, IF(C46&lt;250, C46*1.075, C46*1.05))</f>
        <v>1996.2006749999996</v>
      </c>
    </row>
    <row r="51" spans="1:6" ht="16.5" customHeight="1" thickBot="1" x14ac:dyDescent="0.35">
      <c r="A51" s="649"/>
      <c r="B51" s="650"/>
      <c r="C51" s="619"/>
      <c r="D51" s="651"/>
      <c r="E51" s="619"/>
      <c r="F51" s="624"/>
    </row>
    <row r="52" spans="1:6" ht="16.5" customHeight="1" x14ac:dyDescent="0.3">
      <c r="A52" s="619"/>
      <c r="B52" s="652" t="s">
        <v>23</v>
      </c>
      <c r="C52" s="652"/>
      <c r="D52" s="653" t="s">
        <v>24</v>
      </c>
      <c r="E52" s="654"/>
      <c r="F52" s="653" t="s">
        <v>25</v>
      </c>
    </row>
    <row r="53" spans="1:6" ht="34.5" customHeight="1" x14ac:dyDescent="0.3">
      <c r="A53" s="621" t="s">
        <v>26</v>
      </c>
      <c r="B53" s="655"/>
      <c r="C53" s="619"/>
      <c r="D53" s="655"/>
      <c r="E53" s="619"/>
      <c r="F53" s="655"/>
    </row>
    <row r="54" spans="1:6" ht="34.5" customHeight="1" x14ac:dyDescent="0.3">
      <c r="A54" s="621" t="s">
        <v>27</v>
      </c>
      <c r="B54" s="656"/>
      <c r="C54" s="657"/>
      <c r="D54" s="656"/>
      <c r="E54" s="619"/>
      <c r="F54" s="65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6" zoomScale="60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0" t="s">
        <v>42</v>
      </c>
      <c r="B1" s="670"/>
      <c r="C1" s="670"/>
      <c r="D1" s="670"/>
      <c r="E1" s="670"/>
      <c r="F1" s="670"/>
      <c r="G1" s="670"/>
      <c r="H1" s="670"/>
      <c r="I1" s="670"/>
    </row>
    <row r="2" spans="1:9" ht="18.75" customHeight="1" x14ac:dyDescent="0.25">
      <c r="A2" s="670"/>
      <c r="B2" s="670"/>
      <c r="C2" s="670"/>
      <c r="D2" s="670"/>
      <c r="E2" s="670"/>
      <c r="F2" s="670"/>
      <c r="G2" s="670"/>
      <c r="H2" s="670"/>
      <c r="I2" s="670"/>
    </row>
    <row r="3" spans="1:9" ht="18.75" customHeight="1" x14ac:dyDescent="0.25">
      <c r="A3" s="670"/>
      <c r="B3" s="670"/>
      <c r="C3" s="670"/>
      <c r="D3" s="670"/>
      <c r="E3" s="670"/>
      <c r="F3" s="670"/>
      <c r="G3" s="670"/>
      <c r="H3" s="670"/>
      <c r="I3" s="670"/>
    </row>
    <row r="4" spans="1:9" ht="18.75" customHeight="1" x14ac:dyDescent="0.25">
      <c r="A4" s="670"/>
      <c r="B4" s="670"/>
      <c r="C4" s="670"/>
      <c r="D4" s="670"/>
      <c r="E4" s="670"/>
      <c r="F4" s="670"/>
      <c r="G4" s="670"/>
      <c r="H4" s="670"/>
      <c r="I4" s="670"/>
    </row>
    <row r="5" spans="1:9" ht="18.75" customHeight="1" x14ac:dyDescent="0.25">
      <c r="A5" s="670"/>
      <c r="B5" s="670"/>
      <c r="C5" s="670"/>
      <c r="D5" s="670"/>
      <c r="E5" s="670"/>
      <c r="F5" s="670"/>
      <c r="G5" s="670"/>
      <c r="H5" s="670"/>
      <c r="I5" s="670"/>
    </row>
    <row r="6" spans="1:9" ht="18.75" customHeight="1" x14ac:dyDescent="0.25">
      <c r="A6" s="670"/>
      <c r="B6" s="670"/>
      <c r="C6" s="670"/>
      <c r="D6" s="670"/>
      <c r="E6" s="670"/>
      <c r="F6" s="670"/>
      <c r="G6" s="670"/>
      <c r="H6" s="670"/>
      <c r="I6" s="670"/>
    </row>
    <row r="7" spans="1:9" ht="18.75" customHeight="1" x14ac:dyDescent="0.25">
      <c r="A7" s="670"/>
      <c r="B7" s="670"/>
      <c r="C7" s="670"/>
      <c r="D7" s="670"/>
      <c r="E7" s="670"/>
      <c r="F7" s="670"/>
      <c r="G7" s="670"/>
      <c r="H7" s="670"/>
      <c r="I7" s="670"/>
    </row>
    <row r="8" spans="1:9" x14ac:dyDescent="0.25">
      <c r="A8" s="671" t="s">
        <v>43</v>
      </c>
      <c r="B8" s="671"/>
      <c r="C8" s="671"/>
      <c r="D8" s="671"/>
      <c r="E8" s="671"/>
      <c r="F8" s="671"/>
      <c r="G8" s="671"/>
      <c r="H8" s="671"/>
      <c r="I8" s="671"/>
    </row>
    <row r="9" spans="1:9" x14ac:dyDescent="0.25">
      <c r="A9" s="671"/>
      <c r="B9" s="671"/>
      <c r="C9" s="671"/>
      <c r="D9" s="671"/>
      <c r="E9" s="671"/>
      <c r="F9" s="671"/>
      <c r="G9" s="671"/>
      <c r="H9" s="671"/>
      <c r="I9" s="671"/>
    </row>
    <row r="10" spans="1:9" x14ac:dyDescent="0.25">
      <c r="A10" s="671"/>
      <c r="B10" s="671"/>
      <c r="C10" s="671"/>
      <c r="D10" s="671"/>
      <c r="E10" s="671"/>
      <c r="F10" s="671"/>
      <c r="G10" s="671"/>
      <c r="H10" s="671"/>
      <c r="I10" s="671"/>
    </row>
    <row r="11" spans="1:9" x14ac:dyDescent="0.25">
      <c r="A11" s="671"/>
      <c r="B11" s="671"/>
      <c r="C11" s="671"/>
      <c r="D11" s="671"/>
      <c r="E11" s="671"/>
      <c r="F11" s="671"/>
      <c r="G11" s="671"/>
      <c r="H11" s="671"/>
      <c r="I11" s="671"/>
    </row>
    <row r="12" spans="1:9" x14ac:dyDescent="0.25">
      <c r="A12" s="671"/>
      <c r="B12" s="671"/>
      <c r="C12" s="671"/>
      <c r="D12" s="671"/>
      <c r="E12" s="671"/>
      <c r="F12" s="671"/>
      <c r="G12" s="671"/>
      <c r="H12" s="671"/>
      <c r="I12" s="671"/>
    </row>
    <row r="13" spans="1:9" x14ac:dyDescent="0.25">
      <c r="A13" s="671"/>
      <c r="B13" s="671"/>
      <c r="C13" s="671"/>
      <c r="D13" s="671"/>
      <c r="E13" s="671"/>
      <c r="F13" s="671"/>
      <c r="G13" s="671"/>
      <c r="H13" s="671"/>
      <c r="I13" s="671"/>
    </row>
    <row r="14" spans="1:9" x14ac:dyDescent="0.25">
      <c r="A14" s="671"/>
      <c r="B14" s="671"/>
      <c r="C14" s="671"/>
      <c r="D14" s="671"/>
      <c r="E14" s="671"/>
      <c r="F14" s="671"/>
      <c r="G14" s="671"/>
      <c r="H14" s="671"/>
      <c r="I14" s="671"/>
    </row>
    <row r="15" spans="1:9" ht="19.5" customHeight="1" x14ac:dyDescent="0.3">
      <c r="A15" s="57"/>
    </row>
    <row r="16" spans="1:9" ht="19.5" customHeight="1" x14ac:dyDescent="0.3">
      <c r="A16" s="704" t="s">
        <v>28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25">
      <c r="A17" s="707" t="s">
        <v>44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4">
      <c r="A18" s="59" t="s">
        <v>30</v>
      </c>
      <c r="B18" s="703" t="s">
        <v>5</v>
      </c>
      <c r="C18" s="703"/>
      <c r="D18" s="225"/>
      <c r="E18" s="60"/>
      <c r="F18" s="61"/>
      <c r="G18" s="61"/>
      <c r="H18" s="61"/>
    </row>
    <row r="19" spans="1:14" ht="26.25" customHeight="1" x14ac:dyDescent="0.4">
      <c r="A19" s="59" t="s">
        <v>31</v>
      </c>
      <c r="B19" s="62" t="s">
        <v>131</v>
      </c>
      <c r="C19" s="238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32</v>
      </c>
      <c r="B20" s="708" t="s">
        <v>123</v>
      </c>
      <c r="C20" s="708"/>
      <c r="D20" s="61"/>
      <c r="E20" s="61"/>
      <c r="F20" s="61"/>
      <c r="G20" s="61"/>
      <c r="H20" s="61"/>
    </row>
    <row r="21" spans="1:14" ht="26.25" customHeight="1" x14ac:dyDescent="0.4">
      <c r="A21" s="59" t="s">
        <v>33</v>
      </c>
      <c r="B21" s="708" t="s">
        <v>122</v>
      </c>
      <c r="C21" s="708"/>
      <c r="D21" s="708"/>
      <c r="E21" s="708"/>
      <c r="F21" s="708"/>
      <c r="G21" s="708"/>
      <c r="H21" s="708"/>
      <c r="I21" s="63"/>
    </row>
    <row r="22" spans="1:14" ht="26.25" customHeight="1" x14ac:dyDescent="0.4">
      <c r="A22" s="59" t="s">
        <v>34</v>
      </c>
      <c r="B22" s="427">
        <v>42500.536458333336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35</v>
      </c>
      <c r="B23" s="427">
        <v>42510.536458333336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703" t="s">
        <v>124</v>
      </c>
      <c r="C26" s="703"/>
    </row>
    <row r="27" spans="1:14" ht="26.25" customHeight="1" x14ac:dyDescent="0.4">
      <c r="A27" s="67" t="s">
        <v>45</v>
      </c>
      <c r="B27" s="701" t="s">
        <v>125</v>
      </c>
      <c r="C27" s="701"/>
    </row>
    <row r="28" spans="1:14" ht="27" customHeight="1" x14ac:dyDescent="0.4">
      <c r="A28" s="67" t="s">
        <v>6</v>
      </c>
      <c r="B28" s="68">
        <v>101.74</v>
      </c>
    </row>
    <row r="29" spans="1:14" s="14" customFormat="1" ht="27" customHeight="1" x14ac:dyDescent="0.4">
      <c r="A29" s="67" t="s">
        <v>46</v>
      </c>
      <c r="B29" s="69">
        <v>0</v>
      </c>
      <c r="C29" s="678" t="s">
        <v>47</v>
      </c>
      <c r="D29" s="679"/>
      <c r="E29" s="679"/>
      <c r="F29" s="679"/>
      <c r="G29" s="680"/>
      <c r="I29" s="70"/>
      <c r="J29" s="70"/>
      <c r="K29" s="70"/>
      <c r="L29" s="70"/>
    </row>
    <row r="30" spans="1:14" s="14" customFormat="1" ht="19.5" customHeight="1" x14ac:dyDescent="0.3">
      <c r="A30" s="67" t="s">
        <v>48</v>
      </c>
      <c r="B30" s="71">
        <f>B28-B29</f>
        <v>101.74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49</v>
      </c>
      <c r="B31" s="74">
        <v>1</v>
      </c>
      <c r="C31" s="681" t="s">
        <v>50</v>
      </c>
      <c r="D31" s="682"/>
      <c r="E31" s="682"/>
      <c r="F31" s="682"/>
      <c r="G31" s="682"/>
      <c r="H31" s="683"/>
      <c r="I31" s="70"/>
      <c r="J31" s="70"/>
      <c r="K31" s="70"/>
      <c r="L31" s="70"/>
    </row>
    <row r="32" spans="1:14" s="14" customFormat="1" ht="27" customHeight="1" x14ac:dyDescent="0.4">
      <c r="A32" s="67" t="s">
        <v>51</v>
      </c>
      <c r="B32" s="74">
        <v>1</v>
      </c>
      <c r="C32" s="681" t="s">
        <v>52</v>
      </c>
      <c r="D32" s="682"/>
      <c r="E32" s="682"/>
      <c r="F32" s="682"/>
      <c r="G32" s="682"/>
      <c r="H32" s="683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53</v>
      </c>
      <c r="B34" s="79">
        <f>B31/B32</f>
        <v>1</v>
      </c>
      <c r="C34" s="58" t="s">
        <v>54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55</v>
      </c>
      <c r="B36" s="81">
        <v>25</v>
      </c>
      <c r="C36" s="58"/>
      <c r="D36" s="684" t="s">
        <v>56</v>
      </c>
      <c r="E36" s="702"/>
      <c r="F36" s="684" t="s">
        <v>57</v>
      </c>
      <c r="G36" s="685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58</v>
      </c>
      <c r="B37" s="83">
        <v>5</v>
      </c>
      <c r="C37" s="84" t="s">
        <v>59</v>
      </c>
      <c r="D37" s="85" t="s">
        <v>60</v>
      </c>
      <c r="E37" s="86" t="s">
        <v>61</v>
      </c>
      <c r="F37" s="85" t="s">
        <v>60</v>
      </c>
      <c r="G37" s="87" t="s">
        <v>61</v>
      </c>
      <c r="I37" s="88" t="s">
        <v>62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63</v>
      </c>
      <c r="B38" s="83">
        <v>50</v>
      </c>
      <c r="C38" s="89">
        <v>1</v>
      </c>
      <c r="D38" s="90">
        <v>16519004</v>
      </c>
      <c r="E38" s="91">
        <f>IF(ISBLANK(D38),"-",$D$48/$D$45*D38)</f>
        <v>16901272.473806564</v>
      </c>
      <c r="F38" s="90">
        <v>17931480</v>
      </c>
      <c r="G38" s="92">
        <f>IF(ISBLANK(F38),"-",$D$48/$F$45*F38)</f>
        <v>16849721.161540627</v>
      </c>
      <c r="I38" s="93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64</v>
      </c>
      <c r="B39" s="83">
        <v>1</v>
      </c>
      <c r="C39" s="94">
        <v>2</v>
      </c>
      <c r="D39" s="95">
        <v>16505062</v>
      </c>
      <c r="E39" s="96">
        <f>IF(ISBLANK(D39),"-",$D$48/$D$45*D39)</f>
        <v>16887007.840125877</v>
      </c>
      <c r="F39" s="95">
        <v>18014935</v>
      </c>
      <c r="G39" s="97">
        <f>IF(ISBLANK(F39),"-",$D$48/$F$45*F39)</f>
        <v>16928141.541762248</v>
      </c>
      <c r="I39" s="686">
        <f>ABS((F43/D43*D42)-F42)/D42</f>
        <v>2.498624223150885E-4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65</v>
      </c>
      <c r="B40" s="83">
        <v>1</v>
      </c>
      <c r="C40" s="94">
        <v>3</v>
      </c>
      <c r="D40" s="95">
        <v>16502745</v>
      </c>
      <c r="E40" s="96">
        <f>IF(ISBLANK(D40),"-",$D$48/$D$45*D40)</f>
        <v>16884637.222119983</v>
      </c>
      <c r="F40" s="95">
        <v>17992099</v>
      </c>
      <c r="G40" s="97">
        <f>IF(ISBLANK(F40),"-",$D$48/$F$45*F40)</f>
        <v>16906683.177341413</v>
      </c>
      <c r="I40" s="686"/>
      <c r="L40" s="75"/>
      <c r="M40" s="75"/>
      <c r="N40" s="98"/>
    </row>
    <row r="41" spans="1:14" ht="27" customHeight="1" x14ac:dyDescent="0.4">
      <c r="A41" s="82" t="s">
        <v>66</v>
      </c>
      <c r="B41" s="83">
        <v>1</v>
      </c>
      <c r="C41" s="99">
        <v>4</v>
      </c>
      <c r="D41" s="100"/>
      <c r="E41" s="101" t="str">
        <f>IF(ISBLANK(D41),"-",$D$48/$D$45*D41)</f>
        <v>-</v>
      </c>
      <c r="F41" s="100"/>
      <c r="G41" s="102" t="str">
        <f>IF(ISBLANK(F41),"-",$D$48/$F$45*F41)</f>
        <v>-</v>
      </c>
      <c r="I41" s="103"/>
      <c r="L41" s="75"/>
      <c r="M41" s="75"/>
      <c r="N41" s="98"/>
    </row>
    <row r="42" spans="1:14" ht="27" customHeight="1" x14ac:dyDescent="0.4">
      <c r="A42" s="82" t="s">
        <v>67</v>
      </c>
      <c r="B42" s="83">
        <v>1</v>
      </c>
      <c r="C42" s="104" t="s">
        <v>68</v>
      </c>
      <c r="D42" s="105">
        <f>AVERAGE(D38:D41)</f>
        <v>16508937</v>
      </c>
      <c r="E42" s="106">
        <f>AVERAGE(E38:E41)</f>
        <v>16890972.512017474</v>
      </c>
      <c r="F42" s="105">
        <f>AVERAGE(F38:F41)</f>
        <v>17979504.666666668</v>
      </c>
      <c r="G42" s="107">
        <f>AVERAGE(G38:G41)</f>
        <v>16894848.626881432</v>
      </c>
      <c r="H42" s="108"/>
    </row>
    <row r="43" spans="1:14" ht="26.25" customHeight="1" x14ac:dyDescent="0.4">
      <c r="A43" s="82" t="s">
        <v>69</v>
      </c>
      <c r="B43" s="83">
        <v>1</v>
      </c>
      <c r="C43" s="109" t="s">
        <v>70</v>
      </c>
      <c r="D43" s="110">
        <v>14.41</v>
      </c>
      <c r="E43" s="98"/>
      <c r="F43" s="110">
        <v>15.69</v>
      </c>
      <c r="H43" s="108"/>
    </row>
    <row r="44" spans="1:14" ht="26.25" customHeight="1" x14ac:dyDescent="0.4">
      <c r="A44" s="82" t="s">
        <v>71</v>
      </c>
      <c r="B44" s="83">
        <v>1</v>
      </c>
      <c r="C44" s="111" t="s">
        <v>72</v>
      </c>
      <c r="D44" s="112">
        <f>D43*$B$34</f>
        <v>14.41</v>
      </c>
      <c r="E44" s="113"/>
      <c r="F44" s="112">
        <f>F43*$B$34</f>
        <v>15.69</v>
      </c>
      <c r="H44" s="108"/>
    </row>
    <row r="45" spans="1:14" ht="19.5" customHeight="1" x14ac:dyDescent="0.3">
      <c r="A45" s="82" t="s">
        <v>73</v>
      </c>
      <c r="B45" s="114">
        <f>(B44/B43)*(B42/B41)*(B40/B39)*(B38/B37)*B36</f>
        <v>250</v>
      </c>
      <c r="C45" s="111" t="s">
        <v>74</v>
      </c>
      <c r="D45" s="115">
        <f>D44*$B$30/100</f>
        <v>14.660734</v>
      </c>
      <c r="E45" s="116"/>
      <c r="F45" s="115">
        <f>F44*$B$30/100</f>
        <v>15.963005999999998</v>
      </c>
      <c r="H45" s="108"/>
    </row>
    <row r="46" spans="1:14" ht="19.5" customHeight="1" x14ac:dyDescent="0.3">
      <c r="A46" s="672" t="s">
        <v>75</v>
      </c>
      <c r="B46" s="673"/>
      <c r="C46" s="111" t="s">
        <v>76</v>
      </c>
      <c r="D46" s="117">
        <f>D45/$B$45</f>
        <v>5.8642936E-2</v>
      </c>
      <c r="E46" s="118"/>
      <c r="F46" s="119">
        <f>F45/$B$45</f>
        <v>6.3852023999999993E-2</v>
      </c>
      <c r="H46" s="108"/>
    </row>
    <row r="47" spans="1:14" ht="27" customHeight="1" x14ac:dyDescent="0.4">
      <c r="A47" s="674"/>
      <c r="B47" s="675"/>
      <c r="C47" s="120" t="s">
        <v>77</v>
      </c>
      <c r="D47" s="121">
        <v>0.06</v>
      </c>
      <c r="E47" s="122"/>
      <c r="F47" s="118"/>
      <c r="H47" s="108"/>
    </row>
    <row r="48" spans="1:14" ht="18.75" x14ac:dyDescent="0.3">
      <c r="C48" s="123" t="s">
        <v>78</v>
      </c>
      <c r="D48" s="115">
        <f>D47*$B$45</f>
        <v>15</v>
      </c>
      <c r="F48" s="124"/>
      <c r="H48" s="108"/>
    </row>
    <row r="49" spans="1:12" ht="19.5" customHeight="1" x14ac:dyDescent="0.3">
      <c r="C49" s="125" t="s">
        <v>79</v>
      </c>
      <c r="D49" s="126">
        <f>D48/B34</f>
        <v>15</v>
      </c>
      <c r="F49" s="124"/>
      <c r="H49" s="108"/>
    </row>
    <row r="50" spans="1:12" ht="18.75" x14ac:dyDescent="0.3">
      <c r="C50" s="80" t="s">
        <v>80</v>
      </c>
      <c r="D50" s="127">
        <f>AVERAGE(E38:E41,G38:G41)</f>
        <v>16892910.569449451</v>
      </c>
      <c r="F50" s="128"/>
      <c r="H50" s="108"/>
    </row>
    <row r="51" spans="1:12" ht="18.75" x14ac:dyDescent="0.3">
      <c r="C51" s="82" t="s">
        <v>81</v>
      </c>
      <c r="D51" s="129">
        <f>STDEV(E38:E41,G38:G41)/D50</f>
        <v>1.5593384759676379E-3</v>
      </c>
      <c r="F51" s="128"/>
      <c r="H51" s="108"/>
    </row>
    <row r="52" spans="1:12" ht="19.5" customHeight="1" x14ac:dyDescent="0.3">
      <c r="C52" s="130" t="s">
        <v>17</v>
      </c>
      <c r="D52" s="131">
        <f>COUNT(E38:E41,G38:G41)</f>
        <v>6</v>
      </c>
      <c r="F52" s="128"/>
    </row>
    <row r="54" spans="1:12" ht="18.75" x14ac:dyDescent="0.3">
      <c r="A54" s="132" t="s">
        <v>1</v>
      </c>
      <c r="B54" s="133" t="s">
        <v>82</v>
      </c>
    </row>
    <row r="55" spans="1:12" ht="18.75" x14ac:dyDescent="0.3">
      <c r="A55" s="58" t="s">
        <v>83</v>
      </c>
      <c r="B55" s="134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35" t="s">
        <v>84</v>
      </c>
      <c r="B56" s="136">
        <v>300</v>
      </c>
      <c r="C56" s="58" t="str">
        <f>B20</f>
        <v>Efavirenz 600mg, Lamivudine 300mg and Tenofovir Disoproxil Fumarate 300mg Tablets</v>
      </c>
      <c r="H56" s="137"/>
    </row>
    <row r="57" spans="1:12" ht="18.75" x14ac:dyDescent="0.3">
      <c r="A57" s="134" t="s">
        <v>85</v>
      </c>
      <c r="B57" s="226">
        <f>Uniformity!C46</f>
        <v>1901.1434999999994</v>
      </c>
      <c r="H57" s="137"/>
    </row>
    <row r="58" spans="1:12" ht="19.5" customHeight="1" x14ac:dyDescent="0.3">
      <c r="H58" s="137"/>
    </row>
    <row r="59" spans="1:12" s="14" customFormat="1" ht="27" customHeight="1" x14ac:dyDescent="0.4">
      <c r="A59" s="80" t="s">
        <v>86</v>
      </c>
      <c r="B59" s="81">
        <v>200</v>
      </c>
      <c r="C59" s="58"/>
      <c r="D59" s="138" t="s">
        <v>87</v>
      </c>
      <c r="E59" s="139" t="s">
        <v>59</v>
      </c>
      <c r="F59" s="139" t="s">
        <v>60</v>
      </c>
      <c r="G59" s="139" t="s">
        <v>88</v>
      </c>
      <c r="H59" s="84" t="s">
        <v>89</v>
      </c>
      <c r="L59" s="70"/>
    </row>
    <row r="60" spans="1:12" s="14" customFormat="1" ht="26.25" customHeight="1" x14ac:dyDescent="0.4">
      <c r="A60" s="82" t="s">
        <v>90</v>
      </c>
      <c r="B60" s="83">
        <v>4</v>
      </c>
      <c r="C60" s="689" t="s">
        <v>91</v>
      </c>
      <c r="D60" s="692">
        <v>1899.6</v>
      </c>
      <c r="E60" s="140">
        <v>1</v>
      </c>
      <c r="F60" s="141">
        <v>16099577</v>
      </c>
      <c r="G60" s="227">
        <f>IF(ISBLANK(F60),"-",(F60/$D$50*$D$47*$B$68)*($B$57/$D$60))</f>
        <v>286.14355961421018</v>
      </c>
      <c r="H60" s="142">
        <f t="shared" ref="H60:H71" si="0">IF(ISBLANK(F60),"-",G60/$B$56)</f>
        <v>0.95381186538070062</v>
      </c>
      <c r="L60" s="70"/>
    </row>
    <row r="61" spans="1:12" s="14" customFormat="1" ht="26.25" customHeight="1" x14ac:dyDescent="0.4">
      <c r="A61" s="82" t="s">
        <v>92</v>
      </c>
      <c r="B61" s="83">
        <v>100</v>
      </c>
      <c r="C61" s="690"/>
      <c r="D61" s="693"/>
      <c r="E61" s="143">
        <v>2</v>
      </c>
      <c r="F61" s="95">
        <v>16136167</v>
      </c>
      <c r="G61" s="228">
        <f>IF(ISBLANK(F61),"-",(F61/$D$50*$D$47*$B$68)*($B$57/$D$60))</f>
        <v>286.79388681512262</v>
      </c>
      <c r="H61" s="144">
        <f t="shared" si="0"/>
        <v>0.95597962271707537</v>
      </c>
      <c r="L61" s="70"/>
    </row>
    <row r="62" spans="1:12" s="14" customFormat="1" ht="26.25" customHeight="1" x14ac:dyDescent="0.4">
      <c r="A62" s="82" t="s">
        <v>93</v>
      </c>
      <c r="B62" s="83">
        <v>1</v>
      </c>
      <c r="C62" s="690"/>
      <c r="D62" s="693"/>
      <c r="E62" s="143">
        <v>3</v>
      </c>
      <c r="F62" s="145">
        <v>15996215</v>
      </c>
      <c r="G62" s="228">
        <f>IF(ISBLANK(F62),"-",(F62/$D$50*$D$47*$B$68)*($B$57/$D$60))</f>
        <v>284.30646969508723</v>
      </c>
      <c r="H62" s="144">
        <f t="shared" si="0"/>
        <v>0.94768823231695742</v>
      </c>
      <c r="L62" s="70"/>
    </row>
    <row r="63" spans="1:12" ht="27" customHeight="1" x14ac:dyDescent="0.4">
      <c r="A63" s="82" t="s">
        <v>94</v>
      </c>
      <c r="B63" s="83">
        <v>1</v>
      </c>
      <c r="C63" s="700"/>
      <c r="D63" s="694"/>
      <c r="E63" s="146">
        <v>4</v>
      </c>
      <c r="F63" s="147"/>
      <c r="G63" s="228" t="str">
        <f>IF(ISBLANK(F63),"-",(F63/$D$50*$D$47*$B$68)*($B$57/$D$60))</f>
        <v>-</v>
      </c>
      <c r="H63" s="144" t="str">
        <f t="shared" si="0"/>
        <v>-</v>
      </c>
    </row>
    <row r="64" spans="1:12" ht="26.25" customHeight="1" x14ac:dyDescent="0.4">
      <c r="A64" s="82" t="s">
        <v>95</v>
      </c>
      <c r="B64" s="83">
        <v>1</v>
      </c>
      <c r="C64" s="689" t="s">
        <v>96</v>
      </c>
      <c r="D64" s="692">
        <v>1905.57</v>
      </c>
      <c r="E64" s="140">
        <v>1</v>
      </c>
      <c r="F64" s="141">
        <v>16641929</v>
      </c>
      <c r="G64" s="229">
        <f>IF(ISBLANK(F64),"-",(F64/$D$50*$D$47*$B$68)*($B$57/$D$64))</f>
        <v>294.85631168586468</v>
      </c>
      <c r="H64" s="148">
        <f t="shared" si="0"/>
        <v>0.98285437228621564</v>
      </c>
    </row>
    <row r="65" spans="1:8" ht="26.25" customHeight="1" x14ac:dyDescent="0.4">
      <c r="A65" s="82" t="s">
        <v>97</v>
      </c>
      <c r="B65" s="83">
        <v>1</v>
      </c>
      <c r="C65" s="690"/>
      <c r="D65" s="693"/>
      <c r="E65" s="143">
        <v>2</v>
      </c>
      <c r="F65" s="95">
        <v>16594057</v>
      </c>
      <c r="G65" s="230">
        <f>IF(ISBLANK(F65),"-",(F65/$D$50*$D$47*$B$68)*($B$57/$D$64))</f>
        <v>294.00813108414326</v>
      </c>
      <c r="H65" s="149">
        <f t="shared" si="0"/>
        <v>0.98002710361381085</v>
      </c>
    </row>
    <row r="66" spans="1:8" ht="26.25" customHeight="1" x14ac:dyDescent="0.4">
      <c r="A66" s="82" t="s">
        <v>98</v>
      </c>
      <c r="B66" s="83">
        <v>1</v>
      </c>
      <c r="C66" s="690"/>
      <c r="D66" s="693"/>
      <c r="E66" s="143">
        <v>3</v>
      </c>
      <c r="F66" s="95">
        <v>16503783</v>
      </c>
      <c r="G66" s="230">
        <f>IF(ISBLANK(F66),"-",(F66/$D$50*$D$47*$B$68)*($B$57/$D$64))</f>
        <v>292.40868557027704</v>
      </c>
      <c r="H66" s="149">
        <f t="shared" si="0"/>
        <v>0.97469561856759013</v>
      </c>
    </row>
    <row r="67" spans="1:8" ht="27" customHeight="1" x14ac:dyDescent="0.4">
      <c r="A67" s="82" t="s">
        <v>99</v>
      </c>
      <c r="B67" s="83">
        <v>1</v>
      </c>
      <c r="C67" s="700"/>
      <c r="D67" s="694"/>
      <c r="E67" s="146">
        <v>4</v>
      </c>
      <c r="F67" s="147"/>
      <c r="G67" s="231" t="str">
        <f>IF(ISBLANK(F67),"-",(F67/$D$50*$D$47*$B$68)*($B$57/$D$64))</f>
        <v>-</v>
      </c>
      <c r="H67" s="150" t="str">
        <f t="shared" si="0"/>
        <v>-</v>
      </c>
    </row>
    <row r="68" spans="1:8" ht="26.25" customHeight="1" x14ac:dyDescent="0.4">
      <c r="A68" s="82" t="s">
        <v>100</v>
      </c>
      <c r="B68" s="151">
        <f>(B67/B66)*(B65/B64)*(B63/B62)*(B61/B60)*B59</f>
        <v>5000</v>
      </c>
      <c r="C68" s="689" t="s">
        <v>101</v>
      </c>
      <c r="D68" s="692">
        <v>1901.65</v>
      </c>
      <c r="E68" s="140">
        <v>1</v>
      </c>
      <c r="F68" s="141">
        <v>16676272</v>
      </c>
      <c r="G68" s="229">
        <f>IF(ISBLANK(F68),"-",(F68/$D$50*$D$47*$B$68)*($B$57/$D$68))</f>
        <v>296.07385143626539</v>
      </c>
      <c r="H68" s="144">
        <f t="shared" si="0"/>
        <v>0.98691283812088459</v>
      </c>
    </row>
    <row r="69" spans="1:8" ht="27" customHeight="1" x14ac:dyDescent="0.4">
      <c r="A69" s="130" t="s">
        <v>102</v>
      </c>
      <c r="B69" s="152">
        <f>(D47*B68)/B56*B57</f>
        <v>1901.1434999999994</v>
      </c>
      <c r="C69" s="690"/>
      <c r="D69" s="693"/>
      <c r="E69" s="143">
        <v>2</v>
      </c>
      <c r="F69" s="95">
        <v>16710681</v>
      </c>
      <c r="G69" s="230">
        <f>IF(ISBLANK(F69),"-",(F69/$D$50*$D$47*$B$68)*($B$57/$D$68))</f>
        <v>296.6847556691821</v>
      </c>
      <c r="H69" s="144">
        <f t="shared" si="0"/>
        <v>0.98894918556394029</v>
      </c>
    </row>
    <row r="70" spans="1:8" ht="26.25" customHeight="1" x14ac:dyDescent="0.4">
      <c r="A70" s="695" t="s">
        <v>75</v>
      </c>
      <c r="B70" s="696"/>
      <c r="C70" s="690"/>
      <c r="D70" s="693"/>
      <c r="E70" s="143">
        <v>3</v>
      </c>
      <c r="F70" s="95">
        <v>16746137</v>
      </c>
      <c r="G70" s="230">
        <f>IF(ISBLANK(F70),"-",(F70/$D$50*$D$47*$B$68)*($B$57/$D$68))</f>
        <v>297.31424854843743</v>
      </c>
      <c r="H70" s="144">
        <f t="shared" si="0"/>
        <v>0.99104749516145807</v>
      </c>
    </row>
    <row r="71" spans="1:8" ht="27" customHeight="1" x14ac:dyDescent="0.4">
      <c r="A71" s="697"/>
      <c r="B71" s="698"/>
      <c r="C71" s="691"/>
      <c r="D71" s="694"/>
      <c r="E71" s="146">
        <v>4</v>
      </c>
      <c r="F71" s="147"/>
      <c r="G71" s="231" t="str">
        <f>IF(ISBLANK(F71),"-",(F71/$D$50*$D$47*$B$68)*($B$57/$D$68))</f>
        <v>-</v>
      </c>
      <c r="H71" s="15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56" t="s">
        <v>68</v>
      </c>
      <c r="G72" s="236">
        <f>AVERAGE(G60:G71)</f>
        <v>292.06554445762112</v>
      </c>
      <c r="H72" s="157">
        <f>AVERAGE(H60:H71)</f>
        <v>0.97355181485873699</v>
      </c>
    </row>
    <row r="73" spans="1:8" ht="26.25" customHeight="1" x14ac:dyDescent="0.4">
      <c r="C73" s="154"/>
      <c r="D73" s="154"/>
      <c r="E73" s="154"/>
      <c r="F73" s="158" t="s">
        <v>81</v>
      </c>
      <c r="G73" s="232">
        <f>STDEV(G60:G71)/G72</f>
        <v>1.7106421564839561E-2</v>
      </c>
      <c r="H73" s="232">
        <f>STDEV(H60:H71)/H72</f>
        <v>1.7106421564839554E-2</v>
      </c>
    </row>
    <row r="74" spans="1:8" ht="27" customHeight="1" x14ac:dyDescent="0.4">
      <c r="A74" s="154"/>
      <c r="B74" s="154"/>
      <c r="C74" s="155"/>
      <c r="D74" s="155"/>
      <c r="E74" s="159"/>
      <c r="F74" s="160" t="s">
        <v>17</v>
      </c>
      <c r="G74" s="161">
        <f>COUNT(G60:G71)</f>
        <v>9</v>
      </c>
      <c r="H74" s="161">
        <f>COUNT(H60:H71)</f>
        <v>9</v>
      </c>
    </row>
    <row r="76" spans="1:8" ht="26.25" customHeight="1" x14ac:dyDescent="0.4">
      <c r="A76" s="66" t="s">
        <v>103</v>
      </c>
      <c r="B76" s="162" t="s">
        <v>104</v>
      </c>
      <c r="C76" s="676" t="str">
        <f>B20</f>
        <v>Efavirenz 600mg, Lamivudine 300mg and Tenofovir Disoproxil Fumarate 300mg Tablets</v>
      </c>
      <c r="D76" s="676"/>
      <c r="E76" s="163" t="s">
        <v>105</v>
      </c>
      <c r="F76" s="163"/>
      <c r="G76" s="164">
        <f>H72</f>
        <v>0.97355181485873699</v>
      </c>
      <c r="H76" s="165"/>
    </row>
    <row r="77" spans="1:8" ht="18.75" x14ac:dyDescent="0.3">
      <c r="A77" s="65" t="s">
        <v>106</v>
      </c>
      <c r="B77" s="65" t="s">
        <v>107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699" t="str">
        <f>B26</f>
        <v>Lamivudine</v>
      </c>
      <c r="C79" s="699"/>
    </row>
    <row r="80" spans="1:8" ht="26.25" customHeight="1" x14ac:dyDescent="0.4">
      <c r="A80" s="67" t="s">
        <v>45</v>
      </c>
      <c r="B80" s="699" t="str">
        <f>B27</f>
        <v>L3-9</v>
      </c>
      <c r="C80" s="699"/>
    </row>
    <row r="81" spans="1:12" ht="27" customHeight="1" x14ac:dyDescent="0.4">
      <c r="A81" s="67" t="s">
        <v>6</v>
      </c>
      <c r="B81" s="166">
        <f>B28</f>
        <v>101.74</v>
      </c>
    </row>
    <row r="82" spans="1:12" s="14" customFormat="1" ht="27" customHeight="1" x14ac:dyDescent="0.4">
      <c r="A82" s="67" t="s">
        <v>46</v>
      </c>
      <c r="B82" s="69">
        <v>0</v>
      </c>
      <c r="C82" s="678" t="s">
        <v>47</v>
      </c>
      <c r="D82" s="679"/>
      <c r="E82" s="679"/>
      <c r="F82" s="679"/>
      <c r="G82" s="680"/>
      <c r="I82" s="70"/>
      <c r="J82" s="70"/>
      <c r="K82" s="70"/>
      <c r="L82" s="70"/>
    </row>
    <row r="83" spans="1:12" s="14" customFormat="1" ht="19.5" customHeight="1" x14ac:dyDescent="0.3">
      <c r="A83" s="67" t="s">
        <v>48</v>
      </c>
      <c r="B83" s="71">
        <f>B81-B82</f>
        <v>101.74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49</v>
      </c>
      <c r="B84" s="74">
        <v>1</v>
      </c>
      <c r="C84" s="681" t="s">
        <v>108</v>
      </c>
      <c r="D84" s="682"/>
      <c r="E84" s="682"/>
      <c r="F84" s="682"/>
      <c r="G84" s="682"/>
      <c r="H84" s="683"/>
      <c r="I84" s="70"/>
      <c r="J84" s="70"/>
      <c r="K84" s="70"/>
      <c r="L84" s="70"/>
    </row>
    <row r="85" spans="1:12" s="14" customFormat="1" ht="27" customHeight="1" x14ac:dyDescent="0.4">
      <c r="A85" s="67" t="s">
        <v>51</v>
      </c>
      <c r="B85" s="74">
        <v>1</v>
      </c>
      <c r="C85" s="681" t="s">
        <v>109</v>
      </c>
      <c r="D85" s="682"/>
      <c r="E85" s="682"/>
      <c r="F85" s="682"/>
      <c r="G85" s="682"/>
      <c r="H85" s="683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53</v>
      </c>
      <c r="B87" s="79">
        <f>B84/B85</f>
        <v>1</v>
      </c>
      <c r="C87" s="58" t="s">
        <v>54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55</v>
      </c>
      <c r="B89" s="81">
        <v>25</v>
      </c>
      <c r="D89" s="167" t="s">
        <v>56</v>
      </c>
      <c r="E89" s="168"/>
      <c r="F89" s="684" t="s">
        <v>57</v>
      </c>
      <c r="G89" s="685"/>
    </row>
    <row r="90" spans="1:12" ht="27" customHeight="1" x14ac:dyDescent="0.4">
      <c r="A90" s="82" t="s">
        <v>58</v>
      </c>
      <c r="B90" s="83">
        <v>10</v>
      </c>
      <c r="C90" s="169" t="s">
        <v>59</v>
      </c>
      <c r="D90" s="85" t="s">
        <v>60</v>
      </c>
      <c r="E90" s="86" t="s">
        <v>61</v>
      </c>
      <c r="F90" s="85" t="s">
        <v>60</v>
      </c>
      <c r="G90" s="170" t="s">
        <v>61</v>
      </c>
      <c r="I90" s="88" t="s">
        <v>62</v>
      </c>
    </row>
    <row r="91" spans="1:12" ht="26.25" customHeight="1" x14ac:dyDescent="0.4">
      <c r="A91" s="82" t="s">
        <v>63</v>
      </c>
      <c r="B91" s="83">
        <v>20</v>
      </c>
      <c r="C91" s="171">
        <v>1</v>
      </c>
      <c r="D91" s="609">
        <v>79154720</v>
      </c>
      <c r="E91" s="91">
        <f>IF(ISBLANK(D91),"-",$D$101/$D$98*D91)</f>
        <v>80986449.928086832</v>
      </c>
      <c r="F91" s="609">
        <v>88201409</v>
      </c>
      <c r="G91" s="92">
        <f>IF(ISBLANK(F91),"-",$D$101/$F$98*F91)</f>
        <v>82880450.900037259</v>
      </c>
      <c r="I91" s="93"/>
    </row>
    <row r="92" spans="1:12" ht="26.25" customHeight="1" x14ac:dyDescent="0.4">
      <c r="A92" s="82" t="s">
        <v>64</v>
      </c>
      <c r="B92" s="83">
        <v>1</v>
      </c>
      <c r="C92" s="155">
        <v>2</v>
      </c>
      <c r="D92" s="610">
        <v>79101944</v>
      </c>
      <c r="E92" s="96">
        <f>IF(ISBLANK(D92),"-",$D$101/$D$98*D92)</f>
        <v>80932452.631634951</v>
      </c>
      <c r="F92" s="610">
        <v>87202538</v>
      </c>
      <c r="G92" s="97">
        <f>IF(ISBLANK(F92),"-",$D$101/$F$98*F92)</f>
        <v>81941839.149844348</v>
      </c>
      <c r="I92" s="686">
        <f>ABS((F96/D96*D95)-F95)/D95</f>
        <v>1.4044207656651589E-2</v>
      </c>
    </row>
    <row r="93" spans="1:12" ht="26.25" customHeight="1" x14ac:dyDescent="0.4">
      <c r="A93" s="82" t="s">
        <v>65</v>
      </c>
      <c r="B93" s="83">
        <v>1</v>
      </c>
      <c r="C93" s="155">
        <v>3</v>
      </c>
      <c r="D93" s="610">
        <v>80401091</v>
      </c>
      <c r="E93" s="96">
        <f>IF(ISBLANK(D93),"-",$D$101/$D$98*D93)</f>
        <v>82261663.365558654</v>
      </c>
      <c r="F93" s="610">
        <v>87804868</v>
      </c>
      <c r="G93" s="97">
        <f>IF(ISBLANK(F93),"-",$D$101/$F$98*F93)</f>
        <v>82507832.171459451</v>
      </c>
      <c r="I93" s="686"/>
    </row>
    <row r="94" spans="1:12" ht="27" customHeight="1" x14ac:dyDescent="0.4">
      <c r="A94" s="82" t="s">
        <v>66</v>
      </c>
      <c r="B94" s="83">
        <v>1</v>
      </c>
      <c r="C94" s="172">
        <v>4</v>
      </c>
      <c r="D94" s="100"/>
      <c r="E94" s="101" t="str">
        <f>IF(ISBLANK(D94),"-",$D$101/$D$98*D94)</f>
        <v>-</v>
      </c>
      <c r="F94" s="173"/>
      <c r="G94" s="102" t="str">
        <f>IF(ISBLANK(F94),"-",$D$101/$F$98*F94)</f>
        <v>-</v>
      </c>
      <c r="I94" s="103"/>
    </row>
    <row r="95" spans="1:12" ht="27" customHeight="1" x14ac:dyDescent="0.4">
      <c r="A95" s="82" t="s">
        <v>67</v>
      </c>
      <c r="B95" s="83">
        <v>1</v>
      </c>
      <c r="C95" s="174" t="s">
        <v>68</v>
      </c>
      <c r="D95" s="175">
        <f>AVERAGE(D91:D94)</f>
        <v>79552585</v>
      </c>
      <c r="E95" s="106">
        <f>AVERAGE(E91:E94)</f>
        <v>81393521.975093469</v>
      </c>
      <c r="F95" s="176">
        <f>AVERAGE(F91:F94)</f>
        <v>87736271.666666672</v>
      </c>
      <c r="G95" s="177">
        <f>AVERAGE(G91:G94)</f>
        <v>82443374.073780358</v>
      </c>
    </row>
    <row r="96" spans="1:12" ht="26.25" customHeight="1" x14ac:dyDescent="0.4">
      <c r="A96" s="82" t="s">
        <v>69</v>
      </c>
      <c r="B96" s="68">
        <v>1</v>
      </c>
      <c r="C96" s="178" t="s">
        <v>110</v>
      </c>
      <c r="D96" s="179">
        <v>14.41</v>
      </c>
      <c r="E96" s="98"/>
      <c r="F96" s="110">
        <v>15.69</v>
      </c>
    </row>
    <row r="97" spans="1:10" ht="26.25" customHeight="1" x14ac:dyDescent="0.4">
      <c r="A97" s="82" t="s">
        <v>71</v>
      </c>
      <c r="B97" s="68">
        <v>1</v>
      </c>
      <c r="C97" s="180" t="s">
        <v>111</v>
      </c>
      <c r="D97" s="181">
        <f>D96*$B$87</f>
        <v>14.41</v>
      </c>
      <c r="E97" s="113"/>
      <c r="F97" s="112">
        <f>F96*$B$87</f>
        <v>15.69</v>
      </c>
    </row>
    <row r="98" spans="1:10" ht="19.5" customHeight="1" x14ac:dyDescent="0.3">
      <c r="A98" s="82" t="s">
        <v>73</v>
      </c>
      <c r="B98" s="182">
        <f>(B97/B96)*(B95/B94)*(B93/B92)*(B91/B90)*B89</f>
        <v>50</v>
      </c>
      <c r="C98" s="180" t="s">
        <v>112</v>
      </c>
      <c r="D98" s="183">
        <f>D97*$B$83/100</f>
        <v>14.660734</v>
      </c>
      <c r="E98" s="116"/>
      <c r="F98" s="115">
        <f>F97*$B$83/100</f>
        <v>15.963005999999998</v>
      </c>
    </row>
    <row r="99" spans="1:10" ht="19.5" customHeight="1" x14ac:dyDescent="0.3">
      <c r="A99" s="672" t="s">
        <v>75</v>
      </c>
      <c r="B99" s="687"/>
      <c r="C99" s="180" t="s">
        <v>113</v>
      </c>
      <c r="D99" s="184">
        <f>D98/$B$98</f>
        <v>0.29321468000000001</v>
      </c>
      <c r="E99" s="116"/>
      <c r="F99" s="119">
        <f>F98/$B$98</f>
        <v>0.31926011999999998</v>
      </c>
      <c r="G99" s="185"/>
      <c r="H99" s="108"/>
    </row>
    <row r="100" spans="1:10" ht="19.5" customHeight="1" x14ac:dyDescent="0.3">
      <c r="A100" s="674"/>
      <c r="B100" s="688"/>
      <c r="C100" s="180" t="s">
        <v>77</v>
      </c>
      <c r="D100" s="186">
        <f>$B$56/$B$116</f>
        <v>0.3</v>
      </c>
      <c r="F100" s="124"/>
      <c r="G100" s="187"/>
      <c r="H100" s="108"/>
    </row>
    <row r="101" spans="1:10" ht="18.75" x14ac:dyDescent="0.3">
      <c r="C101" s="180" t="s">
        <v>78</v>
      </c>
      <c r="D101" s="181">
        <f>D100*$B$98</f>
        <v>15</v>
      </c>
      <c r="F101" s="124"/>
      <c r="G101" s="185"/>
      <c r="H101" s="108"/>
    </row>
    <row r="102" spans="1:10" ht="19.5" customHeight="1" x14ac:dyDescent="0.3">
      <c r="C102" s="188" t="s">
        <v>79</v>
      </c>
      <c r="D102" s="189">
        <f>D101/B34</f>
        <v>15</v>
      </c>
      <c r="F102" s="128"/>
      <c r="G102" s="185"/>
      <c r="H102" s="108"/>
      <c r="J102" s="190"/>
    </row>
    <row r="103" spans="1:10" ht="18.75" x14ac:dyDescent="0.3">
      <c r="C103" s="191" t="s">
        <v>114</v>
      </c>
      <c r="D103" s="192">
        <f>AVERAGE(E91:E94,G91:G94)</f>
        <v>81918448.024436906</v>
      </c>
      <c r="F103" s="128"/>
      <c r="G103" s="193"/>
      <c r="H103" s="108"/>
      <c r="J103" s="194"/>
    </row>
    <row r="104" spans="1:10" ht="18.75" x14ac:dyDescent="0.3">
      <c r="C104" s="158" t="s">
        <v>81</v>
      </c>
      <c r="D104" s="195">
        <f>STDEV(E91:E94,G91:G94)/D103</f>
        <v>9.8144788597353989E-3</v>
      </c>
      <c r="F104" s="128"/>
      <c r="G104" s="185"/>
      <c r="H104" s="108"/>
      <c r="J104" s="194"/>
    </row>
    <row r="105" spans="1:10" ht="19.5" customHeight="1" x14ac:dyDescent="0.3">
      <c r="C105" s="160" t="s">
        <v>17</v>
      </c>
      <c r="D105" s="196">
        <f>COUNT(E91:E94,G91:G94)</f>
        <v>6</v>
      </c>
      <c r="F105" s="128"/>
      <c r="G105" s="185"/>
      <c r="H105" s="108"/>
      <c r="J105" s="194"/>
    </row>
    <row r="106" spans="1:10" ht="19.5" customHeight="1" x14ac:dyDescent="0.3">
      <c r="A106" s="132"/>
      <c r="B106" s="132"/>
      <c r="C106" s="132"/>
      <c r="D106" s="132"/>
      <c r="E106" s="132"/>
    </row>
    <row r="107" spans="1:10" ht="26.25" customHeight="1" x14ac:dyDescent="0.4">
      <c r="A107" s="80" t="s">
        <v>115</v>
      </c>
      <c r="B107" s="81">
        <v>1000</v>
      </c>
      <c r="C107" s="197" t="s">
        <v>116</v>
      </c>
      <c r="D107" s="198" t="s">
        <v>60</v>
      </c>
      <c r="E107" s="199" t="s">
        <v>117</v>
      </c>
      <c r="F107" s="200" t="s">
        <v>118</v>
      </c>
    </row>
    <row r="108" spans="1:10" ht="26.25" customHeight="1" x14ac:dyDescent="0.4">
      <c r="A108" s="82" t="s">
        <v>119</v>
      </c>
      <c r="B108" s="83">
        <v>1</v>
      </c>
      <c r="C108" s="201">
        <v>1</v>
      </c>
      <c r="D108" s="202">
        <v>78845862</v>
      </c>
      <c r="E108" s="233">
        <f t="shared" ref="E108:E113" si="1">IF(ISBLANK(D108),"-",D108/$D$103*$D$100*$B$116)</f>
        <v>288.74764073830966</v>
      </c>
      <c r="F108" s="203">
        <f t="shared" ref="F108:F113" si="2">IF(ISBLANK(D108), "-", E108/$B$56)</f>
        <v>0.96249213579436554</v>
      </c>
    </row>
    <row r="109" spans="1:10" ht="26.25" customHeight="1" x14ac:dyDescent="0.4">
      <c r="A109" s="82" t="s">
        <v>92</v>
      </c>
      <c r="B109" s="83">
        <v>1</v>
      </c>
      <c r="C109" s="201">
        <v>2</v>
      </c>
      <c r="D109" s="202">
        <v>80664618</v>
      </c>
      <c r="E109" s="234">
        <f t="shared" si="1"/>
        <v>295.40825032209028</v>
      </c>
      <c r="F109" s="204">
        <f t="shared" si="2"/>
        <v>0.98469416774030094</v>
      </c>
    </row>
    <row r="110" spans="1:10" ht="26.25" customHeight="1" x14ac:dyDescent="0.4">
      <c r="A110" s="82" t="s">
        <v>93</v>
      </c>
      <c r="B110" s="83">
        <v>1</v>
      </c>
      <c r="C110" s="201">
        <v>3</v>
      </c>
      <c r="D110" s="202">
        <v>81177903</v>
      </c>
      <c r="E110" s="234">
        <f t="shared" si="1"/>
        <v>297.28799174436512</v>
      </c>
      <c r="F110" s="204">
        <f t="shared" si="2"/>
        <v>0.99095997248121703</v>
      </c>
    </row>
    <row r="111" spans="1:10" ht="26.25" customHeight="1" x14ac:dyDescent="0.4">
      <c r="A111" s="82" t="s">
        <v>94</v>
      </c>
      <c r="B111" s="83">
        <v>1</v>
      </c>
      <c r="C111" s="201">
        <v>4</v>
      </c>
      <c r="D111" s="202">
        <v>80548482</v>
      </c>
      <c r="E111" s="234">
        <f t="shared" si="1"/>
        <v>294.98293953019629</v>
      </c>
      <c r="F111" s="204">
        <f t="shared" si="2"/>
        <v>0.98327646510065425</v>
      </c>
    </row>
    <row r="112" spans="1:10" ht="26.25" customHeight="1" x14ac:dyDescent="0.4">
      <c r="A112" s="82" t="s">
        <v>95</v>
      </c>
      <c r="B112" s="83">
        <v>1</v>
      </c>
      <c r="C112" s="201">
        <v>5</v>
      </c>
      <c r="D112" s="202">
        <v>79997576</v>
      </c>
      <c r="E112" s="234">
        <f t="shared" si="1"/>
        <v>292.96542328097854</v>
      </c>
      <c r="F112" s="204">
        <f t="shared" si="2"/>
        <v>0.97655141093659514</v>
      </c>
    </row>
    <row r="113" spans="1:10" ht="26.25" customHeight="1" x14ac:dyDescent="0.4">
      <c r="A113" s="82" t="s">
        <v>97</v>
      </c>
      <c r="B113" s="83">
        <v>1</v>
      </c>
      <c r="C113" s="205">
        <v>6</v>
      </c>
      <c r="D113" s="206">
        <v>78559719</v>
      </c>
      <c r="E113" s="235">
        <f t="shared" si="1"/>
        <v>287.69973392280951</v>
      </c>
      <c r="F113" s="207">
        <f t="shared" si="2"/>
        <v>0.9589991130760317</v>
      </c>
    </row>
    <row r="114" spans="1:10" ht="26.25" customHeight="1" x14ac:dyDescent="0.4">
      <c r="A114" s="82" t="s">
        <v>98</v>
      </c>
      <c r="B114" s="83">
        <v>1</v>
      </c>
      <c r="C114" s="201"/>
      <c r="D114" s="155"/>
      <c r="E114" s="57"/>
      <c r="F114" s="208"/>
    </row>
    <row r="115" spans="1:10" ht="26.25" customHeight="1" x14ac:dyDescent="0.4">
      <c r="A115" s="82" t="s">
        <v>99</v>
      </c>
      <c r="B115" s="83">
        <v>1</v>
      </c>
      <c r="C115" s="201"/>
      <c r="D115" s="209" t="s">
        <v>68</v>
      </c>
      <c r="E115" s="237">
        <f>AVERAGE(E108:E113)</f>
        <v>292.84866325645822</v>
      </c>
      <c r="F115" s="210">
        <f>AVERAGE(F108:F113)</f>
        <v>0.97616221085486066</v>
      </c>
    </row>
    <row r="116" spans="1:10" ht="27" customHeight="1" x14ac:dyDescent="0.4">
      <c r="A116" s="82" t="s">
        <v>100</v>
      </c>
      <c r="B116" s="114">
        <f>(B115/B114)*(B113/B112)*(B111/B110)*(B109/B108)*B107</f>
        <v>1000</v>
      </c>
      <c r="C116" s="211"/>
      <c r="D116" s="174" t="s">
        <v>81</v>
      </c>
      <c r="E116" s="212">
        <f>STDEV(E108:E113)/E115</f>
        <v>1.3150734971896626E-2</v>
      </c>
      <c r="F116" s="212">
        <f>STDEV(F108:F113)/F115</f>
        <v>1.3150734971896616E-2</v>
      </c>
      <c r="I116" s="57"/>
    </row>
    <row r="117" spans="1:10" ht="27" customHeight="1" x14ac:dyDescent="0.4">
      <c r="A117" s="672" t="s">
        <v>75</v>
      </c>
      <c r="B117" s="673"/>
      <c r="C117" s="213"/>
      <c r="D117" s="214" t="s">
        <v>17</v>
      </c>
      <c r="E117" s="215">
        <f>COUNT(E108:E113)</f>
        <v>6</v>
      </c>
      <c r="F117" s="215">
        <f>COUNT(F108:F113)</f>
        <v>6</v>
      </c>
      <c r="I117" s="57"/>
      <c r="J117" s="194"/>
    </row>
    <row r="118" spans="1:10" ht="19.5" customHeight="1" x14ac:dyDescent="0.3">
      <c r="A118" s="674"/>
      <c r="B118" s="675"/>
      <c r="C118" s="57"/>
      <c r="D118" s="57"/>
      <c r="E118" s="57"/>
      <c r="F118" s="155"/>
      <c r="G118" s="57"/>
      <c r="H118" s="57"/>
      <c r="I118" s="57"/>
    </row>
    <row r="119" spans="1:10" ht="18.75" x14ac:dyDescent="0.3">
      <c r="A119" s="224"/>
      <c r="B119" s="78"/>
      <c r="C119" s="57"/>
      <c r="D119" s="57"/>
      <c r="E119" s="57"/>
      <c r="F119" s="155"/>
      <c r="G119" s="57"/>
      <c r="H119" s="57"/>
      <c r="I119" s="57"/>
    </row>
    <row r="120" spans="1:10" ht="26.25" customHeight="1" x14ac:dyDescent="0.4">
      <c r="A120" s="66" t="s">
        <v>103</v>
      </c>
      <c r="B120" s="162" t="s">
        <v>120</v>
      </c>
      <c r="C120" s="676" t="str">
        <f>B20</f>
        <v>Efavirenz 600mg, Lamivudine 300mg and Tenofovir Disoproxil Fumarate 300mg Tablets</v>
      </c>
      <c r="D120" s="676"/>
      <c r="E120" s="163" t="s">
        <v>121</v>
      </c>
      <c r="F120" s="163"/>
      <c r="G120" s="164">
        <f>F115</f>
        <v>0.97616221085486066</v>
      </c>
      <c r="H120" s="57"/>
      <c r="I120" s="57"/>
    </row>
    <row r="121" spans="1:10" ht="19.5" customHeight="1" x14ac:dyDescent="0.3">
      <c r="A121" s="216"/>
      <c r="B121" s="216"/>
      <c r="C121" s="217"/>
      <c r="D121" s="217"/>
      <c r="E121" s="217"/>
      <c r="F121" s="217"/>
      <c r="G121" s="217"/>
      <c r="H121" s="217"/>
    </row>
    <row r="122" spans="1:10" ht="18.75" x14ac:dyDescent="0.3">
      <c r="B122" s="677" t="s">
        <v>23</v>
      </c>
      <c r="C122" s="677"/>
      <c r="E122" s="169" t="s">
        <v>24</v>
      </c>
      <c r="F122" s="218"/>
      <c r="G122" s="677" t="s">
        <v>25</v>
      </c>
      <c r="H122" s="677"/>
    </row>
    <row r="123" spans="1:10" ht="69.95" customHeight="1" x14ac:dyDescent="0.3">
      <c r="A123" s="219" t="s">
        <v>26</v>
      </c>
      <c r="B123" s="220"/>
      <c r="C123" s="220"/>
      <c r="E123" s="220"/>
      <c r="F123" s="57"/>
      <c r="G123" s="221"/>
      <c r="H123" s="221"/>
    </row>
    <row r="124" spans="1:10" ht="69.95" customHeight="1" x14ac:dyDescent="0.3">
      <c r="A124" s="219" t="s">
        <v>27</v>
      </c>
      <c r="B124" s="222"/>
      <c r="C124" s="222"/>
      <c r="E124" s="222"/>
      <c r="F124" s="57"/>
      <c r="G124" s="223"/>
      <c r="H124" s="223"/>
    </row>
    <row r="125" spans="1:10" ht="18.75" x14ac:dyDescent="0.3">
      <c r="A125" s="154"/>
      <c r="B125" s="154"/>
      <c r="C125" s="155"/>
      <c r="D125" s="155"/>
      <c r="E125" s="155"/>
      <c r="F125" s="159"/>
      <c r="G125" s="155"/>
      <c r="H125" s="155"/>
      <c r="I125" s="57"/>
    </row>
    <row r="126" spans="1:10" ht="18.75" x14ac:dyDescent="0.3">
      <c r="A126" s="154"/>
      <c r="B126" s="154"/>
      <c r="C126" s="155"/>
      <c r="D126" s="155"/>
      <c r="E126" s="155"/>
      <c r="F126" s="159"/>
      <c r="G126" s="155"/>
      <c r="H126" s="155"/>
      <c r="I126" s="57"/>
    </row>
    <row r="127" spans="1:10" ht="18.75" x14ac:dyDescent="0.3">
      <c r="A127" s="154"/>
      <c r="B127" s="154"/>
      <c r="C127" s="155"/>
      <c r="D127" s="155"/>
      <c r="E127" s="155"/>
      <c r="F127" s="159"/>
      <c r="G127" s="155"/>
      <c r="H127" s="155"/>
      <c r="I127" s="57"/>
    </row>
    <row r="128" spans="1:10" ht="18.75" x14ac:dyDescent="0.3">
      <c r="A128" s="154"/>
      <c r="B128" s="154"/>
      <c r="C128" s="155"/>
      <c r="D128" s="155"/>
      <c r="E128" s="155"/>
      <c r="F128" s="159"/>
      <c r="G128" s="155"/>
      <c r="H128" s="155"/>
      <c r="I128" s="57"/>
    </row>
    <row r="129" spans="1:9" ht="18.75" x14ac:dyDescent="0.3">
      <c r="A129" s="154"/>
      <c r="B129" s="154"/>
      <c r="C129" s="155"/>
      <c r="D129" s="155"/>
      <c r="E129" s="155"/>
      <c r="F129" s="159"/>
      <c r="G129" s="155"/>
      <c r="H129" s="155"/>
      <c r="I129" s="57"/>
    </row>
    <row r="130" spans="1:9" ht="18.75" x14ac:dyDescent="0.3">
      <c r="A130" s="154"/>
      <c r="B130" s="154"/>
      <c r="C130" s="155"/>
      <c r="D130" s="155"/>
      <c r="E130" s="155"/>
      <c r="F130" s="159"/>
      <c r="G130" s="155"/>
      <c r="H130" s="155"/>
      <c r="I130" s="57"/>
    </row>
    <row r="131" spans="1:9" ht="18.75" x14ac:dyDescent="0.3">
      <c r="A131" s="154"/>
      <c r="B131" s="154"/>
      <c r="C131" s="155"/>
      <c r="D131" s="155"/>
      <c r="E131" s="155"/>
      <c r="F131" s="159"/>
      <c r="G131" s="155"/>
      <c r="H131" s="155"/>
      <c r="I131" s="57"/>
    </row>
    <row r="132" spans="1:9" ht="18.75" x14ac:dyDescent="0.3">
      <c r="A132" s="154"/>
      <c r="B132" s="154"/>
      <c r="C132" s="155"/>
      <c r="D132" s="155"/>
      <c r="E132" s="155"/>
      <c r="F132" s="159"/>
      <c r="G132" s="155"/>
      <c r="H132" s="155"/>
      <c r="I132" s="57"/>
    </row>
    <row r="133" spans="1:9" ht="18.75" x14ac:dyDescent="0.3">
      <c r="A133" s="154"/>
      <c r="B133" s="154"/>
      <c r="C133" s="155"/>
      <c r="D133" s="155"/>
      <c r="E133" s="155"/>
      <c r="F133" s="159"/>
      <c r="G133" s="155"/>
      <c r="H133" s="155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60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0" t="s">
        <v>42</v>
      </c>
      <c r="B1" s="670"/>
      <c r="C1" s="670"/>
      <c r="D1" s="670"/>
      <c r="E1" s="670"/>
      <c r="F1" s="670"/>
      <c r="G1" s="670"/>
      <c r="H1" s="670"/>
      <c r="I1" s="670"/>
    </row>
    <row r="2" spans="1:9" ht="18.75" customHeight="1" x14ac:dyDescent="0.25">
      <c r="A2" s="670"/>
      <c r="B2" s="670"/>
      <c r="C2" s="670"/>
      <c r="D2" s="670"/>
      <c r="E2" s="670"/>
      <c r="F2" s="670"/>
      <c r="G2" s="670"/>
      <c r="H2" s="670"/>
      <c r="I2" s="670"/>
    </row>
    <row r="3" spans="1:9" ht="18.75" customHeight="1" x14ac:dyDescent="0.25">
      <c r="A3" s="670"/>
      <c r="B3" s="670"/>
      <c r="C3" s="670"/>
      <c r="D3" s="670"/>
      <c r="E3" s="670"/>
      <c r="F3" s="670"/>
      <c r="G3" s="670"/>
      <c r="H3" s="670"/>
      <c r="I3" s="670"/>
    </row>
    <row r="4" spans="1:9" ht="18.75" customHeight="1" x14ac:dyDescent="0.25">
      <c r="A4" s="670"/>
      <c r="B4" s="670"/>
      <c r="C4" s="670"/>
      <c r="D4" s="670"/>
      <c r="E4" s="670"/>
      <c r="F4" s="670"/>
      <c r="G4" s="670"/>
      <c r="H4" s="670"/>
      <c r="I4" s="670"/>
    </row>
    <row r="5" spans="1:9" ht="18.75" customHeight="1" x14ac:dyDescent="0.25">
      <c r="A5" s="670"/>
      <c r="B5" s="670"/>
      <c r="C5" s="670"/>
      <c r="D5" s="670"/>
      <c r="E5" s="670"/>
      <c r="F5" s="670"/>
      <c r="G5" s="670"/>
      <c r="H5" s="670"/>
      <c r="I5" s="670"/>
    </row>
    <row r="6" spans="1:9" ht="18.75" customHeight="1" x14ac:dyDescent="0.25">
      <c r="A6" s="670"/>
      <c r="B6" s="670"/>
      <c r="C6" s="670"/>
      <c r="D6" s="670"/>
      <c r="E6" s="670"/>
      <c r="F6" s="670"/>
      <c r="G6" s="670"/>
      <c r="H6" s="670"/>
      <c r="I6" s="670"/>
    </row>
    <row r="7" spans="1:9" ht="18.75" customHeight="1" x14ac:dyDescent="0.25">
      <c r="A7" s="670"/>
      <c r="B7" s="670"/>
      <c r="C7" s="670"/>
      <c r="D7" s="670"/>
      <c r="E7" s="670"/>
      <c r="F7" s="670"/>
      <c r="G7" s="670"/>
      <c r="H7" s="670"/>
      <c r="I7" s="670"/>
    </row>
    <row r="8" spans="1:9" x14ac:dyDescent="0.25">
      <c r="A8" s="671" t="s">
        <v>43</v>
      </c>
      <c r="B8" s="671"/>
      <c r="C8" s="671"/>
      <c r="D8" s="671"/>
      <c r="E8" s="671"/>
      <c r="F8" s="671"/>
      <c r="G8" s="671"/>
      <c r="H8" s="671"/>
      <c r="I8" s="671"/>
    </row>
    <row r="9" spans="1:9" x14ac:dyDescent="0.25">
      <c r="A9" s="671"/>
      <c r="B9" s="671"/>
      <c r="C9" s="671"/>
      <c r="D9" s="671"/>
      <c r="E9" s="671"/>
      <c r="F9" s="671"/>
      <c r="G9" s="671"/>
      <c r="H9" s="671"/>
      <c r="I9" s="671"/>
    </row>
    <row r="10" spans="1:9" x14ac:dyDescent="0.25">
      <c r="A10" s="671"/>
      <c r="B10" s="671"/>
      <c r="C10" s="671"/>
      <c r="D10" s="671"/>
      <c r="E10" s="671"/>
      <c r="F10" s="671"/>
      <c r="G10" s="671"/>
      <c r="H10" s="671"/>
      <c r="I10" s="671"/>
    </row>
    <row r="11" spans="1:9" x14ac:dyDescent="0.25">
      <c r="A11" s="671"/>
      <c r="B11" s="671"/>
      <c r="C11" s="671"/>
      <c r="D11" s="671"/>
      <c r="E11" s="671"/>
      <c r="F11" s="671"/>
      <c r="G11" s="671"/>
      <c r="H11" s="671"/>
      <c r="I11" s="671"/>
    </row>
    <row r="12" spans="1:9" x14ac:dyDescent="0.25">
      <c r="A12" s="671"/>
      <c r="B12" s="671"/>
      <c r="C12" s="671"/>
      <c r="D12" s="671"/>
      <c r="E12" s="671"/>
      <c r="F12" s="671"/>
      <c r="G12" s="671"/>
      <c r="H12" s="671"/>
      <c r="I12" s="671"/>
    </row>
    <row r="13" spans="1:9" x14ac:dyDescent="0.25">
      <c r="A13" s="671"/>
      <c r="B13" s="671"/>
      <c r="C13" s="671"/>
      <c r="D13" s="671"/>
      <c r="E13" s="671"/>
      <c r="F13" s="671"/>
      <c r="G13" s="671"/>
      <c r="H13" s="671"/>
      <c r="I13" s="671"/>
    </row>
    <row r="14" spans="1:9" x14ac:dyDescent="0.25">
      <c r="A14" s="671"/>
      <c r="B14" s="671"/>
      <c r="C14" s="671"/>
      <c r="D14" s="671"/>
      <c r="E14" s="671"/>
      <c r="F14" s="671"/>
      <c r="G14" s="671"/>
      <c r="H14" s="671"/>
      <c r="I14" s="671"/>
    </row>
    <row r="15" spans="1:9" ht="19.5" customHeight="1" x14ac:dyDescent="0.3">
      <c r="A15" s="239"/>
    </row>
    <row r="16" spans="1:9" ht="19.5" customHeight="1" x14ac:dyDescent="0.3">
      <c r="A16" s="704" t="s">
        <v>28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25">
      <c r="A17" s="707" t="s">
        <v>44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4">
      <c r="A18" s="241" t="s">
        <v>30</v>
      </c>
      <c r="B18" s="703" t="s">
        <v>5</v>
      </c>
      <c r="C18" s="703"/>
      <c r="D18" s="406"/>
      <c r="E18" s="242"/>
      <c r="F18" s="243"/>
      <c r="G18" s="243"/>
      <c r="H18" s="243"/>
    </row>
    <row r="19" spans="1:14" ht="26.25" customHeight="1" x14ac:dyDescent="0.4">
      <c r="A19" s="241" t="s">
        <v>31</v>
      </c>
      <c r="B19" s="244" t="s">
        <v>131</v>
      </c>
      <c r="C19" s="419">
        <v>29</v>
      </c>
      <c r="D19" s="243"/>
      <c r="E19" s="243"/>
      <c r="F19" s="243"/>
      <c r="G19" s="243"/>
      <c r="H19" s="243"/>
    </row>
    <row r="20" spans="1:14" ht="26.25" customHeight="1" x14ac:dyDescent="0.4">
      <c r="A20" s="241" t="s">
        <v>32</v>
      </c>
      <c r="B20" s="708" t="s">
        <v>123</v>
      </c>
      <c r="C20" s="708"/>
      <c r="D20" s="243"/>
      <c r="E20" s="243"/>
      <c r="F20" s="243"/>
      <c r="G20" s="243"/>
      <c r="H20" s="243"/>
    </row>
    <row r="21" spans="1:14" ht="26.25" customHeight="1" x14ac:dyDescent="0.4">
      <c r="A21" s="241" t="s">
        <v>33</v>
      </c>
      <c r="B21" s="708" t="s">
        <v>122</v>
      </c>
      <c r="C21" s="708"/>
      <c r="D21" s="708"/>
      <c r="E21" s="708"/>
      <c r="F21" s="708"/>
      <c r="G21" s="708"/>
      <c r="H21" s="708"/>
      <c r="I21" s="245"/>
    </row>
    <row r="22" spans="1:14" ht="26.25" customHeight="1" x14ac:dyDescent="0.4">
      <c r="A22" s="241" t="s">
        <v>34</v>
      </c>
      <c r="B22" s="427">
        <v>42500.536458333336</v>
      </c>
      <c r="C22" s="243"/>
      <c r="D22" s="243"/>
      <c r="E22" s="243"/>
      <c r="F22" s="243"/>
      <c r="G22" s="243"/>
      <c r="H22" s="243"/>
    </row>
    <row r="23" spans="1:14" ht="26.25" customHeight="1" x14ac:dyDescent="0.4">
      <c r="A23" s="241" t="s">
        <v>35</v>
      </c>
      <c r="B23" s="427">
        <v>42510.536458333336</v>
      </c>
      <c r="C23" s="243"/>
      <c r="D23" s="243"/>
      <c r="E23" s="243"/>
      <c r="F23" s="243"/>
      <c r="G23" s="243"/>
      <c r="H23" s="243"/>
    </row>
    <row r="24" spans="1:14" ht="18.75" x14ac:dyDescent="0.3">
      <c r="A24" s="241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703" t="s">
        <v>126</v>
      </c>
      <c r="C26" s="703"/>
    </row>
    <row r="27" spans="1:14" ht="26.25" customHeight="1" x14ac:dyDescent="0.4">
      <c r="A27" s="249" t="s">
        <v>45</v>
      </c>
      <c r="B27" s="701" t="s">
        <v>127</v>
      </c>
      <c r="C27" s="701"/>
    </row>
    <row r="28" spans="1:14" ht="27" customHeight="1" x14ac:dyDescent="0.4">
      <c r="A28" s="249" t="s">
        <v>6</v>
      </c>
      <c r="B28" s="250">
        <v>98.8</v>
      </c>
    </row>
    <row r="29" spans="1:14" s="14" customFormat="1" ht="27" customHeight="1" x14ac:dyDescent="0.4">
      <c r="A29" s="249" t="s">
        <v>46</v>
      </c>
      <c r="B29" s="251">
        <v>0</v>
      </c>
      <c r="C29" s="678" t="s">
        <v>47</v>
      </c>
      <c r="D29" s="679"/>
      <c r="E29" s="679"/>
      <c r="F29" s="679"/>
      <c r="G29" s="680"/>
      <c r="I29" s="252"/>
      <c r="J29" s="252"/>
      <c r="K29" s="252"/>
      <c r="L29" s="252"/>
    </row>
    <row r="30" spans="1:14" s="14" customFormat="1" ht="19.5" customHeight="1" x14ac:dyDescent="0.3">
      <c r="A30" s="249" t="s">
        <v>48</v>
      </c>
      <c r="B30" s="253">
        <f>B28-B29</f>
        <v>98.8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14" customFormat="1" ht="27" customHeight="1" x14ac:dyDescent="0.4">
      <c r="A31" s="249" t="s">
        <v>49</v>
      </c>
      <c r="B31" s="256">
        <v>1</v>
      </c>
      <c r="C31" s="681" t="s">
        <v>50</v>
      </c>
      <c r="D31" s="682"/>
      <c r="E31" s="682"/>
      <c r="F31" s="682"/>
      <c r="G31" s="682"/>
      <c r="H31" s="683"/>
      <c r="I31" s="252"/>
      <c r="J31" s="252"/>
      <c r="K31" s="252"/>
      <c r="L31" s="252"/>
    </row>
    <row r="32" spans="1:14" s="14" customFormat="1" ht="27" customHeight="1" x14ac:dyDescent="0.4">
      <c r="A32" s="249" t="s">
        <v>51</v>
      </c>
      <c r="B32" s="256">
        <v>1</v>
      </c>
      <c r="C32" s="681" t="s">
        <v>52</v>
      </c>
      <c r="D32" s="682"/>
      <c r="E32" s="682"/>
      <c r="F32" s="682"/>
      <c r="G32" s="682"/>
      <c r="H32" s="683"/>
      <c r="I32" s="252"/>
      <c r="J32" s="252"/>
      <c r="K32" s="252"/>
      <c r="L32" s="257"/>
      <c r="M32" s="257"/>
      <c r="N32" s="258"/>
    </row>
    <row r="33" spans="1:14" s="14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14" customFormat="1" ht="18.75" x14ac:dyDescent="0.3">
      <c r="A34" s="249" t="s">
        <v>53</v>
      </c>
      <c r="B34" s="261">
        <f>B31/B32</f>
        <v>1</v>
      </c>
      <c r="C34" s="240" t="s">
        <v>54</v>
      </c>
      <c r="D34" s="240"/>
      <c r="E34" s="240"/>
      <c r="F34" s="240"/>
      <c r="G34" s="240"/>
      <c r="I34" s="252"/>
      <c r="J34" s="252"/>
      <c r="K34" s="252"/>
      <c r="L34" s="257"/>
      <c r="M34" s="257"/>
      <c r="N34" s="258"/>
    </row>
    <row r="35" spans="1:14" s="14" customFormat="1" ht="19.5" customHeight="1" x14ac:dyDescent="0.3">
      <c r="A35" s="249"/>
      <c r="B35" s="253"/>
      <c r="G35" s="240"/>
      <c r="I35" s="252"/>
      <c r="J35" s="252"/>
      <c r="K35" s="252"/>
      <c r="L35" s="257"/>
      <c r="M35" s="257"/>
      <c r="N35" s="258"/>
    </row>
    <row r="36" spans="1:14" s="14" customFormat="1" ht="27" customHeight="1" x14ac:dyDescent="0.4">
      <c r="A36" s="262" t="s">
        <v>55</v>
      </c>
      <c r="B36" s="263">
        <v>25</v>
      </c>
      <c r="C36" s="240"/>
      <c r="D36" s="684" t="s">
        <v>56</v>
      </c>
      <c r="E36" s="702"/>
      <c r="F36" s="684" t="s">
        <v>57</v>
      </c>
      <c r="G36" s="685"/>
      <c r="J36" s="252"/>
      <c r="K36" s="252"/>
      <c r="L36" s="257"/>
      <c r="M36" s="257"/>
      <c r="N36" s="258"/>
    </row>
    <row r="37" spans="1:14" s="14" customFormat="1" ht="27" customHeight="1" x14ac:dyDescent="0.4">
      <c r="A37" s="264" t="s">
        <v>58</v>
      </c>
      <c r="B37" s="265">
        <v>5</v>
      </c>
      <c r="C37" s="266" t="s">
        <v>59</v>
      </c>
      <c r="D37" s="267" t="s">
        <v>60</v>
      </c>
      <c r="E37" s="268" t="s">
        <v>61</v>
      </c>
      <c r="F37" s="267" t="s">
        <v>60</v>
      </c>
      <c r="G37" s="269" t="s">
        <v>61</v>
      </c>
      <c r="I37" s="270" t="s">
        <v>62</v>
      </c>
      <c r="J37" s="252"/>
      <c r="K37" s="252"/>
      <c r="L37" s="257"/>
      <c r="M37" s="257"/>
      <c r="N37" s="258"/>
    </row>
    <row r="38" spans="1:14" s="14" customFormat="1" ht="26.25" customHeight="1" x14ac:dyDescent="0.4">
      <c r="A38" s="264" t="s">
        <v>63</v>
      </c>
      <c r="B38" s="265">
        <v>50</v>
      </c>
      <c r="C38" s="271">
        <v>1</v>
      </c>
      <c r="D38" s="454">
        <v>12383607</v>
      </c>
      <c r="E38" s="272">
        <f>IF(ISBLANK(D38),"-",$D$48/$D$45*D38)</f>
        <v>12643592.988082957</v>
      </c>
      <c r="F38" s="454">
        <v>13719125</v>
      </c>
      <c r="G38" s="273">
        <f>IF(ISBLANK(F38),"-",$D$48/$F$45*F38)</f>
        <v>12509688.332056755</v>
      </c>
      <c r="I38" s="274"/>
      <c r="J38" s="252"/>
      <c r="K38" s="252"/>
      <c r="L38" s="257"/>
      <c r="M38" s="257"/>
      <c r="N38" s="258"/>
    </row>
    <row r="39" spans="1:14" s="14" customFormat="1" ht="26.25" customHeight="1" x14ac:dyDescent="0.4">
      <c r="A39" s="264" t="s">
        <v>64</v>
      </c>
      <c r="B39" s="265">
        <v>1</v>
      </c>
      <c r="C39" s="275">
        <v>2</v>
      </c>
      <c r="D39" s="459">
        <v>12381609</v>
      </c>
      <c r="E39" s="277">
        <f>IF(ISBLANK(D39),"-",$D$48/$D$45*D39)</f>
        <v>12641553.041338023</v>
      </c>
      <c r="F39" s="459">
        <v>13775200</v>
      </c>
      <c r="G39" s="278">
        <f>IF(ISBLANK(F39),"-",$D$48/$F$45*F39)</f>
        <v>12560819.929240983</v>
      </c>
      <c r="I39" s="686">
        <f>ABS((F43/D43*D42)-F42)/D42</f>
        <v>9.1711846635060008E-3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65</v>
      </c>
      <c r="B40" s="265">
        <v>1</v>
      </c>
      <c r="C40" s="275">
        <v>3</v>
      </c>
      <c r="D40" s="459">
        <v>12391507</v>
      </c>
      <c r="E40" s="277">
        <f>IF(ISBLANK(D40),"-",$D$48/$D$45*D40)</f>
        <v>12651658.843580943</v>
      </c>
      <c r="F40" s="459">
        <v>13769439</v>
      </c>
      <c r="G40" s="278">
        <f>IF(ISBLANK(F40),"-",$D$48/$F$45*F40)</f>
        <v>12555566.801619435</v>
      </c>
      <c r="I40" s="686"/>
      <c r="L40" s="257"/>
      <c r="M40" s="257"/>
      <c r="N40" s="279"/>
    </row>
    <row r="41" spans="1:14" ht="27" customHeight="1" x14ac:dyDescent="0.4">
      <c r="A41" s="264" t="s">
        <v>66</v>
      </c>
      <c r="B41" s="265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7"/>
      <c r="M41" s="257"/>
      <c r="N41" s="279"/>
    </row>
    <row r="42" spans="1:14" ht="27" customHeight="1" x14ac:dyDescent="0.4">
      <c r="A42" s="264" t="s">
        <v>67</v>
      </c>
      <c r="B42" s="265">
        <v>1</v>
      </c>
      <c r="C42" s="285" t="s">
        <v>68</v>
      </c>
      <c r="D42" s="286">
        <f>AVERAGE(D38:D41)</f>
        <v>12385574.333333334</v>
      </c>
      <c r="E42" s="287">
        <f>AVERAGE(E38:E41)</f>
        <v>12645601.624333972</v>
      </c>
      <c r="F42" s="286">
        <f>AVERAGE(F38:F41)</f>
        <v>13754588</v>
      </c>
      <c r="G42" s="288">
        <f>AVERAGE(G38:G41)</f>
        <v>12542025.020972392</v>
      </c>
      <c r="H42" s="289"/>
    </row>
    <row r="43" spans="1:14" ht="26.25" customHeight="1" x14ac:dyDescent="0.4">
      <c r="A43" s="264" t="s">
        <v>69</v>
      </c>
      <c r="B43" s="265">
        <v>1</v>
      </c>
      <c r="C43" s="290" t="s">
        <v>70</v>
      </c>
      <c r="D43" s="291">
        <v>14.87</v>
      </c>
      <c r="E43" s="279"/>
      <c r="F43" s="291">
        <v>16.649999999999999</v>
      </c>
      <c r="H43" s="289"/>
    </row>
    <row r="44" spans="1:14" ht="26.25" customHeight="1" x14ac:dyDescent="0.4">
      <c r="A44" s="264" t="s">
        <v>71</v>
      </c>
      <c r="B44" s="265">
        <v>1</v>
      </c>
      <c r="C44" s="292" t="s">
        <v>72</v>
      </c>
      <c r="D44" s="293">
        <f>D43*$B$34</f>
        <v>14.87</v>
      </c>
      <c r="E44" s="294"/>
      <c r="F44" s="293">
        <f>F43*$B$34</f>
        <v>16.649999999999999</v>
      </c>
      <c r="H44" s="289"/>
    </row>
    <row r="45" spans="1:14" ht="19.5" customHeight="1" x14ac:dyDescent="0.3">
      <c r="A45" s="264" t="s">
        <v>73</v>
      </c>
      <c r="B45" s="295">
        <f>(B44/B43)*(B42/B41)*(B40/B39)*(B38/B37)*B36</f>
        <v>250</v>
      </c>
      <c r="C45" s="292" t="s">
        <v>74</v>
      </c>
      <c r="D45" s="296">
        <f>D44*$B$30/100</f>
        <v>14.691559999999999</v>
      </c>
      <c r="E45" s="297"/>
      <c r="F45" s="296">
        <f>F44*$B$30/100</f>
        <v>16.450199999999999</v>
      </c>
      <c r="H45" s="289"/>
    </row>
    <row r="46" spans="1:14" ht="19.5" customHeight="1" x14ac:dyDescent="0.3">
      <c r="A46" s="672" t="s">
        <v>75</v>
      </c>
      <c r="B46" s="673"/>
      <c r="C46" s="292" t="s">
        <v>76</v>
      </c>
      <c r="D46" s="298">
        <f>D45/$B$45</f>
        <v>5.8766239999999997E-2</v>
      </c>
      <c r="E46" s="299"/>
      <c r="F46" s="300">
        <f>F45/$B$45</f>
        <v>6.5800799999999993E-2</v>
      </c>
      <c r="H46" s="289"/>
    </row>
    <row r="47" spans="1:14" ht="27" customHeight="1" x14ac:dyDescent="0.4">
      <c r="A47" s="674"/>
      <c r="B47" s="675"/>
      <c r="C47" s="301" t="s">
        <v>77</v>
      </c>
      <c r="D47" s="302">
        <v>0.06</v>
      </c>
      <c r="E47" s="303"/>
      <c r="F47" s="299"/>
      <c r="H47" s="289"/>
    </row>
    <row r="48" spans="1:14" ht="18.75" x14ac:dyDescent="0.3">
      <c r="C48" s="304" t="s">
        <v>78</v>
      </c>
      <c r="D48" s="296">
        <f>D47*$B$45</f>
        <v>15</v>
      </c>
      <c r="F48" s="305"/>
      <c r="H48" s="289"/>
    </row>
    <row r="49" spans="1:12" ht="19.5" customHeight="1" x14ac:dyDescent="0.3">
      <c r="C49" s="306" t="s">
        <v>79</v>
      </c>
      <c r="D49" s="307">
        <f>D48/B34</f>
        <v>15</v>
      </c>
      <c r="F49" s="305"/>
      <c r="H49" s="289"/>
    </row>
    <row r="50" spans="1:12" ht="18.75" x14ac:dyDescent="0.3">
      <c r="C50" s="262" t="s">
        <v>80</v>
      </c>
      <c r="D50" s="308">
        <f>AVERAGE(E38:E41,G38:G41)</f>
        <v>12593813.322653182</v>
      </c>
      <c r="F50" s="309"/>
      <c r="H50" s="289"/>
    </row>
    <row r="51" spans="1:12" ht="18.75" x14ac:dyDescent="0.3">
      <c r="C51" s="264" t="s">
        <v>81</v>
      </c>
      <c r="D51" s="310">
        <f>STDEV(E38:E41,G38:G41)/D50</f>
        <v>4.7285871472475278E-3</v>
      </c>
      <c r="F51" s="309"/>
      <c r="H51" s="289"/>
    </row>
    <row r="52" spans="1:12" ht="19.5" customHeight="1" x14ac:dyDescent="0.3">
      <c r="C52" s="311" t="s">
        <v>17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82</v>
      </c>
    </row>
    <row r="55" spans="1:12" ht="18.75" x14ac:dyDescent="0.3">
      <c r="A55" s="240" t="s">
        <v>83</v>
      </c>
      <c r="B55" s="315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16" t="s">
        <v>84</v>
      </c>
      <c r="B56" s="317">
        <v>300</v>
      </c>
      <c r="C56" s="240" t="str">
        <f>B20</f>
        <v>Efavirenz 600mg, Lamivudine 300mg and Tenofovir Disoproxil Fumarate 300mg Tablets</v>
      </c>
      <c r="H56" s="318"/>
    </row>
    <row r="57" spans="1:12" ht="18.75" x14ac:dyDescent="0.3">
      <c r="A57" s="315" t="s">
        <v>85</v>
      </c>
      <c r="B57" s="407">
        <f>Uniformity!C46</f>
        <v>1901.1434999999994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2" t="s">
        <v>86</v>
      </c>
      <c r="B59" s="263">
        <v>200</v>
      </c>
      <c r="C59" s="240"/>
      <c r="D59" s="319" t="s">
        <v>87</v>
      </c>
      <c r="E59" s="320" t="s">
        <v>59</v>
      </c>
      <c r="F59" s="320" t="s">
        <v>60</v>
      </c>
      <c r="G59" s="320" t="s">
        <v>88</v>
      </c>
      <c r="H59" s="266" t="s">
        <v>89</v>
      </c>
      <c r="L59" s="252"/>
    </row>
    <row r="60" spans="1:12" s="14" customFormat="1" ht="26.25" customHeight="1" x14ac:dyDescent="0.4">
      <c r="A60" s="264" t="s">
        <v>90</v>
      </c>
      <c r="B60" s="265">
        <v>4</v>
      </c>
      <c r="C60" s="689" t="s">
        <v>91</v>
      </c>
      <c r="D60" s="692">
        <v>1899.6</v>
      </c>
      <c r="E60" s="321">
        <v>1</v>
      </c>
      <c r="F60" s="322">
        <v>12005665</v>
      </c>
      <c r="G60" s="408">
        <f>IF(ISBLANK(F60),"-",(F60/$D$50*$D$47*$B$68)*($B$57/$D$60))</f>
        <v>286.22196714335894</v>
      </c>
      <c r="H60" s="323">
        <f t="shared" ref="H60:H71" si="0">IF(ISBLANK(F60),"-",G60/$B$56)</f>
        <v>0.95407322381119641</v>
      </c>
      <c r="L60" s="252"/>
    </row>
    <row r="61" spans="1:12" s="14" customFormat="1" ht="26.25" customHeight="1" x14ac:dyDescent="0.4">
      <c r="A61" s="264" t="s">
        <v>92</v>
      </c>
      <c r="B61" s="265">
        <v>100</v>
      </c>
      <c r="C61" s="690"/>
      <c r="D61" s="693"/>
      <c r="E61" s="324">
        <v>2</v>
      </c>
      <c r="F61" s="276">
        <v>12035327</v>
      </c>
      <c r="G61" s="409">
        <f>IF(ISBLANK(F61),"-",(F61/$D$50*$D$47*$B$68)*($B$57/$D$60))</f>
        <v>286.9291263044222</v>
      </c>
      <c r="H61" s="325">
        <f t="shared" si="0"/>
        <v>0.95643042101474063</v>
      </c>
      <c r="L61" s="252"/>
    </row>
    <row r="62" spans="1:12" s="14" customFormat="1" ht="26.25" customHeight="1" x14ac:dyDescent="0.4">
      <c r="A62" s="264" t="s">
        <v>93</v>
      </c>
      <c r="B62" s="265">
        <v>1</v>
      </c>
      <c r="C62" s="690"/>
      <c r="D62" s="693"/>
      <c r="E62" s="324">
        <v>3</v>
      </c>
      <c r="F62" s="326">
        <v>11920211</v>
      </c>
      <c r="G62" s="409">
        <f>IF(ISBLANK(F62),"-",(F62/$D$50*$D$47*$B$68)*($B$57/$D$60))</f>
        <v>284.18469457409532</v>
      </c>
      <c r="H62" s="325">
        <f t="shared" si="0"/>
        <v>0.94728231524698436</v>
      </c>
      <c r="L62" s="252"/>
    </row>
    <row r="63" spans="1:12" ht="27" customHeight="1" x14ac:dyDescent="0.4">
      <c r="A63" s="264" t="s">
        <v>94</v>
      </c>
      <c r="B63" s="265">
        <v>1</v>
      </c>
      <c r="C63" s="700"/>
      <c r="D63" s="694"/>
      <c r="E63" s="327">
        <v>4</v>
      </c>
      <c r="F63" s="328"/>
      <c r="G63" s="409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4" t="s">
        <v>95</v>
      </c>
      <c r="B64" s="265">
        <v>1</v>
      </c>
      <c r="C64" s="689" t="s">
        <v>96</v>
      </c>
      <c r="D64" s="692">
        <v>1905.57</v>
      </c>
      <c r="E64" s="321">
        <v>1</v>
      </c>
      <c r="F64" s="322">
        <v>12127041</v>
      </c>
      <c r="G64" s="410">
        <f>IF(ISBLANK(F64),"-",(F64/$D$50*$D$47*$B$68)*($B$57/$D$64))</f>
        <v>288.20986445677249</v>
      </c>
      <c r="H64" s="329">
        <f t="shared" si="0"/>
        <v>0.96069954818924164</v>
      </c>
    </row>
    <row r="65" spans="1:8" ht="26.25" customHeight="1" x14ac:dyDescent="0.4">
      <c r="A65" s="264" t="s">
        <v>97</v>
      </c>
      <c r="B65" s="265">
        <v>1</v>
      </c>
      <c r="C65" s="690"/>
      <c r="D65" s="693"/>
      <c r="E65" s="324">
        <v>2</v>
      </c>
      <c r="F65" s="276">
        <v>12109448</v>
      </c>
      <c r="G65" s="411">
        <f>IF(ISBLANK(F65),"-",(F65/$D$50*$D$47*$B$68)*($B$57/$D$64))</f>
        <v>287.79175123810785</v>
      </c>
      <c r="H65" s="330">
        <f t="shared" si="0"/>
        <v>0.95930583746035947</v>
      </c>
    </row>
    <row r="66" spans="1:8" ht="26.25" customHeight="1" x14ac:dyDescent="0.4">
      <c r="A66" s="264" t="s">
        <v>98</v>
      </c>
      <c r="B66" s="265">
        <v>1</v>
      </c>
      <c r="C66" s="690"/>
      <c r="D66" s="693"/>
      <c r="E66" s="324">
        <v>3</v>
      </c>
      <c r="F66" s="276">
        <v>12047516</v>
      </c>
      <c r="G66" s="411">
        <f>IF(ISBLANK(F66),"-",(F66/$D$50*$D$47*$B$68)*($B$57/$D$64))</f>
        <v>286.3198824347009</v>
      </c>
      <c r="H66" s="330">
        <f t="shared" si="0"/>
        <v>0.95439960811566971</v>
      </c>
    </row>
    <row r="67" spans="1:8" ht="27" customHeight="1" x14ac:dyDescent="0.4">
      <c r="A67" s="264" t="s">
        <v>99</v>
      </c>
      <c r="B67" s="265">
        <v>1</v>
      </c>
      <c r="C67" s="700"/>
      <c r="D67" s="694"/>
      <c r="E67" s="327">
        <v>4</v>
      </c>
      <c r="F67" s="328"/>
      <c r="G67" s="412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4" t="s">
        <v>100</v>
      </c>
      <c r="B68" s="332">
        <f>(B67/B66)*(B65/B64)*(B63/B62)*(B61/B60)*B59</f>
        <v>5000</v>
      </c>
      <c r="C68" s="689" t="s">
        <v>101</v>
      </c>
      <c r="D68" s="692">
        <v>1901.65</v>
      </c>
      <c r="E68" s="321">
        <v>1</v>
      </c>
      <c r="F68" s="322">
        <v>12071075</v>
      </c>
      <c r="G68" s="410">
        <f>IF(ISBLANK(F68),"-",(F68/$D$50*$D$47*$B$68)*($B$57/$D$68))</f>
        <v>287.47114765997964</v>
      </c>
      <c r="H68" s="325">
        <f t="shared" si="0"/>
        <v>0.95823715886659877</v>
      </c>
    </row>
    <row r="69" spans="1:8" ht="27" customHeight="1" x14ac:dyDescent="0.4">
      <c r="A69" s="311" t="s">
        <v>102</v>
      </c>
      <c r="B69" s="333">
        <f>(D47*B68)/B56*B57</f>
        <v>1901.1434999999994</v>
      </c>
      <c r="C69" s="690"/>
      <c r="D69" s="693"/>
      <c r="E69" s="324">
        <v>2</v>
      </c>
      <c r="F69" s="276">
        <v>12075525</v>
      </c>
      <c r="G69" s="411">
        <f>IF(ISBLANK(F69),"-",(F69/$D$50*$D$47*$B$68)*($B$57/$D$68))</f>
        <v>287.57712385572745</v>
      </c>
      <c r="H69" s="325">
        <f t="shared" si="0"/>
        <v>0.95859041285242486</v>
      </c>
    </row>
    <row r="70" spans="1:8" ht="26.25" customHeight="1" x14ac:dyDescent="0.4">
      <c r="A70" s="695" t="s">
        <v>75</v>
      </c>
      <c r="B70" s="696"/>
      <c r="C70" s="690"/>
      <c r="D70" s="693"/>
      <c r="E70" s="324">
        <v>3</v>
      </c>
      <c r="F70" s="276">
        <v>12091992</v>
      </c>
      <c r="G70" s="411">
        <f>IF(ISBLANK(F70),"-",(F70/$D$50*$D$47*$B$68)*($B$57/$D$68))</f>
        <v>287.96928340974534</v>
      </c>
      <c r="H70" s="325">
        <f t="shared" si="0"/>
        <v>0.95989761136581786</v>
      </c>
    </row>
    <row r="71" spans="1:8" ht="27" customHeight="1" x14ac:dyDescent="0.4">
      <c r="A71" s="697"/>
      <c r="B71" s="698"/>
      <c r="C71" s="691"/>
      <c r="D71" s="694"/>
      <c r="E71" s="327">
        <v>4</v>
      </c>
      <c r="F71" s="328"/>
      <c r="G71" s="412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68</v>
      </c>
      <c r="G72" s="417">
        <f>AVERAGE(G60:G71)</f>
        <v>286.96387123076778</v>
      </c>
      <c r="H72" s="338">
        <f>AVERAGE(H60:H71)</f>
        <v>0.95654623743589262</v>
      </c>
    </row>
    <row r="73" spans="1:8" ht="26.25" customHeight="1" x14ac:dyDescent="0.4">
      <c r="C73" s="335"/>
      <c r="D73" s="335"/>
      <c r="E73" s="335"/>
      <c r="F73" s="339" t="s">
        <v>81</v>
      </c>
      <c r="G73" s="413">
        <f>STDEV(G60:G71)/G72</f>
        <v>4.3685316844788991E-3</v>
      </c>
      <c r="H73" s="413">
        <f>STDEV(H60:H71)/H72</f>
        <v>4.3685316844789103E-3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17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8" t="s">
        <v>103</v>
      </c>
      <c r="B76" s="343" t="s">
        <v>104</v>
      </c>
      <c r="C76" s="676" t="str">
        <f>B20</f>
        <v>Efavirenz 600mg, Lamivudine 300mg and Tenofovir Disoproxil Fumarate 300mg Tablets</v>
      </c>
      <c r="D76" s="676"/>
      <c r="E76" s="344" t="s">
        <v>105</v>
      </c>
      <c r="F76" s="344"/>
      <c r="G76" s="345">
        <f>H72</f>
        <v>0.95654623743589262</v>
      </c>
      <c r="H76" s="346"/>
    </row>
    <row r="77" spans="1:8" ht="18.75" x14ac:dyDescent="0.3">
      <c r="A77" s="247" t="s">
        <v>106</v>
      </c>
      <c r="B77" s="247" t="s">
        <v>107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99" t="str">
        <f>B26</f>
        <v>Tenofovir Disoproxil Fumarate</v>
      </c>
      <c r="C79" s="699"/>
    </row>
    <row r="80" spans="1:8" ht="26.25" customHeight="1" x14ac:dyDescent="0.4">
      <c r="A80" s="249" t="s">
        <v>45</v>
      </c>
      <c r="B80" s="699" t="str">
        <f>B27</f>
        <v>T11-6</v>
      </c>
      <c r="C80" s="699"/>
    </row>
    <row r="81" spans="1:12" ht="27" customHeight="1" x14ac:dyDescent="0.4">
      <c r="A81" s="249" t="s">
        <v>6</v>
      </c>
      <c r="B81" s="347">
        <f>B28</f>
        <v>98.8</v>
      </c>
    </row>
    <row r="82" spans="1:12" s="14" customFormat="1" ht="27" customHeight="1" x14ac:dyDescent="0.4">
      <c r="A82" s="249" t="s">
        <v>46</v>
      </c>
      <c r="B82" s="251">
        <v>0</v>
      </c>
      <c r="C82" s="678" t="s">
        <v>47</v>
      </c>
      <c r="D82" s="679"/>
      <c r="E82" s="679"/>
      <c r="F82" s="679"/>
      <c r="G82" s="680"/>
      <c r="I82" s="252"/>
      <c r="J82" s="252"/>
      <c r="K82" s="252"/>
      <c r="L82" s="252"/>
    </row>
    <row r="83" spans="1:12" s="14" customFormat="1" ht="19.5" customHeight="1" x14ac:dyDescent="0.3">
      <c r="A83" s="249" t="s">
        <v>48</v>
      </c>
      <c r="B83" s="253">
        <f>B81-B82</f>
        <v>98.8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14" customFormat="1" ht="27" customHeight="1" x14ac:dyDescent="0.4">
      <c r="A84" s="249" t="s">
        <v>49</v>
      </c>
      <c r="B84" s="256">
        <v>1</v>
      </c>
      <c r="C84" s="681" t="s">
        <v>108</v>
      </c>
      <c r="D84" s="682"/>
      <c r="E84" s="682"/>
      <c r="F84" s="682"/>
      <c r="G84" s="682"/>
      <c r="H84" s="683"/>
      <c r="I84" s="252"/>
      <c r="J84" s="252"/>
      <c r="K84" s="252"/>
      <c r="L84" s="252"/>
    </row>
    <row r="85" spans="1:12" s="14" customFormat="1" ht="27" customHeight="1" x14ac:dyDescent="0.4">
      <c r="A85" s="249" t="s">
        <v>51</v>
      </c>
      <c r="B85" s="256">
        <v>1</v>
      </c>
      <c r="C85" s="681" t="s">
        <v>109</v>
      </c>
      <c r="D85" s="682"/>
      <c r="E85" s="682"/>
      <c r="F85" s="682"/>
      <c r="G85" s="682"/>
      <c r="H85" s="683"/>
      <c r="I85" s="252"/>
      <c r="J85" s="252"/>
      <c r="K85" s="252"/>
      <c r="L85" s="252"/>
    </row>
    <row r="86" spans="1:12" s="14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14" customFormat="1" ht="18.75" x14ac:dyDescent="0.3">
      <c r="A87" s="249" t="s">
        <v>53</v>
      </c>
      <c r="B87" s="261">
        <f>B84/B85</f>
        <v>1</v>
      </c>
      <c r="C87" s="240" t="s">
        <v>54</v>
      </c>
      <c r="D87" s="240"/>
      <c r="E87" s="240"/>
      <c r="F87" s="240"/>
      <c r="G87" s="240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55</v>
      </c>
      <c r="B89" s="263">
        <v>25</v>
      </c>
      <c r="D89" s="348" t="s">
        <v>56</v>
      </c>
      <c r="E89" s="349"/>
      <c r="F89" s="684" t="s">
        <v>57</v>
      </c>
      <c r="G89" s="685"/>
    </row>
    <row r="90" spans="1:12" ht="27" customHeight="1" x14ac:dyDescent="0.4">
      <c r="A90" s="264" t="s">
        <v>58</v>
      </c>
      <c r="B90" s="265">
        <v>10</v>
      </c>
      <c r="C90" s="350" t="s">
        <v>59</v>
      </c>
      <c r="D90" s="267" t="s">
        <v>60</v>
      </c>
      <c r="E90" s="268" t="s">
        <v>61</v>
      </c>
      <c r="F90" s="267" t="s">
        <v>60</v>
      </c>
      <c r="G90" s="351" t="s">
        <v>61</v>
      </c>
      <c r="I90" s="270" t="s">
        <v>62</v>
      </c>
    </row>
    <row r="91" spans="1:12" ht="26.25" customHeight="1" x14ac:dyDescent="0.4">
      <c r="A91" s="264" t="s">
        <v>63</v>
      </c>
      <c r="B91" s="265">
        <v>20</v>
      </c>
      <c r="C91" s="352">
        <v>1</v>
      </c>
      <c r="D91" s="611">
        <v>59715027</v>
      </c>
      <c r="E91" s="272">
        <f>IF(ISBLANK(D91),"-",$D$101/$D$98*D91)</f>
        <v>60968706.182325102</v>
      </c>
      <c r="F91" s="611">
        <v>67518214</v>
      </c>
      <c r="G91" s="273">
        <f>IF(ISBLANK(F91),"-",$D$101/$F$98*F91)</f>
        <v>61566011.963380389</v>
      </c>
      <c r="I91" s="274"/>
    </row>
    <row r="92" spans="1:12" ht="26.25" customHeight="1" x14ac:dyDescent="0.4">
      <c r="A92" s="264" t="s">
        <v>64</v>
      </c>
      <c r="B92" s="265">
        <v>1</v>
      </c>
      <c r="C92" s="336">
        <v>2</v>
      </c>
      <c r="D92" s="612">
        <v>59587886</v>
      </c>
      <c r="E92" s="277">
        <f>IF(ISBLANK(D92),"-",$D$101/$D$98*D92)</f>
        <v>60838895.937531494</v>
      </c>
      <c r="F92" s="612">
        <v>66967850</v>
      </c>
      <c r="G92" s="278">
        <f>IF(ISBLANK(F92),"-",$D$101/$F$98*F92)</f>
        <v>61064166.39311377</v>
      </c>
      <c r="I92" s="686">
        <f>ABS((F96/D96*D95)-F95)/D95</f>
        <v>3.8481712936150264E-3</v>
      </c>
    </row>
    <row r="93" spans="1:12" ht="26.25" customHeight="1" x14ac:dyDescent="0.4">
      <c r="A93" s="264" t="s">
        <v>65</v>
      </c>
      <c r="B93" s="265">
        <v>1</v>
      </c>
      <c r="C93" s="336">
        <v>3</v>
      </c>
      <c r="D93" s="612">
        <v>60461015</v>
      </c>
      <c r="E93" s="277">
        <f>IF(ISBLANK(D93),"-",$D$101/$D$98*D93)</f>
        <v>61730355.728050672</v>
      </c>
      <c r="F93" s="612">
        <v>67488106</v>
      </c>
      <c r="G93" s="278">
        <f>IF(ISBLANK(F93),"-",$D$101/$F$98*F93)</f>
        <v>61538558.193821356</v>
      </c>
      <c r="I93" s="686"/>
    </row>
    <row r="94" spans="1:12" ht="27" customHeight="1" x14ac:dyDescent="0.4">
      <c r="A94" s="264" t="s">
        <v>66</v>
      </c>
      <c r="B94" s="265">
        <v>1</v>
      </c>
      <c r="C94" s="353">
        <v>4</v>
      </c>
      <c r="D94" s="281"/>
      <c r="E94" s="282" t="str">
        <f>IF(ISBLANK(D94),"-",$D$101/$D$98*D94)</f>
        <v>-</v>
      </c>
      <c r="F94" s="354"/>
      <c r="G94" s="283" t="str">
        <f>IF(ISBLANK(F94),"-",$D$101/$F$98*F94)</f>
        <v>-</v>
      </c>
      <c r="I94" s="284"/>
    </row>
    <row r="95" spans="1:12" ht="27" customHeight="1" x14ac:dyDescent="0.4">
      <c r="A95" s="264" t="s">
        <v>67</v>
      </c>
      <c r="B95" s="265">
        <v>1</v>
      </c>
      <c r="C95" s="355" t="s">
        <v>68</v>
      </c>
      <c r="D95" s="356">
        <f>AVERAGE(D91:D94)</f>
        <v>59921309.333333336</v>
      </c>
      <c r="E95" s="287">
        <f>AVERAGE(E91:E94)</f>
        <v>61179319.282635756</v>
      </c>
      <c r="F95" s="357">
        <f>AVERAGE(F91:F94)</f>
        <v>67324723.333333328</v>
      </c>
      <c r="G95" s="358">
        <f>AVERAGE(G91:G94)</f>
        <v>61389578.850105166</v>
      </c>
    </row>
    <row r="96" spans="1:12" ht="26.25" customHeight="1" x14ac:dyDescent="0.4">
      <c r="A96" s="264" t="s">
        <v>69</v>
      </c>
      <c r="B96" s="250">
        <v>1</v>
      </c>
      <c r="C96" s="359" t="s">
        <v>110</v>
      </c>
      <c r="D96" s="360">
        <v>14.87</v>
      </c>
      <c r="E96" s="279"/>
      <c r="F96" s="291">
        <v>16.649999999999999</v>
      </c>
    </row>
    <row r="97" spans="1:10" ht="26.25" customHeight="1" x14ac:dyDescent="0.4">
      <c r="A97" s="264" t="s">
        <v>71</v>
      </c>
      <c r="B97" s="250">
        <v>1</v>
      </c>
      <c r="C97" s="361" t="s">
        <v>111</v>
      </c>
      <c r="D97" s="362">
        <f>D96*$B$87</f>
        <v>14.87</v>
      </c>
      <c r="E97" s="294"/>
      <c r="F97" s="293">
        <f>F96*$B$87</f>
        <v>16.649999999999999</v>
      </c>
    </row>
    <row r="98" spans="1:10" ht="19.5" customHeight="1" x14ac:dyDescent="0.3">
      <c r="A98" s="264" t="s">
        <v>73</v>
      </c>
      <c r="B98" s="363">
        <f>(B97/B96)*(B95/B94)*(B93/B92)*(B91/B90)*B89</f>
        <v>50</v>
      </c>
      <c r="C98" s="361" t="s">
        <v>112</v>
      </c>
      <c r="D98" s="364">
        <f>D97*$B$83/100</f>
        <v>14.691559999999999</v>
      </c>
      <c r="E98" s="297"/>
      <c r="F98" s="296">
        <f>F97*$B$83/100</f>
        <v>16.450199999999999</v>
      </c>
    </row>
    <row r="99" spans="1:10" ht="19.5" customHeight="1" x14ac:dyDescent="0.3">
      <c r="A99" s="672" t="s">
        <v>75</v>
      </c>
      <c r="B99" s="687"/>
      <c r="C99" s="361" t="s">
        <v>113</v>
      </c>
      <c r="D99" s="365">
        <f>D98/$B$98</f>
        <v>0.29383119999999996</v>
      </c>
      <c r="E99" s="297"/>
      <c r="F99" s="300">
        <f>F98/$B$98</f>
        <v>0.32900399999999996</v>
      </c>
      <c r="G99" s="366"/>
      <c r="H99" s="289"/>
    </row>
    <row r="100" spans="1:10" ht="19.5" customHeight="1" x14ac:dyDescent="0.3">
      <c r="A100" s="674"/>
      <c r="B100" s="688"/>
      <c r="C100" s="361" t="s">
        <v>77</v>
      </c>
      <c r="D100" s="367">
        <f>$B$56/$B$116</f>
        <v>0.3</v>
      </c>
      <c r="F100" s="305"/>
      <c r="G100" s="368"/>
      <c r="H100" s="289"/>
    </row>
    <row r="101" spans="1:10" ht="18.75" x14ac:dyDescent="0.3">
      <c r="C101" s="361" t="s">
        <v>78</v>
      </c>
      <c r="D101" s="362">
        <f>D100*$B$98</f>
        <v>15</v>
      </c>
      <c r="F101" s="305"/>
      <c r="G101" s="366"/>
      <c r="H101" s="289"/>
    </row>
    <row r="102" spans="1:10" ht="19.5" customHeight="1" x14ac:dyDescent="0.3">
      <c r="C102" s="369" t="s">
        <v>79</v>
      </c>
      <c r="D102" s="370">
        <f>D101/B34</f>
        <v>15</v>
      </c>
      <c r="F102" s="309"/>
      <c r="G102" s="366"/>
      <c r="H102" s="289"/>
      <c r="J102" s="371"/>
    </row>
    <row r="103" spans="1:10" ht="18.75" x14ac:dyDescent="0.3">
      <c r="C103" s="372" t="s">
        <v>114</v>
      </c>
      <c r="D103" s="373">
        <f>AVERAGE(E91:E94,G91:G94)</f>
        <v>61284449.066370465</v>
      </c>
      <c r="F103" s="309"/>
      <c r="G103" s="374"/>
      <c r="H103" s="289"/>
      <c r="J103" s="375"/>
    </row>
    <row r="104" spans="1:10" ht="18.75" x14ac:dyDescent="0.3">
      <c r="C104" s="339" t="s">
        <v>81</v>
      </c>
      <c r="D104" s="376">
        <f>STDEV(E91:E94,G91:G94)/D103</f>
        <v>6.0590684242348685E-3</v>
      </c>
      <c r="F104" s="309"/>
      <c r="G104" s="366"/>
      <c r="H104" s="289"/>
      <c r="J104" s="375"/>
    </row>
    <row r="105" spans="1:10" ht="19.5" customHeight="1" x14ac:dyDescent="0.3">
      <c r="C105" s="341" t="s">
        <v>17</v>
      </c>
      <c r="D105" s="377">
        <f>COUNT(E91:E94,G91:G94)</f>
        <v>6</v>
      </c>
      <c r="F105" s="309"/>
      <c r="G105" s="366"/>
      <c r="H105" s="289"/>
      <c r="J105" s="375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2" t="s">
        <v>115</v>
      </c>
      <c r="B107" s="263">
        <v>1000</v>
      </c>
      <c r="C107" s="378" t="s">
        <v>116</v>
      </c>
      <c r="D107" s="379" t="s">
        <v>60</v>
      </c>
      <c r="E107" s="380" t="s">
        <v>117</v>
      </c>
      <c r="F107" s="381" t="s">
        <v>118</v>
      </c>
    </row>
    <row r="108" spans="1:10" ht="26.25" customHeight="1" x14ac:dyDescent="0.4">
      <c r="A108" s="264" t="s">
        <v>119</v>
      </c>
      <c r="B108" s="265">
        <v>1</v>
      </c>
      <c r="C108" s="382">
        <v>1</v>
      </c>
      <c r="D108" s="383">
        <v>58711308</v>
      </c>
      <c r="E108" s="414">
        <f t="shared" ref="E108:E113" si="1">IF(ISBLANK(D108),"-",D108/$D$103*$D$100*$B$116)</f>
        <v>287.4039445296288</v>
      </c>
      <c r="F108" s="384">
        <f t="shared" ref="F108:F113" si="2">IF(ISBLANK(D108), "-", E108/$B$56)</f>
        <v>0.95801314843209606</v>
      </c>
    </row>
    <row r="109" spans="1:10" ht="26.25" customHeight="1" x14ac:dyDescent="0.4">
      <c r="A109" s="264" t="s">
        <v>92</v>
      </c>
      <c r="B109" s="265">
        <v>1</v>
      </c>
      <c r="C109" s="382">
        <v>2</v>
      </c>
      <c r="D109" s="383">
        <v>58922790</v>
      </c>
      <c r="E109" s="415">
        <f t="shared" si="1"/>
        <v>288.43919247533995</v>
      </c>
      <c r="F109" s="385">
        <f t="shared" si="2"/>
        <v>0.96146397491779989</v>
      </c>
    </row>
    <row r="110" spans="1:10" ht="26.25" customHeight="1" x14ac:dyDescent="0.4">
      <c r="A110" s="264" t="s">
        <v>93</v>
      </c>
      <c r="B110" s="265">
        <v>1</v>
      </c>
      <c r="C110" s="382">
        <v>3</v>
      </c>
      <c r="D110" s="383">
        <v>58860692</v>
      </c>
      <c r="E110" s="415">
        <f t="shared" si="1"/>
        <v>288.13520997596521</v>
      </c>
      <c r="F110" s="385">
        <f t="shared" si="2"/>
        <v>0.96045069991988408</v>
      </c>
    </row>
    <row r="111" spans="1:10" ht="26.25" customHeight="1" x14ac:dyDescent="0.4">
      <c r="A111" s="264" t="s">
        <v>94</v>
      </c>
      <c r="B111" s="265">
        <v>1</v>
      </c>
      <c r="C111" s="382">
        <v>4</v>
      </c>
      <c r="D111" s="383">
        <v>58883916</v>
      </c>
      <c r="E111" s="415">
        <f t="shared" si="1"/>
        <v>288.2488962390571</v>
      </c>
      <c r="F111" s="385">
        <f t="shared" si="2"/>
        <v>0.96082965413019039</v>
      </c>
    </row>
    <row r="112" spans="1:10" ht="26.25" customHeight="1" x14ac:dyDescent="0.4">
      <c r="A112" s="264" t="s">
        <v>95</v>
      </c>
      <c r="B112" s="265">
        <v>1</v>
      </c>
      <c r="C112" s="382">
        <v>5</v>
      </c>
      <c r="D112" s="383">
        <v>58834615</v>
      </c>
      <c r="E112" s="415">
        <f t="shared" si="1"/>
        <v>288.00755769028456</v>
      </c>
      <c r="F112" s="385">
        <f t="shared" si="2"/>
        <v>0.96002519230094852</v>
      </c>
    </row>
    <row r="113" spans="1:10" ht="26.25" customHeight="1" x14ac:dyDescent="0.4">
      <c r="A113" s="264" t="s">
        <v>97</v>
      </c>
      <c r="B113" s="265">
        <v>1</v>
      </c>
      <c r="C113" s="386">
        <v>6</v>
      </c>
      <c r="D113" s="387">
        <v>58738712</v>
      </c>
      <c r="E113" s="416">
        <f t="shared" si="1"/>
        <v>287.53809275361129</v>
      </c>
      <c r="F113" s="388">
        <f t="shared" si="2"/>
        <v>0.95846030917870428</v>
      </c>
    </row>
    <row r="114" spans="1:10" ht="26.25" customHeight="1" x14ac:dyDescent="0.4">
      <c r="A114" s="264" t="s">
        <v>98</v>
      </c>
      <c r="B114" s="265">
        <v>1</v>
      </c>
      <c r="C114" s="382"/>
      <c r="D114" s="336"/>
      <c r="E114" s="239"/>
      <c r="F114" s="389"/>
    </row>
    <row r="115" spans="1:10" ht="26.25" customHeight="1" x14ac:dyDescent="0.4">
      <c r="A115" s="264" t="s">
        <v>99</v>
      </c>
      <c r="B115" s="265">
        <v>1</v>
      </c>
      <c r="C115" s="382"/>
      <c r="D115" s="390" t="s">
        <v>68</v>
      </c>
      <c r="E115" s="418">
        <f>AVERAGE(E108:E113)</f>
        <v>287.96214894398116</v>
      </c>
      <c r="F115" s="391">
        <f>AVERAGE(F108:F113)</f>
        <v>0.95987382981327052</v>
      </c>
    </row>
    <row r="116" spans="1:10" ht="27" customHeight="1" x14ac:dyDescent="0.4">
      <c r="A116" s="264" t="s">
        <v>100</v>
      </c>
      <c r="B116" s="295">
        <f>(B115/B114)*(B113/B112)*(B111/B110)*(B109/B108)*B107</f>
        <v>1000</v>
      </c>
      <c r="C116" s="392"/>
      <c r="D116" s="355" t="s">
        <v>81</v>
      </c>
      <c r="E116" s="393">
        <f>STDEV(E108:E113)/E115</f>
        <v>1.4176207787281129E-3</v>
      </c>
      <c r="F116" s="393">
        <f>STDEV(F108:F113)/F115</f>
        <v>1.4176207787281278E-3</v>
      </c>
      <c r="I116" s="239"/>
    </row>
    <row r="117" spans="1:10" ht="27" customHeight="1" x14ac:dyDescent="0.4">
      <c r="A117" s="672" t="s">
        <v>75</v>
      </c>
      <c r="B117" s="673"/>
      <c r="C117" s="394"/>
      <c r="D117" s="395" t="s">
        <v>17</v>
      </c>
      <c r="E117" s="396">
        <f>COUNT(E108:E113)</f>
        <v>6</v>
      </c>
      <c r="F117" s="396">
        <f>COUNT(F108:F113)</f>
        <v>6</v>
      </c>
      <c r="I117" s="239"/>
      <c r="J117" s="375"/>
    </row>
    <row r="118" spans="1:10" ht="19.5" customHeight="1" x14ac:dyDescent="0.3">
      <c r="A118" s="674"/>
      <c r="B118" s="675"/>
      <c r="C118" s="239"/>
      <c r="D118" s="239"/>
      <c r="E118" s="239"/>
      <c r="F118" s="336"/>
      <c r="G118" s="239"/>
      <c r="H118" s="239"/>
      <c r="I118" s="239"/>
    </row>
    <row r="119" spans="1:10" ht="18.75" x14ac:dyDescent="0.3">
      <c r="A119" s="405"/>
      <c r="B119" s="260"/>
      <c r="C119" s="239"/>
      <c r="D119" s="239"/>
      <c r="E119" s="239"/>
      <c r="F119" s="336"/>
      <c r="G119" s="239"/>
      <c r="H119" s="239"/>
      <c r="I119" s="239"/>
    </row>
    <row r="120" spans="1:10" ht="26.25" customHeight="1" x14ac:dyDescent="0.4">
      <c r="A120" s="248" t="s">
        <v>103</v>
      </c>
      <c r="B120" s="343" t="s">
        <v>120</v>
      </c>
      <c r="C120" s="676" t="str">
        <f>B20</f>
        <v>Efavirenz 600mg, Lamivudine 300mg and Tenofovir Disoproxil Fumarate 300mg Tablets</v>
      </c>
      <c r="D120" s="676"/>
      <c r="E120" s="344" t="s">
        <v>121</v>
      </c>
      <c r="F120" s="344"/>
      <c r="G120" s="345">
        <f>F115</f>
        <v>0.95987382981327052</v>
      </c>
      <c r="H120" s="239"/>
      <c r="I120" s="239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77" t="s">
        <v>23</v>
      </c>
      <c r="C122" s="677"/>
      <c r="E122" s="350" t="s">
        <v>24</v>
      </c>
      <c r="F122" s="399"/>
      <c r="G122" s="677" t="s">
        <v>25</v>
      </c>
      <c r="H122" s="677"/>
    </row>
    <row r="123" spans="1:10" ht="69.95" customHeight="1" x14ac:dyDescent="0.3">
      <c r="A123" s="400" t="s">
        <v>26</v>
      </c>
      <c r="B123" s="401"/>
      <c r="C123" s="401"/>
      <c r="E123" s="401"/>
      <c r="F123" s="239"/>
      <c r="G123" s="402"/>
      <c r="H123" s="402"/>
    </row>
    <row r="124" spans="1:10" ht="69.95" customHeight="1" x14ac:dyDescent="0.3">
      <c r="A124" s="400" t="s">
        <v>27</v>
      </c>
      <c r="B124" s="403"/>
      <c r="C124" s="403"/>
      <c r="E124" s="403"/>
      <c r="F124" s="239"/>
      <c r="G124" s="404"/>
      <c r="H124" s="404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9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9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9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9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9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9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9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9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3" zoomScale="60" zoomScaleNormal="40" zoomScalePageLayoutView="55" workbookViewId="0">
      <selection activeCell="C28" sqref="C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0" t="s">
        <v>42</v>
      </c>
      <c r="B1" s="670"/>
      <c r="C1" s="670"/>
      <c r="D1" s="670"/>
      <c r="E1" s="670"/>
      <c r="F1" s="670"/>
      <c r="G1" s="670"/>
      <c r="H1" s="670"/>
      <c r="I1" s="670"/>
    </row>
    <row r="2" spans="1:9" ht="18.75" customHeight="1" x14ac:dyDescent="0.25">
      <c r="A2" s="670"/>
      <c r="B2" s="670"/>
      <c r="C2" s="670"/>
      <c r="D2" s="670"/>
      <c r="E2" s="670"/>
      <c r="F2" s="670"/>
      <c r="G2" s="670"/>
      <c r="H2" s="670"/>
      <c r="I2" s="670"/>
    </row>
    <row r="3" spans="1:9" ht="18.75" customHeight="1" x14ac:dyDescent="0.25">
      <c r="A3" s="670"/>
      <c r="B3" s="670"/>
      <c r="C3" s="670"/>
      <c r="D3" s="670"/>
      <c r="E3" s="670"/>
      <c r="F3" s="670"/>
      <c r="G3" s="670"/>
      <c r="H3" s="670"/>
      <c r="I3" s="670"/>
    </row>
    <row r="4" spans="1:9" ht="18.75" customHeight="1" x14ac:dyDescent="0.25">
      <c r="A4" s="670"/>
      <c r="B4" s="670"/>
      <c r="C4" s="670"/>
      <c r="D4" s="670"/>
      <c r="E4" s="670"/>
      <c r="F4" s="670"/>
      <c r="G4" s="670"/>
      <c r="H4" s="670"/>
      <c r="I4" s="670"/>
    </row>
    <row r="5" spans="1:9" ht="18.75" customHeight="1" x14ac:dyDescent="0.25">
      <c r="A5" s="670"/>
      <c r="B5" s="670"/>
      <c r="C5" s="670"/>
      <c r="D5" s="670"/>
      <c r="E5" s="670"/>
      <c r="F5" s="670"/>
      <c r="G5" s="670"/>
      <c r="H5" s="670"/>
      <c r="I5" s="670"/>
    </row>
    <row r="6" spans="1:9" ht="18.75" customHeight="1" x14ac:dyDescent="0.25">
      <c r="A6" s="670"/>
      <c r="B6" s="670"/>
      <c r="C6" s="670"/>
      <c r="D6" s="670"/>
      <c r="E6" s="670"/>
      <c r="F6" s="670"/>
      <c r="G6" s="670"/>
      <c r="H6" s="670"/>
      <c r="I6" s="670"/>
    </row>
    <row r="7" spans="1:9" ht="18.75" customHeight="1" x14ac:dyDescent="0.25">
      <c r="A7" s="670"/>
      <c r="B7" s="670"/>
      <c r="C7" s="670"/>
      <c r="D7" s="670"/>
      <c r="E7" s="670"/>
      <c r="F7" s="670"/>
      <c r="G7" s="670"/>
      <c r="H7" s="670"/>
      <c r="I7" s="670"/>
    </row>
    <row r="8" spans="1:9" x14ac:dyDescent="0.25">
      <c r="A8" s="671" t="s">
        <v>43</v>
      </c>
      <c r="B8" s="671"/>
      <c r="C8" s="671"/>
      <c r="D8" s="671"/>
      <c r="E8" s="671"/>
      <c r="F8" s="671"/>
      <c r="G8" s="671"/>
      <c r="H8" s="671"/>
      <c r="I8" s="671"/>
    </row>
    <row r="9" spans="1:9" x14ac:dyDescent="0.25">
      <c r="A9" s="671"/>
      <c r="B9" s="671"/>
      <c r="C9" s="671"/>
      <c r="D9" s="671"/>
      <c r="E9" s="671"/>
      <c r="F9" s="671"/>
      <c r="G9" s="671"/>
      <c r="H9" s="671"/>
      <c r="I9" s="671"/>
    </row>
    <row r="10" spans="1:9" x14ac:dyDescent="0.25">
      <c r="A10" s="671"/>
      <c r="B10" s="671"/>
      <c r="C10" s="671"/>
      <c r="D10" s="671"/>
      <c r="E10" s="671"/>
      <c r="F10" s="671"/>
      <c r="G10" s="671"/>
      <c r="H10" s="671"/>
      <c r="I10" s="671"/>
    </row>
    <row r="11" spans="1:9" x14ac:dyDescent="0.25">
      <c r="A11" s="671"/>
      <c r="B11" s="671"/>
      <c r="C11" s="671"/>
      <c r="D11" s="671"/>
      <c r="E11" s="671"/>
      <c r="F11" s="671"/>
      <c r="G11" s="671"/>
      <c r="H11" s="671"/>
      <c r="I11" s="671"/>
    </row>
    <row r="12" spans="1:9" x14ac:dyDescent="0.25">
      <c r="A12" s="671"/>
      <c r="B12" s="671"/>
      <c r="C12" s="671"/>
      <c r="D12" s="671"/>
      <c r="E12" s="671"/>
      <c r="F12" s="671"/>
      <c r="G12" s="671"/>
      <c r="H12" s="671"/>
      <c r="I12" s="671"/>
    </row>
    <row r="13" spans="1:9" x14ac:dyDescent="0.25">
      <c r="A13" s="671"/>
      <c r="B13" s="671"/>
      <c r="C13" s="671"/>
      <c r="D13" s="671"/>
      <c r="E13" s="671"/>
      <c r="F13" s="671"/>
      <c r="G13" s="671"/>
      <c r="H13" s="671"/>
      <c r="I13" s="671"/>
    </row>
    <row r="14" spans="1:9" x14ac:dyDescent="0.25">
      <c r="A14" s="671"/>
      <c r="B14" s="671"/>
      <c r="C14" s="671"/>
      <c r="D14" s="671"/>
      <c r="E14" s="671"/>
      <c r="F14" s="671"/>
      <c r="G14" s="671"/>
      <c r="H14" s="671"/>
      <c r="I14" s="671"/>
    </row>
    <row r="15" spans="1:9" ht="19.5" customHeight="1" x14ac:dyDescent="0.3">
      <c r="A15" s="420"/>
    </row>
    <row r="16" spans="1:9" ht="19.5" customHeight="1" x14ac:dyDescent="0.3">
      <c r="A16" s="704" t="s">
        <v>28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25">
      <c r="A17" s="707" t="s">
        <v>44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4">
      <c r="A18" s="422" t="s">
        <v>30</v>
      </c>
      <c r="B18" s="703" t="s">
        <v>5</v>
      </c>
      <c r="C18" s="703"/>
      <c r="D18" s="589"/>
      <c r="E18" s="423"/>
      <c r="F18" s="424"/>
      <c r="G18" s="424"/>
      <c r="H18" s="424"/>
    </row>
    <row r="19" spans="1:14" ht="26.25" customHeight="1" x14ac:dyDescent="0.4">
      <c r="A19" s="422" t="s">
        <v>31</v>
      </c>
      <c r="B19" s="425" t="s">
        <v>131</v>
      </c>
      <c r="C19" s="602">
        <v>29</v>
      </c>
      <c r="D19" s="424"/>
      <c r="E19" s="424"/>
      <c r="F19" s="424"/>
      <c r="G19" s="424"/>
      <c r="H19" s="424"/>
    </row>
    <row r="20" spans="1:14" ht="26.25" customHeight="1" x14ac:dyDescent="0.4">
      <c r="A20" s="422" t="s">
        <v>32</v>
      </c>
      <c r="B20" s="709" t="s">
        <v>8</v>
      </c>
      <c r="C20" s="709"/>
      <c r="D20" s="424"/>
      <c r="E20" s="424"/>
      <c r="F20" s="424"/>
      <c r="G20" s="424"/>
      <c r="H20" s="424"/>
    </row>
    <row r="21" spans="1:14" ht="26.25" customHeight="1" x14ac:dyDescent="0.4">
      <c r="A21" s="422" t="s">
        <v>33</v>
      </c>
      <c r="B21" s="708" t="s">
        <v>122</v>
      </c>
      <c r="C21" s="708"/>
      <c r="D21" s="708"/>
      <c r="E21" s="708"/>
      <c r="F21" s="708"/>
      <c r="G21" s="708"/>
      <c r="H21" s="708"/>
      <c r="I21" s="426"/>
    </row>
    <row r="22" spans="1:14" ht="26.25" customHeight="1" x14ac:dyDescent="0.4">
      <c r="A22" s="422" t="s">
        <v>34</v>
      </c>
      <c r="B22" s="427">
        <v>42500.536458333336</v>
      </c>
      <c r="C22" s="424"/>
      <c r="D22" s="424"/>
      <c r="E22" s="424"/>
      <c r="F22" s="424"/>
      <c r="G22" s="424"/>
      <c r="H22" s="424"/>
    </row>
    <row r="23" spans="1:14" ht="26.25" customHeight="1" x14ac:dyDescent="0.4">
      <c r="A23" s="422" t="s">
        <v>35</v>
      </c>
      <c r="B23" s="427">
        <v>42510.536458333336</v>
      </c>
      <c r="C23" s="424"/>
      <c r="D23" s="424"/>
      <c r="E23" s="424"/>
      <c r="F23" s="424"/>
      <c r="G23" s="424"/>
      <c r="H23" s="424"/>
    </row>
    <row r="24" spans="1:14" ht="18.75" x14ac:dyDescent="0.3">
      <c r="A24" s="422"/>
      <c r="B24" s="428"/>
    </row>
    <row r="25" spans="1:14" ht="18.75" x14ac:dyDescent="0.3">
      <c r="A25" s="429" t="s">
        <v>1</v>
      </c>
      <c r="B25" s="428"/>
    </row>
    <row r="26" spans="1:14" ht="26.25" customHeight="1" x14ac:dyDescent="0.4">
      <c r="A26" s="430" t="s">
        <v>4</v>
      </c>
      <c r="B26" s="703" t="s">
        <v>128</v>
      </c>
      <c r="C26" s="703"/>
    </row>
    <row r="27" spans="1:14" ht="26.25" customHeight="1" x14ac:dyDescent="0.4">
      <c r="A27" s="431" t="s">
        <v>45</v>
      </c>
      <c r="B27" s="701" t="s">
        <v>129</v>
      </c>
      <c r="C27" s="701"/>
    </row>
    <row r="28" spans="1:14" ht="27" customHeight="1" x14ac:dyDescent="0.4">
      <c r="A28" s="431" t="s">
        <v>6</v>
      </c>
      <c r="B28" s="432">
        <v>99.3</v>
      </c>
    </row>
    <row r="29" spans="1:14" s="14" customFormat="1" ht="27" customHeight="1" x14ac:dyDescent="0.4">
      <c r="A29" s="431" t="s">
        <v>46</v>
      </c>
      <c r="B29" s="433">
        <v>0</v>
      </c>
      <c r="C29" s="678" t="s">
        <v>47</v>
      </c>
      <c r="D29" s="679"/>
      <c r="E29" s="679"/>
      <c r="F29" s="679"/>
      <c r="G29" s="680"/>
      <c r="I29" s="434"/>
      <c r="J29" s="434"/>
      <c r="K29" s="434"/>
      <c r="L29" s="434"/>
    </row>
    <row r="30" spans="1:14" s="14" customFormat="1" ht="19.5" customHeight="1" x14ac:dyDescent="0.3">
      <c r="A30" s="431" t="s">
        <v>48</v>
      </c>
      <c r="B30" s="435">
        <f>B28-B29</f>
        <v>99.3</v>
      </c>
      <c r="C30" s="436"/>
      <c r="D30" s="436"/>
      <c r="E30" s="436"/>
      <c r="F30" s="436"/>
      <c r="G30" s="437"/>
      <c r="I30" s="434"/>
      <c r="J30" s="434"/>
      <c r="K30" s="434"/>
      <c r="L30" s="434"/>
    </row>
    <row r="31" spans="1:14" s="14" customFormat="1" ht="27" customHeight="1" x14ac:dyDescent="0.4">
      <c r="A31" s="431" t="s">
        <v>49</v>
      </c>
      <c r="B31" s="438">
        <v>1</v>
      </c>
      <c r="C31" s="681" t="s">
        <v>50</v>
      </c>
      <c r="D31" s="682"/>
      <c r="E31" s="682"/>
      <c r="F31" s="682"/>
      <c r="G31" s="682"/>
      <c r="H31" s="683"/>
      <c r="I31" s="434"/>
      <c r="J31" s="434"/>
      <c r="K31" s="434"/>
      <c r="L31" s="434"/>
    </row>
    <row r="32" spans="1:14" s="14" customFormat="1" ht="27" customHeight="1" x14ac:dyDescent="0.4">
      <c r="A32" s="431" t="s">
        <v>51</v>
      </c>
      <c r="B32" s="438">
        <v>1</v>
      </c>
      <c r="C32" s="681" t="s">
        <v>52</v>
      </c>
      <c r="D32" s="682"/>
      <c r="E32" s="682"/>
      <c r="F32" s="682"/>
      <c r="G32" s="682"/>
      <c r="H32" s="683"/>
      <c r="I32" s="434"/>
      <c r="J32" s="434"/>
      <c r="K32" s="434"/>
      <c r="L32" s="439"/>
      <c r="M32" s="439"/>
      <c r="N32" s="440"/>
    </row>
    <row r="33" spans="1:14" s="14" customFormat="1" ht="17.25" customHeight="1" x14ac:dyDescent="0.3">
      <c r="A33" s="431"/>
      <c r="B33" s="441"/>
      <c r="C33" s="442"/>
      <c r="D33" s="442"/>
      <c r="E33" s="442"/>
      <c r="F33" s="442"/>
      <c r="G33" s="442"/>
      <c r="H33" s="442"/>
      <c r="I33" s="434"/>
      <c r="J33" s="434"/>
      <c r="K33" s="434"/>
      <c r="L33" s="439"/>
      <c r="M33" s="439"/>
      <c r="N33" s="440"/>
    </row>
    <row r="34" spans="1:14" s="14" customFormat="1" ht="18.75" x14ac:dyDescent="0.3">
      <c r="A34" s="431" t="s">
        <v>53</v>
      </c>
      <c r="B34" s="443">
        <f>B31/B32</f>
        <v>1</v>
      </c>
      <c r="C34" s="421" t="s">
        <v>54</v>
      </c>
      <c r="D34" s="421"/>
      <c r="E34" s="421"/>
      <c r="F34" s="421"/>
      <c r="G34" s="421"/>
      <c r="I34" s="434"/>
      <c r="J34" s="434"/>
      <c r="K34" s="434"/>
      <c r="L34" s="439"/>
      <c r="M34" s="439"/>
      <c r="N34" s="440"/>
    </row>
    <row r="35" spans="1:14" s="14" customFormat="1" ht="19.5" customHeight="1" x14ac:dyDescent="0.3">
      <c r="A35" s="431"/>
      <c r="B35" s="435"/>
      <c r="G35" s="421"/>
      <c r="I35" s="434"/>
      <c r="J35" s="434"/>
      <c r="K35" s="434"/>
      <c r="L35" s="439"/>
      <c r="M35" s="439"/>
      <c r="N35" s="440"/>
    </row>
    <row r="36" spans="1:14" s="14" customFormat="1" ht="27" customHeight="1" x14ac:dyDescent="0.4">
      <c r="A36" s="444" t="s">
        <v>55</v>
      </c>
      <c r="B36" s="445">
        <v>25</v>
      </c>
      <c r="C36" s="421"/>
      <c r="D36" s="684" t="s">
        <v>56</v>
      </c>
      <c r="E36" s="702"/>
      <c r="F36" s="684" t="s">
        <v>57</v>
      </c>
      <c r="G36" s="685"/>
      <c r="J36" s="434"/>
      <c r="K36" s="434"/>
      <c r="L36" s="439"/>
      <c r="M36" s="439"/>
      <c r="N36" s="440"/>
    </row>
    <row r="37" spans="1:14" s="14" customFormat="1" ht="27" customHeight="1" x14ac:dyDescent="0.4">
      <c r="A37" s="446" t="s">
        <v>58</v>
      </c>
      <c r="B37" s="447">
        <v>5</v>
      </c>
      <c r="C37" s="448" t="s">
        <v>59</v>
      </c>
      <c r="D37" s="449" t="s">
        <v>60</v>
      </c>
      <c r="E37" s="450" t="s">
        <v>61</v>
      </c>
      <c r="F37" s="449" t="s">
        <v>60</v>
      </c>
      <c r="G37" s="451" t="s">
        <v>61</v>
      </c>
      <c r="I37" s="452" t="s">
        <v>62</v>
      </c>
      <c r="J37" s="434"/>
      <c r="K37" s="434"/>
      <c r="L37" s="439"/>
      <c r="M37" s="439"/>
      <c r="N37" s="440"/>
    </row>
    <row r="38" spans="1:14" s="14" customFormat="1" ht="26.25" customHeight="1" x14ac:dyDescent="0.4">
      <c r="A38" s="446" t="s">
        <v>63</v>
      </c>
      <c r="B38" s="447">
        <v>50</v>
      </c>
      <c r="C38" s="453">
        <v>1</v>
      </c>
      <c r="D38" s="454">
        <v>45034790</v>
      </c>
      <c r="E38" s="455">
        <f>IF(ISBLANK(D38),"-",$D$48/$D$45*D38)</f>
        <v>46167888.487139873</v>
      </c>
      <c r="F38" s="454">
        <v>48160323</v>
      </c>
      <c r="G38" s="456">
        <f>IF(ISBLANK(F38),"-",$D$48/$F$45*F38)</f>
        <v>45783343.37847627</v>
      </c>
      <c r="I38" s="457"/>
      <c r="J38" s="434"/>
      <c r="K38" s="434"/>
      <c r="L38" s="439"/>
      <c r="M38" s="439"/>
      <c r="N38" s="440"/>
    </row>
    <row r="39" spans="1:14" s="14" customFormat="1" ht="26.25" customHeight="1" x14ac:dyDescent="0.4">
      <c r="A39" s="446" t="s">
        <v>64</v>
      </c>
      <c r="B39" s="447">
        <v>1</v>
      </c>
      <c r="C39" s="458">
        <v>2</v>
      </c>
      <c r="D39" s="459">
        <v>45131929</v>
      </c>
      <c r="E39" s="460">
        <f>IF(ISBLANK(D39),"-",$D$48/$D$45*D39)</f>
        <v>46267471.554358624</v>
      </c>
      <c r="F39" s="459">
        <v>48447515</v>
      </c>
      <c r="G39" s="461">
        <f>IF(ISBLANK(F39),"-",$D$48/$F$45*F39)</f>
        <v>46056360.857024975</v>
      </c>
      <c r="I39" s="686">
        <f>ABS((F43/D43*D42)-F42)/D42</f>
        <v>7.0440491043044446E-3</v>
      </c>
      <c r="J39" s="434"/>
      <c r="K39" s="434"/>
      <c r="L39" s="439"/>
      <c r="M39" s="439"/>
      <c r="N39" s="440"/>
    </row>
    <row r="40" spans="1:14" ht="26.25" customHeight="1" x14ac:dyDescent="0.4">
      <c r="A40" s="446" t="s">
        <v>65</v>
      </c>
      <c r="B40" s="447">
        <v>1</v>
      </c>
      <c r="C40" s="458">
        <v>3</v>
      </c>
      <c r="D40" s="459">
        <v>45144462</v>
      </c>
      <c r="E40" s="460">
        <f>IF(ISBLANK(D40),"-",$D$48/$D$45*D40)</f>
        <v>46280319.891086951</v>
      </c>
      <c r="F40" s="459">
        <v>48356544</v>
      </c>
      <c r="G40" s="461">
        <f>IF(ISBLANK(F40),"-",$D$48/$F$45*F40)</f>
        <v>45969879.781503879</v>
      </c>
      <c r="I40" s="686"/>
      <c r="L40" s="439"/>
      <c r="M40" s="439"/>
      <c r="N40" s="462"/>
    </row>
    <row r="41" spans="1:14" ht="27" customHeight="1" x14ac:dyDescent="0.4">
      <c r="A41" s="446" t="s">
        <v>66</v>
      </c>
      <c r="B41" s="447">
        <v>1</v>
      </c>
      <c r="C41" s="463">
        <v>4</v>
      </c>
      <c r="D41" s="464"/>
      <c r="E41" s="465" t="str">
        <f>IF(ISBLANK(D41),"-",$D$48/$D$45*D41)</f>
        <v>-</v>
      </c>
      <c r="F41" s="464"/>
      <c r="G41" s="466" t="str">
        <f>IF(ISBLANK(F41),"-",$D$48/$F$45*F41)</f>
        <v>-</v>
      </c>
      <c r="I41" s="467"/>
      <c r="L41" s="439"/>
      <c r="M41" s="439"/>
      <c r="N41" s="462"/>
    </row>
    <row r="42" spans="1:14" ht="27" customHeight="1" x14ac:dyDescent="0.4">
      <c r="A42" s="446" t="s">
        <v>67</v>
      </c>
      <c r="B42" s="447">
        <v>1</v>
      </c>
      <c r="C42" s="468" t="s">
        <v>68</v>
      </c>
      <c r="D42" s="469">
        <f>AVERAGE(D38:D41)</f>
        <v>45103727</v>
      </c>
      <c r="E42" s="470">
        <f>AVERAGE(E38:E41)</f>
        <v>46238559.977528483</v>
      </c>
      <c r="F42" s="469">
        <f>AVERAGE(F38:F41)</f>
        <v>48321460.666666664</v>
      </c>
      <c r="G42" s="471">
        <f>AVERAGE(G38:G41)</f>
        <v>45936528.005668372</v>
      </c>
      <c r="H42" s="472"/>
    </row>
    <row r="43" spans="1:14" ht="26.25" customHeight="1" x14ac:dyDescent="0.4">
      <c r="A43" s="446" t="s">
        <v>69</v>
      </c>
      <c r="B43" s="447">
        <v>1</v>
      </c>
      <c r="C43" s="473" t="s">
        <v>70</v>
      </c>
      <c r="D43" s="474">
        <v>29.47</v>
      </c>
      <c r="E43" s="462"/>
      <c r="F43" s="474">
        <v>31.78</v>
      </c>
      <c r="H43" s="472"/>
    </row>
    <row r="44" spans="1:14" ht="26.25" customHeight="1" x14ac:dyDescent="0.4">
      <c r="A44" s="446" t="s">
        <v>71</v>
      </c>
      <c r="B44" s="447">
        <v>1</v>
      </c>
      <c r="C44" s="475" t="s">
        <v>72</v>
      </c>
      <c r="D44" s="476">
        <f>D43*$B$34</f>
        <v>29.47</v>
      </c>
      <c r="E44" s="477"/>
      <c r="F44" s="476">
        <f>F43*$B$34</f>
        <v>31.78</v>
      </c>
      <c r="H44" s="472"/>
    </row>
    <row r="45" spans="1:14" ht="19.5" customHeight="1" x14ac:dyDescent="0.3">
      <c r="A45" s="446" t="s">
        <v>73</v>
      </c>
      <c r="B45" s="478">
        <f>(B44/B43)*(B42/B41)*(B40/B39)*(B38/B37)*B36</f>
        <v>250</v>
      </c>
      <c r="C45" s="475" t="s">
        <v>74</v>
      </c>
      <c r="D45" s="479">
        <f>D44*$B$30/100</f>
        <v>29.263709999999996</v>
      </c>
      <c r="E45" s="480"/>
      <c r="F45" s="479">
        <f>F44*$B$30/100</f>
        <v>31.557539999999999</v>
      </c>
      <c r="H45" s="472"/>
    </row>
    <row r="46" spans="1:14" ht="19.5" customHeight="1" x14ac:dyDescent="0.3">
      <c r="A46" s="672" t="s">
        <v>75</v>
      </c>
      <c r="B46" s="673"/>
      <c r="C46" s="475" t="s">
        <v>76</v>
      </c>
      <c r="D46" s="481">
        <f>D45/$B$45</f>
        <v>0.11705483999999998</v>
      </c>
      <c r="E46" s="482"/>
      <c r="F46" s="483">
        <f>F45/$B$45</f>
        <v>0.12623016000000001</v>
      </c>
      <c r="H46" s="472"/>
    </row>
    <row r="47" spans="1:14" ht="27" customHeight="1" x14ac:dyDescent="0.4">
      <c r="A47" s="674"/>
      <c r="B47" s="675"/>
      <c r="C47" s="484" t="s">
        <v>77</v>
      </c>
      <c r="D47" s="485">
        <v>0.12</v>
      </c>
      <c r="E47" s="486"/>
      <c r="F47" s="482"/>
      <c r="H47" s="472"/>
    </row>
    <row r="48" spans="1:14" ht="18.75" x14ac:dyDescent="0.3">
      <c r="C48" s="487" t="s">
        <v>78</v>
      </c>
      <c r="D48" s="479">
        <f>D47*$B$45</f>
        <v>30</v>
      </c>
      <c r="F48" s="488"/>
      <c r="H48" s="472"/>
    </row>
    <row r="49" spans="1:12" ht="19.5" customHeight="1" x14ac:dyDescent="0.3">
      <c r="C49" s="489" t="s">
        <v>79</v>
      </c>
      <c r="D49" s="490">
        <f>D48/B34</f>
        <v>30</v>
      </c>
      <c r="F49" s="488"/>
      <c r="H49" s="472"/>
    </row>
    <row r="50" spans="1:12" ht="18.75" x14ac:dyDescent="0.3">
      <c r="C50" s="444" t="s">
        <v>80</v>
      </c>
      <c r="D50" s="491">
        <f>AVERAGE(E38:E41,G38:G41)</f>
        <v>46087543.991598427</v>
      </c>
      <c r="F50" s="492"/>
      <c r="H50" s="472"/>
    </row>
    <row r="51" spans="1:12" ht="18.75" x14ac:dyDescent="0.3">
      <c r="C51" s="446" t="s">
        <v>81</v>
      </c>
      <c r="D51" s="493">
        <f>STDEV(E38:E41,G38:G41)/D50</f>
        <v>4.1549740302679024E-3</v>
      </c>
      <c r="F51" s="492"/>
      <c r="H51" s="472"/>
    </row>
    <row r="52" spans="1:12" ht="19.5" customHeight="1" x14ac:dyDescent="0.3">
      <c r="C52" s="494" t="s">
        <v>17</v>
      </c>
      <c r="D52" s="495">
        <f>COUNT(E38:E41,G38:G41)</f>
        <v>6</v>
      </c>
      <c r="F52" s="492"/>
    </row>
    <row r="54" spans="1:12" ht="18.75" x14ac:dyDescent="0.3">
      <c r="A54" s="496" t="s">
        <v>1</v>
      </c>
      <c r="B54" s="497" t="s">
        <v>82</v>
      </c>
    </row>
    <row r="55" spans="1:12" ht="18.75" x14ac:dyDescent="0.3">
      <c r="A55" s="421" t="s">
        <v>83</v>
      </c>
      <c r="B55" s="498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499" t="s">
        <v>84</v>
      </c>
      <c r="B56" s="500">
        <v>600</v>
      </c>
      <c r="C56" s="421" t="str">
        <f>B20</f>
        <v>Tenofovir Disoproxil Fumarate 300mg, Lamivudine 300mg &amp; Efavirenz 600mg tablets</v>
      </c>
      <c r="H56" s="501"/>
    </row>
    <row r="57" spans="1:12" ht="18.75" x14ac:dyDescent="0.3">
      <c r="A57" s="498" t="s">
        <v>85</v>
      </c>
      <c r="B57" s="590">
        <f>Uniformity!C46</f>
        <v>1901.1434999999994</v>
      </c>
      <c r="H57" s="501"/>
    </row>
    <row r="58" spans="1:12" ht="19.5" customHeight="1" x14ac:dyDescent="0.3">
      <c r="H58" s="501"/>
    </row>
    <row r="59" spans="1:12" s="14" customFormat="1" ht="27" customHeight="1" x14ac:dyDescent="0.4">
      <c r="A59" s="444" t="s">
        <v>86</v>
      </c>
      <c r="B59" s="445">
        <v>200</v>
      </c>
      <c r="C59" s="421"/>
      <c r="D59" s="502" t="s">
        <v>87</v>
      </c>
      <c r="E59" s="503" t="s">
        <v>59</v>
      </c>
      <c r="F59" s="503" t="s">
        <v>60</v>
      </c>
      <c r="G59" s="503" t="s">
        <v>88</v>
      </c>
      <c r="H59" s="448" t="s">
        <v>89</v>
      </c>
      <c r="L59" s="434"/>
    </row>
    <row r="60" spans="1:12" s="14" customFormat="1" ht="26.25" customHeight="1" x14ac:dyDescent="0.4">
      <c r="A60" s="446" t="s">
        <v>90</v>
      </c>
      <c r="B60" s="447">
        <v>4</v>
      </c>
      <c r="C60" s="689" t="s">
        <v>91</v>
      </c>
      <c r="D60" s="692">
        <v>1899.6</v>
      </c>
      <c r="E60" s="504">
        <v>1</v>
      </c>
      <c r="F60" s="505">
        <v>45392020</v>
      </c>
      <c r="G60" s="591">
        <f>IF(ISBLANK(F60),"-",(F60/$D$50*$D$47*$B$68)*($B$57/$D$60))</f>
        <v>591.4253467275114</v>
      </c>
      <c r="H60" s="506">
        <f t="shared" ref="H60:H71" si="0">IF(ISBLANK(F60),"-",G60/$B$56)</f>
        <v>0.98570891121251902</v>
      </c>
      <c r="L60" s="434"/>
    </row>
    <row r="61" spans="1:12" s="14" customFormat="1" ht="26.25" customHeight="1" x14ac:dyDescent="0.4">
      <c r="A61" s="446" t="s">
        <v>92</v>
      </c>
      <c r="B61" s="447">
        <v>100</v>
      </c>
      <c r="C61" s="690"/>
      <c r="D61" s="693"/>
      <c r="E61" s="507">
        <v>2</v>
      </c>
      <c r="F61" s="459">
        <v>45489178</v>
      </c>
      <c r="G61" s="592">
        <f>IF(ISBLANK(F61),"-",(F61/$D$50*$D$47*$B$68)*($B$57/$D$60))</f>
        <v>592.69124553169206</v>
      </c>
      <c r="H61" s="508">
        <f t="shared" si="0"/>
        <v>0.98781874255282009</v>
      </c>
      <c r="L61" s="434"/>
    </row>
    <row r="62" spans="1:12" s="14" customFormat="1" ht="26.25" customHeight="1" x14ac:dyDescent="0.4">
      <c r="A62" s="446" t="s">
        <v>93</v>
      </c>
      <c r="B62" s="447">
        <v>1</v>
      </c>
      <c r="C62" s="690"/>
      <c r="D62" s="693"/>
      <c r="E62" s="507">
        <v>3</v>
      </c>
      <c r="F62" s="509">
        <v>45019937</v>
      </c>
      <c r="G62" s="592">
        <f>IF(ISBLANK(F62),"-",(F62/$D$50*$D$47*$B$68)*($B$57/$D$60))</f>
        <v>586.57737306856393</v>
      </c>
      <c r="H62" s="508">
        <f t="shared" si="0"/>
        <v>0.97762895511427317</v>
      </c>
      <c r="L62" s="434"/>
    </row>
    <row r="63" spans="1:12" ht="27" customHeight="1" x14ac:dyDescent="0.4">
      <c r="A63" s="446" t="s">
        <v>94</v>
      </c>
      <c r="B63" s="447">
        <v>1</v>
      </c>
      <c r="C63" s="700"/>
      <c r="D63" s="694"/>
      <c r="E63" s="510">
        <v>4</v>
      </c>
      <c r="F63" s="511"/>
      <c r="G63" s="592" t="str">
        <f>IF(ISBLANK(F63),"-",(F63/$D$50*$D$47*$B$68)*($B$57/$D$60))</f>
        <v>-</v>
      </c>
      <c r="H63" s="508" t="str">
        <f t="shared" si="0"/>
        <v>-</v>
      </c>
    </row>
    <row r="64" spans="1:12" ht="26.25" customHeight="1" x14ac:dyDescent="0.4">
      <c r="A64" s="446" t="s">
        <v>95</v>
      </c>
      <c r="B64" s="447">
        <v>1</v>
      </c>
      <c r="C64" s="689" t="s">
        <v>96</v>
      </c>
      <c r="D64" s="692">
        <v>1905.57</v>
      </c>
      <c r="E64" s="504">
        <v>1</v>
      </c>
      <c r="F64" s="505">
        <v>46514007</v>
      </c>
      <c r="G64" s="593">
        <f>IF(ISBLANK(F64),"-",(F64/$D$50*$D$47*$B$68)*($B$57/$D$64))</f>
        <v>604.14534173229799</v>
      </c>
      <c r="H64" s="512">
        <f t="shared" si="0"/>
        <v>1.0069089028871634</v>
      </c>
    </row>
    <row r="65" spans="1:8" ht="26.25" customHeight="1" x14ac:dyDescent="0.4">
      <c r="A65" s="446" t="s">
        <v>97</v>
      </c>
      <c r="B65" s="447">
        <v>1</v>
      </c>
      <c r="C65" s="690"/>
      <c r="D65" s="693"/>
      <c r="E65" s="507">
        <v>2</v>
      </c>
      <c r="F65" s="459">
        <v>46376363</v>
      </c>
      <c r="G65" s="594">
        <f>IF(ISBLANK(F65),"-",(F65/$D$50*$D$47*$B$68)*($B$57/$D$64))</f>
        <v>602.35755807785176</v>
      </c>
      <c r="H65" s="513">
        <f t="shared" si="0"/>
        <v>1.0039292634630863</v>
      </c>
    </row>
    <row r="66" spans="1:8" ht="26.25" customHeight="1" x14ac:dyDescent="0.4">
      <c r="A66" s="446" t="s">
        <v>98</v>
      </c>
      <c r="B66" s="447">
        <v>1</v>
      </c>
      <c r="C66" s="690"/>
      <c r="D66" s="693"/>
      <c r="E66" s="507">
        <v>3</v>
      </c>
      <c r="F66" s="459">
        <v>46156412</v>
      </c>
      <c r="G66" s="594">
        <f>IF(ISBLANK(F66),"-",(F66/$D$50*$D$47*$B$68)*($B$57/$D$64))</f>
        <v>599.50073320659601</v>
      </c>
      <c r="H66" s="513">
        <f t="shared" si="0"/>
        <v>0.99916788867766004</v>
      </c>
    </row>
    <row r="67" spans="1:8" ht="27" customHeight="1" x14ac:dyDescent="0.4">
      <c r="A67" s="446" t="s">
        <v>99</v>
      </c>
      <c r="B67" s="447">
        <v>1</v>
      </c>
      <c r="C67" s="700"/>
      <c r="D67" s="694"/>
      <c r="E67" s="510">
        <v>4</v>
      </c>
      <c r="F67" s="511"/>
      <c r="G67" s="595" t="str">
        <f>IF(ISBLANK(F67),"-",(F67/$D$50*$D$47*$B$68)*($B$57/$D$64))</f>
        <v>-</v>
      </c>
      <c r="H67" s="514" t="str">
        <f t="shared" si="0"/>
        <v>-</v>
      </c>
    </row>
    <row r="68" spans="1:8" ht="26.25" customHeight="1" x14ac:dyDescent="0.4">
      <c r="A68" s="446" t="s">
        <v>100</v>
      </c>
      <c r="B68" s="515">
        <f>(B67/B66)*(B65/B64)*(B63/B62)*(B61/B60)*B59</f>
        <v>5000</v>
      </c>
      <c r="C68" s="689" t="s">
        <v>101</v>
      </c>
      <c r="D68" s="692">
        <v>1901.65</v>
      </c>
      <c r="E68" s="504">
        <v>1</v>
      </c>
      <c r="F68" s="505">
        <v>45638045</v>
      </c>
      <c r="G68" s="593">
        <f>IF(ISBLANK(F68),"-",(F68/$D$50*$D$47*$B$68)*($B$57/$D$68))</f>
        <v>593.98985664093516</v>
      </c>
      <c r="H68" s="508">
        <f t="shared" si="0"/>
        <v>0.98998309440155863</v>
      </c>
    </row>
    <row r="69" spans="1:8" ht="27" customHeight="1" x14ac:dyDescent="0.4">
      <c r="A69" s="494" t="s">
        <v>102</v>
      </c>
      <c r="B69" s="516">
        <f>(D47*B68)/B56*B57</f>
        <v>1901.1434999999994</v>
      </c>
      <c r="C69" s="690"/>
      <c r="D69" s="693"/>
      <c r="E69" s="507">
        <v>2</v>
      </c>
      <c r="F69" s="459">
        <v>45634136</v>
      </c>
      <c r="G69" s="594">
        <f>IF(ISBLANK(F69),"-",(F69/$D$50*$D$47*$B$68)*($B$57/$D$68))</f>
        <v>593.93898008937379</v>
      </c>
      <c r="H69" s="508">
        <f t="shared" si="0"/>
        <v>0.9898983001489563</v>
      </c>
    </row>
    <row r="70" spans="1:8" ht="26.25" customHeight="1" x14ac:dyDescent="0.4">
      <c r="A70" s="695" t="s">
        <v>75</v>
      </c>
      <c r="B70" s="696"/>
      <c r="C70" s="690"/>
      <c r="D70" s="693"/>
      <c r="E70" s="507">
        <v>3</v>
      </c>
      <c r="F70" s="459">
        <v>45633919</v>
      </c>
      <c r="G70" s="594">
        <f>IF(ISBLANK(F70),"-",(F70/$D$50*$D$47*$B$68)*($B$57/$D$68))</f>
        <v>593.93615578349272</v>
      </c>
      <c r="H70" s="508">
        <f t="shared" si="0"/>
        <v>0.98989359297248791</v>
      </c>
    </row>
    <row r="71" spans="1:8" ht="27" customHeight="1" x14ac:dyDescent="0.4">
      <c r="A71" s="697"/>
      <c r="B71" s="698"/>
      <c r="C71" s="691"/>
      <c r="D71" s="694"/>
      <c r="E71" s="510">
        <v>4</v>
      </c>
      <c r="F71" s="511"/>
      <c r="G71" s="595" t="str">
        <f>IF(ISBLANK(F71),"-",(F71/$D$50*$D$47*$B$68)*($B$57/$D$68))</f>
        <v>-</v>
      </c>
      <c r="H71" s="517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68</v>
      </c>
      <c r="G72" s="600">
        <f>AVERAGE(G60:G71)</f>
        <v>595.39584342870182</v>
      </c>
      <c r="H72" s="521">
        <f>AVERAGE(H60:H71)</f>
        <v>0.9923264057145027</v>
      </c>
    </row>
    <row r="73" spans="1:8" ht="26.25" customHeight="1" x14ac:dyDescent="0.4">
      <c r="C73" s="518"/>
      <c r="D73" s="518"/>
      <c r="E73" s="518"/>
      <c r="F73" s="522" t="s">
        <v>81</v>
      </c>
      <c r="G73" s="596">
        <f>STDEV(G60:G71)/G72</f>
        <v>9.3691535368356886E-3</v>
      </c>
      <c r="H73" s="596">
        <f>STDEV(H60:H71)/H72</f>
        <v>9.3691535368357181E-3</v>
      </c>
    </row>
    <row r="74" spans="1:8" ht="27" customHeight="1" x14ac:dyDescent="0.4">
      <c r="A74" s="518"/>
      <c r="B74" s="518"/>
      <c r="C74" s="519"/>
      <c r="D74" s="519"/>
      <c r="E74" s="523"/>
      <c r="F74" s="524" t="s">
        <v>17</v>
      </c>
      <c r="G74" s="525">
        <f>COUNT(G60:G71)</f>
        <v>9</v>
      </c>
      <c r="H74" s="525">
        <f>COUNT(H60:H71)</f>
        <v>9</v>
      </c>
    </row>
    <row r="76" spans="1:8" ht="26.25" customHeight="1" x14ac:dyDescent="0.4">
      <c r="A76" s="430" t="s">
        <v>103</v>
      </c>
      <c r="B76" s="526" t="s">
        <v>104</v>
      </c>
      <c r="C76" s="676" t="str">
        <f>B20</f>
        <v>Tenofovir Disoproxil Fumarate 300mg, Lamivudine 300mg &amp; Efavirenz 600mg tablets</v>
      </c>
      <c r="D76" s="676"/>
      <c r="E76" s="527" t="s">
        <v>105</v>
      </c>
      <c r="F76" s="527"/>
      <c r="G76" s="528">
        <f>H72</f>
        <v>0.9923264057145027</v>
      </c>
      <c r="H76" s="529"/>
    </row>
    <row r="77" spans="1:8" ht="18.75" x14ac:dyDescent="0.3">
      <c r="A77" s="429" t="s">
        <v>106</v>
      </c>
      <c r="B77" s="429" t="s">
        <v>107</v>
      </c>
    </row>
    <row r="78" spans="1:8" ht="18.75" x14ac:dyDescent="0.3">
      <c r="A78" s="429"/>
      <c r="B78" s="429"/>
    </row>
    <row r="79" spans="1:8" ht="26.25" customHeight="1" x14ac:dyDescent="0.4">
      <c r="A79" s="430" t="s">
        <v>4</v>
      </c>
      <c r="B79" s="699" t="str">
        <f>B26</f>
        <v>EFAVIRENZ</v>
      </c>
      <c r="C79" s="699"/>
    </row>
    <row r="80" spans="1:8" ht="26.25" customHeight="1" x14ac:dyDescent="0.4">
      <c r="A80" s="431" t="s">
        <v>45</v>
      </c>
      <c r="B80" s="699" t="str">
        <f>B27</f>
        <v>E15-3</v>
      </c>
      <c r="C80" s="699"/>
    </row>
    <row r="81" spans="1:12" ht="27" customHeight="1" x14ac:dyDescent="0.4">
      <c r="A81" s="431" t="s">
        <v>6</v>
      </c>
      <c r="B81" s="530">
        <f>B28</f>
        <v>99.3</v>
      </c>
    </row>
    <row r="82" spans="1:12" s="14" customFormat="1" ht="27" customHeight="1" x14ac:dyDescent="0.4">
      <c r="A82" s="431" t="s">
        <v>46</v>
      </c>
      <c r="B82" s="433">
        <v>0</v>
      </c>
      <c r="C82" s="678" t="s">
        <v>47</v>
      </c>
      <c r="D82" s="679"/>
      <c r="E82" s="679"/>
      <c r="F82" s="679"/>
      <c r="G82" s="680"/>
      <c r="I82" s="434"/>
      <c r="J82" s="434"/>
      <c r="K82" s="434"/>
      <c r="L82" s="434"/>
    </row>
    <row r="83" spans="1:12" s="14" customFormat="1" ht="19.5" customHeight="1" x14ac:dyDescent="0.3">
      <c r="A83" s="431" t="s">
        <v>48</v>
      </c>
      <c r="B83" s="435">
        <f>B81-B82</f>
        <v>99.3</v>
      </c>
      <c r="C83" s="436"/>
      <c r="D83" s="436"/>
      <c r="E83" s="436"/>
      <c r="F83" s="436"/>
      <c r="G83" s="437"/>
      <c r="I83" s="434"/>
      <c r="J83" s="434"/>
      <c r="K83" s="434"/>
      <c r="L83" s="434"/>
    </row>
    <row r="84" spans="1:12" s="14" customFormat="1" ht="27" customHeight="1" x14ac:dyDescent="0.4">
      <c r="A84" s="431" t="s">
        <v>49</v>
      </c>
      <c r="B84" s="438">
        <v>1</v>
      </c>
      <c r="C84" s="681" t="s">
        <v>108</v>
      </c>
      <c r="D84" s="682"/>
      <c r="E84" s="682"/>
      <c r="F84" s="682"/>
      <c r="G84" s="682"/>
      <c r="H84" s="683"/>
      <c r="I84" s="434"/>
      <c r="J84" s="434"/>
      <c r="K84" s="434"/>
      <c r="L84" s="434"/>
    </row>
    <row r="85" spans="1:12" s="14" customFormat="1" ht="27" customHeight="1" x14ac:dyDescent="0.4">
      <c r="A85" s="431" t="s">
        <v>51</v>
      </c>
      <c r="B85" s="438">
        <v>1</v>
      </c>
      <c r="C85" s="681" t="s">
        <v>109</v>
      </c>
      <c r="D85" s="682"/>
      <c r="E85" s="682"/>
      <c r="F85" s="682"/>
      <c r="G85" s="682"/>
      <c r="H85" s="683"/>
      <c r="I85" s="434"/>
      <c r="J85" s="434"/>
      <c r="K85" s="434"/>
      <c r="L85" s="434"/>
    </row>
    <row r="86" spans="1:12" s="14" customFormat="1" ht="18.75" x14ac:dyDescent="0.3">
      <c r="A86" s="431"/>
      <c r="B86" s="441"/>
      <c r="C86" s="442"/>
      <c r="D86" s="442"/>
      <c r="E86" s="442"/>
      <c r="F86" s="442"/>
      <c r="G86" s="442"/>
      <c r="H86" s="442"/>
      <c r="I86" s="434"/>
      <c r="J86" s="434"/>
      <c r="K86" s="434"/>
      <c r="L86" s="434"/>
    </row>
    <row r="87" spans="1:12" s="14" customFormat="1" ht="18.75" x14ac:dyDescent="0.3">
      <c r="A87" s="431" t="s">
        <v>53</v>
      </c>
      <c r="B87" s="443">
        <f>B84/B85</f>
        <v>1</v>
      </c>
      <c r="C87" s="421" t="s">
        <v>54</v>
      </c>
      <c r="D87" s="421"/>
      <c r="E87" s="421"/>
      <c r="F87" s="421"/>
      <c r="G87" s="421"/>
      <c r="I87" s="434"/>
      <c r="J87" s="434"/>
      <c r="K87" s="434"/>
      <c r="L87" s="434"/>
    </row>
    <row r="88" spans="1:12" ht="19.5" customHeight="1" x14ac:dyDescent="0.3">
      <c r="A88" s="429"/>
      <c r="B88" s="429"/>
    </row>
    <row r="89" spans="1:12" ht="27" customHeight="1" x14ac:dyDescent="0.4">
      <c r="A89" s="444" t="s">
        <v>55</v>
      </c>
      <c r="B89" s="445">
        <v>25</v>
      </c>
      <c r="D89" s="531" t="s">
        <v>56</v>
      </c>
      <c r="E89" s="532"/>
      <c r="F89" s="684" t="s">
        <v>57</v>
      </c>
      <c r="G89" s="685"/>
    </row>
    <row r="90" spans="1:12" ht="27" customHeight="1" x14ac:dyDescent="0.4">
      <c r="A90" s="446" t="s">
        <v>58</v>
      </c>
      <c r="B90" s="447">
        <v>10</v>
      </c>
      <c r="C90" s="533" t="s">
        <v>59</v>
      </c>
      <c r="D90" s="449" t="s">
        <v>60</v>
      </c>
      <c r="E90" s="450" t="s">
        <v>61</v>
      </c>
      <c r="F90" s="449" t="s">
        <v>60</v>
      </c>
      <c r="G90" s="534" t="s">
        <v>61</v>
      </c>
      <c r="I90" s="452" t="s">
        <v>62</v>
      </c>
    </row>
    <row r="91" spans="1:12" ht="26.25" customHeight="1" x14ac:dyDescent="0.4">
      <c r="A91" s="446" t="s">
        <v>63</v>
      </c>
      <c r="B91" s="447">
        <v>20</v>
      </c>
      <c r="C91" s="535">
        <v>1</v>
      </c>
      <c r="D91" s="613">
        <v>193202554</v>
      </c>
      <c r="E91" s="455">
        <f>IF(ISBLANK(D91),"-",$D$101/$D$98*D91)</f>
        <v>198063629.66281447</v>
      </c>
      <c r="F91" s="613">
        <v>208770324</v>
      </c>
      <c r="G91" s="456">
        <f>IF(ISBLANK(F91),"-",$D$101/$F$98*F91)</f>
        <v>198466348.13740233</v>
      </c>
      <c r="I91" s="457"/>
    </row>
    <row r="92" spans="1:12" ht="26.25" customHeight="1" x14ac:dyDescent="0.4">
      <c r="A92" s="446" t="s">
        <v>64</v>
      </c>
      <c r="B92" s="447">
        <v>1</v>
      </c>
      <c r="C92" s="519">
        <v>2</v>
      </c>
      <c r="D92" s="614">
        <v>193110577</v>
      </c>
      <c r="E92" s="460">
        <f>IF(ISBLANK(D92),"-",$D$101/$D$98*D92)</f>
        <v>197969338.47417161</v>
      </c>
      <c r="F92" s="614">
        <v>206887666</v>
      </c>
      <c r="G92" s="461">
        <f>IF(ISBLANK(F92),"-",$D$101/$F$98*F92)</f>
        <v>196676609.77376562</v>
      </c>
      <c r="I92" s="686">
        <f>ABS((F96/D96*D95)-F95)/D95</f>
        <v>5.1419576124139242E-3</v>
      </c>
    </row>
    <row r="93" spans="1:12" ht="26.25" customHeight="1" x14ac:dyDescent="0.4">
      <c r="A93" s="446" t="s">
        <v>65</v>
      </c>
      <c r="B93" s="447">
        <v>1</v>
      </c>
      <c r="C93" s="519">
        <v>3</v>
      </c>
      <c r="D93" s="614">
        <v>195671070</v>
      </c>
      <c r="E93" s="460">
        <f>IF(ISBLANK(D93),"-",$D$101/$D$98*D93)</f>
        <v>200594254.79544461</v>
      </c>
      <c r="F93" s="614">
        <v>208952387</v>
      </c>
      <c r="G93" s="461">
        <f>IF(ISBLANK(F93),"-",$D$101/$F$98*F93)</f>
        <v>198639425.31642199</v>
      </c>
      <c r="I93" s="686"/>
    </row>
    <row r="94" spans="1:12" ht="27" customHeight="1" x14ac:dyDescent="0.4">
      <c r="A94" s="446" t="s">
        <v>66</v>
      </c>
      <c r="B94" s="447">
        <v>1</v>
      </c>
      <c r="C94" s="536">
        <v>4</v>
      </c>
      <c r="D94" s="464"/>
      <c r="E94" s="465" t="str">
        <f>IF(ISBLANK(D94),"-",$D$101/$D$98*D94)</f>
        <v>-</v>
      </c>
      <c r="F94" s="537"/>
      <c r="G94" s="466" t="str">
        <f>IF(ISBLANK(F94),"-",$D$101/$F$98*F94)</f>
        <v>-</v>
      </c>
      <c r="I94" s="467"/>
    </row>
    <row r="95" spans="1:12" ht="27" customHeight="1" x14ac:dyDescent="0.4">
      <c r="A95" s="446" t="s">
        <v>67</v>
      </c>
      <c r="B95" s="447">
        <v>1</v>
      </c>
      <c r="C95" s="538" t="s">
        <v>68</v>
      </c>
      <c r="D95" s="539">
        <f>AVERAGE(D91:D94)</f>
        <v>193994733.66666666</v>
      </c>
      <c r="E95" s="470">
        <f>AVERAGE(E91:E94)</f>
        <v>198875740.97747692</v>
      </c>
      <c r="F95" s="540">
        <f>AVERAGE(F91:F94)</f>
        <v>208203459</v>
      </c>
      <c r="G95" s="541">
        <f>AVERAGE(G91:G94)</f>
        <v>197927461.07586333</v>
      </c>
    </row>
    <row r="96" spans="1:12" ht="26.25" customHeight="1" x14ac:dyDescent="0.4">
      <c r="A96" s="446" t="s">
        <v>69</v>
      </c>
      <c r="B96" s="432">
        <v>1</v>
      </c>
      <c r="C96" s="542" t="s">
        <v>110</v>
      </c>
      <c r="D96" s="543">
        <v>29.47</v>
      </c>
      <c r="E96" s="462"/>
      <c r="F96" s="474">
        <v>31.78</v>
      </c>
    </row>
    <row r="97" spans="1:10" ht="26.25" customHeight="1" x14ac:dyDescent="0.4">
      <c r="A97" s="446" t="s">
        <v>71</v>
      </c>
      <c r="B97" s="432">
        <v>1</v>
      </c>
      <c r="C97" s="544" t="s">
        <v>111</v>
      </c>
      <c r="D97" s="545">
        <f>D96*$B$87</f>
        <v>29.47</v>
      </c>
      <c r="E97" s="477"/>
      <c r="F97" s="476">
        <f>F96*$B$87</f>
        <v>31.78</v>
      </c>
    </row>
    <row r="98" spans="1:10" ht="19.5" customHeight="1" x14ac:dyDescent="0.3">
      <c r="A98" s="446" t="s">
        <v>73</v>
      </c>
      <c r="B98" s="546">
        <f>(B97/B96)*(B95/B94)*(B93/B92)*(B91/B90)*B89</f>
        <v>50</v>
      </c>
      <c r="C98" s="544" t="s">
        <v>112</v>
      </c>
      <c r="D98" s="547">
        <f>D97*$B$83/100</f>
        <v>29.263709999999996</v>
      </c>
      <c r="E98" s="480"/>
      <c r="F98" s="479">
        <f>F97*$B$83/100</f>
        <v>31.557539999999999</v>
      </c>
    </row>
    <row r="99" spans="1:10" ht="19.5" customHeight="1" x14ac:dyDescent="0.3">
      <c r="A99" s="672" t="s">
        <v>75</v>
      </c>
      <c r="B99" s="687"/>
      <c r="C99" s="544" t="s">
        <v>113</v>
      </c>
      <c r="D99" s="548">
        <f>D98/$B$98</f>
        <v>0.58527419999999997</v>
      </c>
      <c r="E99" s="480"/>
      <c r="F99" s="483">
        <f>F98/$B$98</f>
        <v>0.63115080000000001</v>
      </c>
      <c r="G99" s="549"/>
      <c r="H99" s="472"/>
    </row>
    <row r="100" spans="1:10" ht="19.5" customHeight="1" x14ac:dyDescent="0.3">
      <c r="A100" s="674"/>
      <c r="B100" s="688"/>
      <c r="C100" s="544" t="s">
        <v>77</v>
      </c>
      <c r="D100" s="550">
        <f>$B$56/$B$116</f>
        <v>0.6</v>
      </c>
      <c r="F100" s="488"/>
      <c r="G100" s="551"/>
      <c r="H100" s="472"/>
    </row>
    <row r="101" spans="1:10" ht="18.75" x14ac:dyDescent="0.3">
      <c r="C101" s="544" t="s">
        <v>78</v>
      </c>
      <c r="D101" s="545">
        <f>D100*$B$98</f>
        <v>30</v>
      </c>
      <c r="F101" s="488"/>
      <c r="G101" s="549"/>
      <c r="H101" s="472"/>
    </row>
    <row r="102" spans="1:10" ht="19.5" customHeight="1" x14ac:dyDescent="0.3">
      <c r="C102" s="552" t="s">
        <v>79</v>
      </c>
      <c r="D102" s="553">
        <f>D101/B34</f>
        <v>30</v>
      </c>
      <c r="F102" s="492"/>
      <c r="G102" s="549"/>
      <c r="H102" s="472"/>
      <c r="J102" s="554"/>
    </row>
    <row r="103" spans="1:10" ht="18.75" x14ac:dyDescent="0.3">
      <c r="C103" s="555" t="s">
        <v>114</v>
      </c>
      <c r="D103" s="556">
        <f>AVERAGE(E91:E94,G91:G94)</f>
        <v>198401601.0266701</v>
      </c>
      <c r="F103" s="492"/>
      <c r="G103" s="557"/>
      <c r="H103" s="472"/>
      <c r="J103" s="558"/>
    </row>
    <row r="104" spans="1:10" ht="18.75" x14ac:dyDescent="0.3">
      <c r="C104" s="522" t="s">
        <v>81</v>
      </c>
      <c r="D104" s="559">
        <f>STDEV(E91:E94,G91:G94)/D103</f>
        <v>6.4330875561143808E-3</v>
      </c>
      <c r="F104" s="492"/>
      <c r="G104" s="549"/>
      <c r="H104" s="472"/>
      <c r="J104" s="558"/>
    </row>
    <row r="105" spans="1:10" ht="19.5" customHeight="1" x14ac:dyDescent="0.3">
      <c r="C105" s="524" t="s">
        <v>17</v>
      </c>
      <c r="D105" s="560">
        <f>COUNT(E91:E94,G91:G94)</f>
        <v>6</v>
      </c>
      <c r="F105" s="492"/>
      <c r="G105" s="549"/>
      <c r="H105" s="472"/>
      <c r="J105" s="558"/>
    </row>
    <row r="106" spans="1:10" ht="19.5" customHeight="1" x14ac:dyDescent="0.3">
      <c r="A106" s="496"/>
      <c r="B106" s="496"/>
      <c r="C106" s="496"/>
      <c r="D106" s="496"/>
      <c r="E106" s="496"/>
    </row>
    <row r="107" spans="1:10" ht="26.25" customHeight="1" x14ac:dyDescent="0.4">
      <c r="A107" s="444" t="s">
        <v>115</v>
      </c>
      <c r="B107" s="445">
        <v>1000</v>
      </c>
      <c r="C107" s="561" t="s">
        <v>116</v>
      </c>
      <c r="D107" s="562" t="s">
        <v>60</v>
      </c>
      <c r="E107" s="563" t="s">
        <v>117</v>
      </c>
      <c r="F107" s="564" t="s">
        <v>118</v>
      </c>
    </row>
    <row r="108" spans="1:10" ht="26.25" customHeight="1" x14ac:dyDescent="0.4">
      <c r="A108" s="446" t="s">
        <v>119</v>
      </c>
      <c r="B108" s="447">
        <v>1</v>
      </c>
      <c r="C108" s="565">
        <v>1</v>
      </c>
      <c r="D108" s="566">
        <v>198202972</v>
      </c>
      <c r="E108" s="597">
        <f t="shared" ref="E108:E113" si="1">IF(ISBLANK(D108),"-",D108/$D$103*$D$100*$B$116)</f>
        <v>599.39931222638654</v>
      </c>
      <c r="F108" s="567">
        <f t="shared" ref="F108:F113" si="2">IF(ISBLANK(D108), "-", E108/$B$56)</f>
        <v>0.99899885371064423</v>
      </c>
    </row>
    <row r="109" spans="1:10" ht="26.25" customHeight="1" x14ac:dyDescent="0.4">
      <c r="A109" s="446" t="s">
        <v>92</v>
      </c>
      <c r="B109" s="447">
        <v>1</v>
      </c>
      <c r="C109" s="565">
        <v>2</v>
      </c>
      <c r="D109" s="566">
        <v>201270682</v>
      </c>
      <c r="E109" s="598">
        <f t="shared" si="1"/>
        <v>608.67658615197638</v>
      </c>
      <c r="F109" s="568">
        <f t="shared" si="2"/>
        <v>1.0144609769199606</v>
      </c>
    </row>
    <row r="110" spans="1:10" ht="26.25" customHeight="1" x14ac:dyDescent="0.4">
      <c r="A110" s="446" t="s">
        <v>93</v>
      </c>
      <c r="B110" s="447">
        <v>1</v>
      </c>
      <c r="C110" s="565">
        <v>3</v>
      </c>
      <c r="D110" s="566">
        <v>198710694</v>
      </c>
      <c r="E110" s="598">
        <f t="shared" si="1"/>
        <v>600.9347494326571</v>
      </c>
      <c r="F110" s="568">
        <f t="shared" si="2"/>
        <v>1.0015579157210952</v>
      </c>
    </row>
    <row r="111" spans="1:10" ht="26.25" customHeight="1" x14ac:dyDescent="0.4">
      <c r="A111" s="446" t="s">
        <v>94</v>
      </c>
      <c r="B111" s="447">
        <v>1</v>
      </c>
      <c r="C111" s="565">
        <v>4</v>
      </c>
      <c r="D111" s="566">
        <v>201389773</v>
      </c>
      <c r="E111" s="598">
        <f t="shared" si="1"/>
        <v>609.03673747953746</v>
      </c>
      <c r="F111" s="568">
        <f t="shared" si="2"/>
        <v>1.0150612291325625</v>
      </c>
    </row>
    <row r="112" spans="1:10" ht="26.25" customHeight="1" x14ac:dyDescent="0.4">
      <c r="A112" s="446" t="s">
        <v>95</v>
      </c>
      <c r="B112" s="447">
        <v>1</v>
      </c>
      <c r="C112" s="565">
        <v>5</v>
      </c>
      <c r="D112" s="566">
        <v>198753542</v>
      </c>
      <c r="E112" s="598">
        <f t="shared" si="1"/>
        <v>601.06432903215102</v>
      </c>
      <c r="F112" s="568">
        <f t="shared" si="2"/>
        <v>1.0017738817202517</v>
      </c>
    </row>
    <row r="113" spans="1:10" ht="26.25" customHeight="1" x14ac:dyDescent="0.4">
      <c r="A113" s="446" t="s">
        <v>97</v>
      </c>
      <c r="B113" s="447">
        <v>1</v>
      </c>
      <c r="C113" s="569">
        <v>6</v>
      </c>
      <c r="D113" s="570">
        <v>198639227</v>
      </c>
      <c r="E113" s="599">
        <f t="shared" si="1"/>
        <v>600.71862113642294</v>
      </c>
      <c r="F113" s="571">
        <f t="shared" si="2"/>
        <v>1.0011977018940383</v>
      </c>
    </row>
    <row r="114" spans="1:10" ht="26.25" customHeight="1" x14ac:dyDescent="0.4">
      <c r="A114" s="446" t="s">
        <v>98</v>
      </c>
      <c r="B114" s="447">
        <v>1</v>
      </c>
      <c r="C114" s="565"/>
      <c r="D114" s="519"/>
      <c r="E114" s="420"/>
      <c r="F114" s="572"/>
    </row>
    <row r="115" spans="1:10" ht="26.25" customHeight="1" x14ac:dyDescent="0.4">
      <c r="A115" s="446" t="s">
        <v>99</v>
      </c>
      <c r="B115" s="447">
        <v>1</v>
      </c>
      <c r="C115" s="565"/>
      <c r="D115" s="573" t="s">
        <v>68</v>
      </c>
      <c r="E115" s="601">
        <f>AVERAGE(E108:E113)</f>
        <v>603.30505590985524</v>
      </c>
      <c r="F115" s="574">
        <f>AVERAGE(F108:F113)</f>
        <v>1.0055084265164254</v>
      </c>
    </row>
    <row r="116" spans="1:10" ht="27" customHeight="1" x14ac:dyDescent="0.4">
      <c r="A116" s="446" t="s">
        <v>100</v>
      </c>
      <c r="B116" s="478">
        <f>(B115/B114)*(B113/B112)*(B111/B110)*(B109/B108)*B107</f>
        <v>1000</v>
      </c>
      <c r="C116" s="575"/>
      <c r="D116" s="538" t="s">
        <v>81</v>
      </c>
      <c r="E116" s="576">
        <f>STDEV(E108:E113)/E115</f>
        <v>7.1979529953333987E-3</v>
      </c>
      <c r="F116" s="576">
        <f>STDEV(F108:F113)/F115</f>
        <v>7.1979529953333848E-3</v>
      </c>
      <c r="I116" s="420"/>
    </row>
    <row r="117" spans="1:10" ht="27" customHeight="1" x14ac:dyDescent="0.4">
      <c r="A117" s="672" t="s">
        <v>75</v>
      </c>
      <c r="B117" s="673"/>
      <c r="C117" s="577"/>
      <c r="D117" s="578" t="s">
        <v>17</v>
      </c>
      <c r="E117" s="579">
        <f>COUNT(E108:E113)</f>
        <v>6</v>
      </c>
      <c r="F117" s="579">
        <f>COUNT(F108:F113)</f>
        <v>6</v>
      </c>
      <c r="I117" s="420"/>
      <c r="J117" s="558"/>
    </row>
    <row r="118" spans="1:10" ht="19.5" customHeight="1" x14ac:dyDescent="0.3">
      <c r="A118" s="674"/>
      <c r="B118" s="675"/>
      <c r="C118" s="420"/>
      <c r="D118" s="420"/>
      <c r="E118" s="420"/>
      <c r="F118" s="519"/>
      <c r="G118" s="420"/>
      <c r="H118" s="420"/>
      <c r="I118" s="420"/>
    </row>
    <row r="119" spans="1:10" ht="18.75" x14ac:dyDescent="0.3">
      <c r="A119" s="588"/>
      <c r="B119" s="442"/>
      <c r="C119" s="420"/>
      <c r="D119" s="420"/>
      <c r="E119" s="420"/>
      <c r="F119" s="519"/>
      <c r="G119" s="420"/>
      <c r="H119" s="420"/>
      <c r="I119" s="420"/>
    </row>
    <row r="120" spans="1:10" ht="26.25" customHeight="1" x14ac:dyDescent="0.4">
      <c r="A120" s="430" t="s">
        <v>103</v>
      </c>
      <c r="B120" s="526" t="s">
        <v>120</v>
      </c>
      <c r="C120" s="676" t="str">
        <f>B20</f>
        <v>Tenofovir Disoproxil Fumarate 300mg, Lamivudine 300mg &amp; Efavirenz 600mg tablets</v>
      </c>
      <c r="D120" s="676"/>
      <c r="E120" s="527" t="s">
        <v>121</v>
      </c>
      <c r="F120" s="527"/>
      <c r="G120" s="528">
        <f>F115</f>
        <v>1.0055084265164254</v>
      </c>
      <c r="H120" s="420"/>
      <c r="I120" s="420"/>
    </row>
    <row r="121" spans="1:10" ht="19.5" customHeight="1" x14ac:dyDescent="0.3">
      <c r="A121" s="580"/>
      <c r="B121" s="580"/>
      <c r="C121" s="581"/>
      <c r="D121" s="581"/>
      <c r="E121" s="581"/>
      <c r="F121" s="581"/>
      <c r="G121" s="581"/>
      <c r="H121" s="581"/>
    </row>
    <row r="122" spans="1:10" ht="18.75" x14ac:dyDescent="0.3">
      <c r="B122" s="677" t="s">
        <v>23</v>
      </c>
      <c r="C122" s="677"/>
      <c r="E122" s="533" t="s">
        <v>24</v>
      </c>
      <c r="F122" s="582"/>
      <c r="G122" s="677" t="s">
        <v>25</v>
      </c>
      <c r="H122" s="677"/>
    </row>
    <row r="123" spans="1:10" ht="69.95" customHeight="1" x14ac:dyDescent="0.3">
      <c r="A123" s="583" t="s">
        <v>26</v>
      </c>
      <c r="B123" s="584"/>
      <c r="C123" s="584"/>
      <c r="E123" s="584"/>
      <c r="F123" s="420"/>
      <c r="G123" s="585"/>
      <c r="H123" s="585"/>
    </row>
    <row r="124" spans="1:10" ht="69.95" customHeight="1" x14ac:dyDescent="0.3">
      <c r="A124" s="583" t="s">
        <v>27</v>
      </c>
      <c r="B124" s="586"/>
      <c r="C124" s="586"/>
      <c r="E124" s="586"/>
      <c r="F124" s="420"/>
      <c r="G124" s="587"/>
      <c r="H124" s="587"/>
    </row>
    <row r="125" spans="1:10" ht="18.75" x14ac:dyDescent="0.3">
      <c r="A125" s="518"/>
      <c r="B125" s="518"/>
      <c r="C125" s="519"/>
      <c r="D125" s="519"/>
      <c r="E125" s="519"/>
      <c r="F125" s="523"/>
      <c r="G125" s="519"/>
      <c r="H125" s="519"/>
      <c r="I125" s="420"/>
    </row>
    <row r="126" spans="1:10" ht="18.75" x14ac:dyDescent="0.3">
      <c r="A126" s="518"/>
      <c r="B126" s="518"/>
      <c r="C126" s="519"/>
      <c r="D126" s="519"/>
      <c r="E126" s="519"/>
      <c r="F126" s="523"/>
      <c r="G126" s="519"/>
      <c r="H126" s="519"/>
      <c r="I126" s="420"/>
    </row>
    <row r="127" spans="1:10" ht="18.75" x14ac:dyDescent="0.3">
      <c r="A127" s="518"/>
      <c r="B127" s="518"/>
      <c r="C127" s="519"/>
      <c r="D127" s="519"/>
      <c r="E127" s="519"/>
      <c r="F127" s="523"/>
      <c r="G127" s="519"/>
      <c r="H127" s="519"/>
      <c r="I127" s="420"/>
    </row>
    <row r="128" spans="1:10" ht="18.75" x14ac:dyDescent="0.3">
      <c r="A128" s="518"/>
      <c r="B128" s="518"/>
      <c r="C128" s="519"/>
      <c r="D128" s="519"/>
      <c r="E128" s="519"/>
      <c r="F128" s="523"/>
      <c r="G128" s="519"/>
      <c r="H128" s="519"/>
      <c r="I128" s="420"/>
    </row>
    <row r="129" spans="1:9" ht="18.75" x14ac:dyDescent="0.3">
      <c r="A129" s="518"/>
      <c r="B129" s="518"/>
      <c r="C129" s="519"/>
      <c r="D129" s="519"/>
      <c r="E129" s="519"/>
      <c r="F129" s="523"/>
      <c r="G129" s="519"/>
      <c r="H129" s="519"/>
      <c r="I129" s="420"/>
    </row>
    <row r="130" spans="1:9" ht="18.75" x14ac:dyDescent="0.3">
      <c r="A130" s="518"/>
      <c r="B130" s="518"/>
      <c r="C130" s="519"/>
      <c r="D130" s="519"/>
      <c r="E130" s="519"/>
      <c r="F130" s="523"/>
      <c r="G130" s="519"/>
      <c r="H130" s="519"/>
      <c r="I130" s="420"/>
    </row>
    <row r="131" spans="1:9" ht="18.75" x14ac:dyDescent="0.3">
      <c r="A131" s="518"/>
      <c r="B131" s="518"/>
      <c r="C131" s="519"/>
      <c r="D131" s="519"/>
      <c r="E131" s="519"/>
      <c r="F131" s="523"/>
      <c r="G131" s="519"/>
      <c r="H131" s="519"/>
      <c r="I131" s="420"/>
    </row>
    <row r="132" spans="1:9" ht="18.75" x14ac:dyDescent="0.3">
      <c r="A132" s="518"/>
      <c r="B132" s="518"/>
      <c r="C132" s="519"/>
      <c r="D132" s="519"/>
      <c r="E132" s="519"/>
      <c r="F132" s="523"/>
      <c r="G132" s="519"/>
      <c r="H132" s="519"/>
      <c r="I132" s="420"/>
    </row>
    <row r="133" spans="1:9" ht="18.75" x14ac:dyDescent="0.3">
      <c r="A133" s="518"/>
      <c r="B133" s="518"/>
      <c r="C133" s="519"/>
      <c r="D133" s="519"/>
      <c r="E133" s="519"/>
      <c r="F133" s="523"/>
      <c r="G133" s="519"/>
      <c r="H133" s="519"/>
      <c r="I133" s="42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2016-05-24T07:56:18Z</cp:lastPrinted>
  <dcterms:created xsi:type="dcterms:W3CDTF">2005-07-05T10:19:27Z</dcterms:created>
  <dcterms:modified xsi:type="dcterms:W3CDTF">2016-06-08T11:39:44Z</dcterms:modified>
</cp:coreProperties>
</file>