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6"/>
  </bookViews>
  <sheets>
    <sheet name="SST TDF" sheetId="12" r:id="rId1"/>
    <sheet name="SST EFV" sheetId="11" r:id="rId2"/>
    <sheet name="SST 3TC" sheetId="10" r:id="rId3"/>
    <sheet name="Uniformity " sheetId="14" r:id="rId4"/>
    <sheet name="EFAVIRENZ" sheetId="3" r:id="rId5"/>
    <sheet name="TENOFOVIR DISOPROXIL FUMARATE" sheetId="4" r:id="rId6"/>
    <sheet name="LAMIVUDINE" sheetId="5" r:id="rId7"/>
  </sheets>
  <definedNames>
    <definedName name="_xlnm.Print_Area" localSheetId="4">EFAVIRENZ!$A$1:$J$124</definedName>
    <definedName name="_xlnm.Print_Area" localSheetId="6">LAMIVUDINE!$A$1:$J$125</definedName>
    <definedName name="_xlnm.Print_Area" localSheetId="5">'TENOFOVIR DISOPROXIL FUMARATE'!$A$1:$H$125</definedName>
  </definedNames>
  <calcPr calcId="145621"/>
</workbook>
</file>

<file path=xl/calcChain.xml><?xml version="1.0" encoding="utf-8"?>
<calcChain xmlns="http://schemas.openxmlformats.org/spreadsheetml/2006/main">
  <c r="G39" i="5" l="1"/>
  <c r="G38" i="5"/>
  <c r="G42" i="5"/>
  <c r="F42" i="5"/>
  <c r="C30" i="10"/>
  <c r="E38" i="3" l="1"/>
  <c r="G40" i="5" l="1"/>
  <c r="D50" i="5"/>
  <c r="B39" i="10" l="1"/>
  <c r="B39" i="12"/>
  <c r="D104" i="4" l="1"/>
  <c r="G95" i="4"/>
  <c r="E95" i="4"/>
  <c r="C120" i="4"/>
  <c r="C76" i="3"/>
  <c r="C76" i="5"/>
  <c r="C120" i="5"/>
  <c r="C76" i="4"/>
  <c r="C120" i="3"/>
  <c r="E95" i="5"/>
  <c r="G95" i="5"/>
  <c r="F103" i="3"/>
  <c r="A102" i="3"/>
  <c r="B98" i="3"/>
  <c r="D99" i="3"/>
  <c r="D98" i="3"/>
  <c r="D103" i="3"/>
  <c r="D100" i="3"/>
  <c r="D50" i="4"/>
  <c r="F45" i="4"/>
  <c r="F46" i="4"/>
  <c r="D46" i="4"/>
  <c r="G42" i="4"/>
  <c r="E42" i="4"/>
  <c r="D51" i="5"/>
  <c r="D49" i="5"/>
  <c r="D48" i="5"/>
  <c r="D46" i="5"/>
  <c r="D45" i="5"/>
  <c r="E38" i="5"/>
  <c r="D42" i="5"/>
  <c r="B45" i="5"/>
  <c r="B51" i="12"/>
  <c r="B51" i="11"/>
  <c r="B42" i="11"/>
  <c r="B31" i="11"/>
  <c r="B30" i="11"/>
  <c r="B21" i="11"/>
  <c r="B21" i="12"/>
  <c r="B52" i="10"/>
  <c r="B51" i="10"/>
  <c r="B42" i="10"/>
  <c r="B30" i="10"/>
  <c r="B21" i="10"/>
  <c r="C44" i="14"/>
  <c r="D47" i="14" s="1"/>
  <c r="C43" i="14"/>
  <c r="D38" i="14" l="1"/>
  <c r="D37" i="14"/>
  <c r="D31" i="14"/>
  <c r="D30" i="14"/>
  <c r="D23" i="14"/>
  <c r="D29" i="14"/>
  <c r="D22" i="14"/>
  <c r="D39" i="14"/>
  <c r="B57" i="3"/>
  <c r="D35" i="14"/>
  <c r="D27" i="14"/>
  <c r="B57" i="5"/>
  <c r="D36" i="14"/>
  <c r="D28" i="14"/>
  <c r="B57" i="4"/>
  <c r="C48" i="14"/>
  <c r="D34" i="14"/>
  <c r="D26" i="14"/>
  <c r="D21" i="14"/>
  <c r="D33" i="14"/>
  <c r="D25" i="14"/>
  <c r="D40" i="14"/>
  <c r="D32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B30" i="4"/>
  <c r="B116" i="3"/>
  <c r="F95" i="3"/>
  <c r="D95" i="3"/>
  <c r="B87" i="3"/>
  <c r="D97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D44" i="5"/>
  <c r="D98" i="5"/>
  <c r="D99" i="5" s="1"/>
  <c r="I39" i="4"/>
  <c r="D44" i="4"/>
  <c r="D45" i="4" s="1"/>
  <c r="E41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91" i="5" l="1"/>
  <c r="E92" i="5"/>
  <c r="E91" i="4"/>
  <c r="E41" i="5"/>
  <c r="F46" i="5"/>
  <c r="E39" i="5"/>
  <c r="G41" i="5"/>
  <c r="E40" i="5"/>
  <c r="E93" i="5"/>
  <c r="G38" i="4"/>
  <c r="G91" i="3"/>
  <c r="E91" i="3"/>
  <c r="G93" i="3"/>
  <c r="E93" i="3"/>
  <c r="E94" i="3"/>
  <c r="E92" i="3"/>
  <c r="D46" i="3"/>
  <c r="E39" i="3"/>
  <c r="E40" i="3"/>
  <c r="E41" i="3"/>
  <c r="F46" i="3"/>
  <c r="G40" i="3"/>
  <c r="G39" i="3"/>
  <c r="E92" i="4"/>
  <c r="D99" i="4"/>
  <c r="F99" i="5"/>
  <c r="G92" i="5"/>
  <c r="B69" i="5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D105" i="4" l="1"/>
  <c r="D103" i="5"/>
  <c r="E109" i="5" s="1"/>
  <c r="F109" i="5" s="1"/>
  <c r="E42" i="5"/>
  <c r="D52" i="5"/>
  <c r="D103" i="4"/>
  <c r="E113" i="4" s="1"/>
  <c r="F113" i="4" s="1"/>
  <c r="E95" i="3"/>
  <c r="D105" i="3"/>
  <c r="D52" i="3"/>
  <c r="D50" i="3"/>
  <c r="E42" i="3"/>
  <c r="G42" i="3"/>
  <c r="G95" i="3"/>
  <c r="E111" i="3"/>
  <c r="F111" i="3" s="1"/>
  <c r="G71" i="3"/>
  <c r="H71" i="3" s="1"/>
  <c r="D52" i="4"/>
  <c r="D105" i="5"/>
  <c r="G66" i="3" l="1"/>
  <c r="H66" i="3" s="1"/>
  <c r="G57" i="3"/>
  <c r="E113" i="5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F115" i="5" l="1"/>
  <c r="E115" i="5"/>
  <c r="E116" i="5" s="1"/>
  <c r="E115" i="4"/>
  <c r="E116" i="4" s="1"/>
  <c r="E117" i="5"/>
  <c r="G72" i="5"/>
  <c r="G73" i="5" s="1"/>
  <c r="H60" i="5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H72" i="4" s="1"/>
  <c r="H73" i="4" s="1"/>
  <c r="G72" i="4"/>
  <c r="F117" i="5"/>
  <c r="H74" i="3"/>
  <c r="H72" i="3"/>
  <c r="H72" i="5" l="1"/>
  <c r="H73" i="5" s="1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<sst xmlns="http://schemas.openxmlformats.org/spreadsheetml/2006/main" count="652" uniqueCount="143">
  <si>
    <t>Analysis Data</t>
  </si>
  <si>
    <t>Reference Substance:</t>
  </si>
  <si>
    <t>% age Purity:</t>
  </si>
  <si>
    <t>2016-04-20 11:00:38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</si>
  <si>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</si>
  <si>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</si>
  <si>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</si>
  <si>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</si>
  <si>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</si>
  <si>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</si>
  <si>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</si>
  <si>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</si>
  <si>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</si>
  <si>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</si>
  <si>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</si>
  <si>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</si>
  <si>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</si>
  <si>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</si>
  <si>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</si>
  <si>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</si>
  <si>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</si>
  <si>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</si>
  <si>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</si>
  <si>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</si>
  <si>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</si>
  <si>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</si>
  <si>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</si>
  <si>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</si>
  <si>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</si>
  <si>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</si>
  <si>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</si>
  <si>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</si>
  <si>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</si>
  <si>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</si>
  <si>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</si>
  <si>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</si>
  <si>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</si>
  <si>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</si>
  <si>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</si>
  <si>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</si>
  <si>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</si>
  <si>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</si>
  <si>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</si>
  <si>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</si>
  <si>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</si>
  <si>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</si>
  <si>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</si>
  <si>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</si>
  <si>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</si>
  <si>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</si>
  <si>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</si>
  <si>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</si>
  <si>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</si>
  <si>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</si>
  <si>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</si>
  <si>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</si>
  <si>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</si>
  <si>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</si>
  <si>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</si>
  <si>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</si>
  <si>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</si>
  <si>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</si>
  <si>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</si>
  <si>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</si>
  <si>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</si>
  <si>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</si>
  <si>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</si>
  <si>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</si>
  <si>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</si>
  <si>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</si>
  <si>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</si>
  <si>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</si>
  <si>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</si>
  <si>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</si>
  <si>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</si>
  <si>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</si>
  <si>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</si>
  <si>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</si>
  <si>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</si>
  <si>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</si>
  <si>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</si>
  <si>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</si>
  <si>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</si>
  <si>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</si>
  <si>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</si>
  <si>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</si>
  <si>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</si>
  <si>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</si>
  <si>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</si>
  <si>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</si>
  <si>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</si>
  <si>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</si>
  <si>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</si>
  <si>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</si>
  <si>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</si>
  <si>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</si>
  <si>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</si>
  <si>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</si>
  <si>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</si>
  <si>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</si>
  <si>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</si>
  <si>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</si>
  <si>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</si>
  <si>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</si>
  <si>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</si>
  <si>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</si>
  <si>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</si>
  <si>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</si>
  <si>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</si>
  <si>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</si>
  <si>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</si>
  <si>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</si>
  <si>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</si>
  <si>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</si>
  <si>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</si>
  <si>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</si>
  <si>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</si>
  <si>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</si>
  <si>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</si>
  <si>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</si>
  <si>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</si>
  <si>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</si>
  <si>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</si>
  <si>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</si>
  <si>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</si>
  <si>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</si>
  <si>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</si>
  <si>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</si>
  <si>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</si>
  <si>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</si>
  <si>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</si>
  <si>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</si>
  <si>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</si>
  <si>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</si>
  <si>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</si>
  <si>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</si>
  <si>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</si>
  <si>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Efavirenz</t>
  </si>
  <si>
    <t>Tenofovir DF</t>
  </si>
  <si>
    <t>Lamivudine</t>
  </si>
  <si>
    <t>KIPKORIR</t>
  </si>
  <si>
    <t>NDQB201504867</t>
  </si>
  <si>
    <t>NDQB201604867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</si>
</sst>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41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5" fillId="2" borderId="6" xfId="1" applyFont="1" applyFill="1" applyBorder="1"/>
    <xf numFmtId="0" fontId="26" fillId="2" borderId="6" xfId="1" applyFont="1" applyFill="1" applyBorder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0" fontId="25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3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4" xfId="1" applyFont="1" applyFill="1" applyBorder="1"/>
    <xf numFmtId="0" fontId="27" fillId="2" borderId="55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6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9" fillId="3" borderId="54" xfId="1" applyNumberFormat="1" applyFont="1" applyFill="1" applyBorder="1" applyAlignment="1" applyProtection="1">
      <alignment horizontal="center"/>
      <protection locked="0"/>
    </xf>
    <xf numFmtId="0" fontId="29" fillId="3" borderId="54" xfId="1" applyFont="1" applyFill="1" applyBorder="1" applyAlignment="1" applyProtection="1">
      <alignment horizontal="center"/>
      <protection locked="0"/>
    </xf>
    <xf numFmtId="0" fontId="27" fillId="2" borderId="56" xfId="1" applyFont="1" applyFill="1" applyBorder="1" applyAlignment="1">
      <alignment horizontal="center"/>
    </xf>
    <xf numFmtId="2" fontId="29" fillId="3" borderId="56" xfId="1" applyNumberFormat="1" applyFont="1" applyFill="1" applyBorder="1" applyAlignment="1" applyProtection="1">
      <alignment horizontal="center"/>
      <protection locked="0"/>
    </xf>
    <xf numFmtId="0" fontId="29" fillId="3" borderId="56" xfId="1" applyFont="1" applyFill="1" applyBorder="1" applyAlignment="1" applyProtection="1">
      <alignment horizontal="center"/>
      <protection locked="0"/>
    </xf>
    <xf numFmtId="2" fontId="29" fillId="3" borderId="57" xfId="1" applyNumberFormat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6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8" xfId="1" applyFont="1" applyFill="1" applyBorder="1" applyAlignment="1">
      <alignment horizontal="center"/>
    </xf>
    <xf numFmtId="0" fontId="2" fillId="2" borderId="60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1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2" xfId="1" applyFont="1" applyFill="1" applyBorder="1" applyAlignment="1">
      <alignment horizontal="center"/>
    </xf>
    <xf numFmtId="0" fontId="2" fillId="2" borderId="63" xfId="1" applyFont="1" applyFill="1" applyBorder="1" applyAlignment="1">
      <alignment horizontal="center"/>
    </xf>
    <xf numFmtId="166" fontId="1" fillId="2" borderId="66" xfId="1" applyNumberFormat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7" xfId="1" applyFont="1" applyFill="1" applyBorder="1" applyAlignment="1">
      <alignment horizontal="center" vertical="center"/>
    </xf>
    <xf numFmtId="0" fontId="1" fillId="2" borderId="68" xfId="1" applyFont="1" applyFill="1" applyBorder="1" applyAlignment="1">
      <alignment horizontal="center" wrapText="1"/>
    </xf>
    <xf numFmtId="165" fontId="5" fillId="2" borderId="70" xfId="0" applyNumberFormat="1" applyFont="1" applyFill="1" applyBorder="1" applyAlignment="1">
      <alignment horizontal="center"/>
    </xf>
    <xf numFmtId="165" fontId="5" fillId="2" borderId="66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 vertical="center"/>
    </xf>
    <xf numFmtId="2" fontId="5" fillId="2" borderId="64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3" xfId="1" applyNumberFormat="1" applyFont="1" applyFill="1" applyBorder="1" applyAlignment="1" applyProtection="1">
      <alignment horizontal="center"/>
      <protection locked="0"/>
    </xf>
    <xf numFmtId="0" fontId="2" fillId="2" borderId="73" xfId="1" applyFont="1" applyFill="1" applyBorder="1" applyAlignment="1">
      <alignment horizontal="right"/>
    </xf>
    <xf numFmtId="0" fontId="6" fillId="2" borderId="73" xfId="1" applyFont="1" applyFill="1" applyBorder="1"/>
    <xf numFmtId="0" fontId="1" fillId="2" borderId="73" xfId="1" applyFont="1" applyFill="1" applyBorder="1"/>
    <xf numFmtId="2" fontId="2" fillId="3" borderId="74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5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6" xfId="1" applyFont="1" applyFill="1" applyBorder="1" applyAlignment="1">
      <alignment horizontal="center"/>
    </xf>
    <xf numFmtId="10" fontId="2" fillId="2" borderId="77" xfId="0" applyNumberFormat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6" xfId="1" applyNumberFormat="1" applyFont="1" applyFill="1" applyBorder="1" applyAlignment="1" applyProtection="1">
      <alignment horizontal="center"/>
      <protection locked="0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4" xfId="1" applyNumberFormat="1" applyFont="1" applyFill="1" applyBorder="1" applyAlignment="1" applyProtection="1">
      <alignment horizontal="center"/>
      <protection locked="0"/>
    </xf>
    <xf numFmtId="173" fontId="29" fillId="3" borderId="56" xfId="1" applyNumberFormat="1" applyFont="1" applyFill="1" applyBorder="1" applyAlignment="1" applyProtection="1">
      <alignment horizontal="center"/>
      <protection locked="0"/>
    </xf>
    <xf numFmtId="173" fontId="29" fillId="3" borderId="54" xfId="1" applyNumberFormat="1" applyFont="1" applyFill="1" applyBorder="1" applyAlignment="1" applyProtection="1">
      <alignment horizontal="center"/>
      <protection locked="0"/>
    </xf>
    <xf numFmtId="3" fontId="29" fillId="3" borderId="56" xfId="1" applyNumberFormat="1" applyFont="1" applyFill="1" applyBorder="1" applyAlignment="1" applyProtection="1">
      <alignment horizontal="center"/>
      <protection locked="0"/>
    </xf>
    <xf numFmtId="3" fontId="29" fillId="3" borderId="54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7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0" xfId="0" applyFont="1" applyFill="1" applyBorder="1" applyAlignment="1">
      <alignment horizontal="center"/>
    </xf>
    <xf numFmtId="0" fontId="10" fillId="2" borderId="81" xfId="0" applyFont="1" applyFill="1" applyBorder="1" applyAlignment="1">
      <alignment horizontal="center"/>
    </xf>
    <xf numFmtId="0" fontId="11" fillId="3" borderId="82" xfId="0" applyFont="1" applyFill="1" applyBorder="1" applyAlignment="1" applyProtection="1">
      <alignment horizontal="center"/>
      <protection locked="0"/>
    </xf>
    <xf numFmtId="170" fontId="9" fillId="2" borderId="83" xfId="0" applyNumberFormat="1" applyFont="1" applyFill="1" applyBorder="1" applyAlignment="1">
      <alignment horizontal="center"/>
    </xf>
    <xf numFmtId="0" fontId="11" fillId="3" borderId="84" xfId="0" applyFont="1" applyFill="1" applyBorder="1" applyAlignment="1" applyProtection="1">
      <alignment horizontal="center"/>
      <protection locked="0"/>
    </xf>
    <xf numFmtId="170" fontId="9" fillId="2" borderId="85" xfId="0" applyNumberFormat="1" applyFont="1" applyFill="1" applyBorder="1" applyAlignment="1">
      <alignment horizontal="center"/>
    </xf>
    <xf numFmtId="0" fontId="11" fillId="3" borderId="86" xfId="0" applyFont="1" applyFill="1" applyBorder="1" applyAlignment="1" applyProtection="1">
      <alignment horizontal="center"/>
      <protection locked="0"/>
    </xf>
    <xf numFmtId="170" fontId="9" fillId="2" borderId="87" xfId="0" applyNumberFormat="1" applyFont="1" applyFill="1" applyBorder="1" applyAlignment="1">
      <alignment horizontal="center"/>
    </xf>
    <xf numFmtId="1" fontId="10" fillId="4" borderId="88" xfId="0" applyNumberFormat="1" applyFont="1" applyFill="1" applyBorder="1" applyAlignment="1">
      <alignment horizontal="center"/>
    </xf>
    <xf numFmtId="170" fontId="10" fillId="4" borderId="89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2" fillId="2" borderId="65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70" fontId="9" fillId="2" borderId="91" xfId="0" applyNumberFormat="1" applyFont="1" applyFill="1" applyBorder="1" applyAlignment="1">
      <alignment horizontal="right"/>
    </xf>
    <xf numFmtId="0" fontId="9" fillId="2" borderId="92" xfId="0" applyFont="1" applyFill="1" applyBorder="1" applyAlignment="1">
      <alignment horizontal="right"/>
    </xf>
    <xf numFmtId="0" fontId="9" fillId="2" borderId="90" xfId="0" applyFont="1" applyFill="1" applyBorder="1" applyAlignment="1">
      <alignment horizontal="right"/>
    </xf>
    <xf numFmtId="14" fontId="25" fillId="2" borderId="3" xfId="1" applyNumberFormat="1" applyFont="1" applyFill="1" applyBorder="1" applyAlignment="1">
      <alignment horizontal="center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169" fontId="1" fillId="2" borderId="69" xfId="1" applyNumberFormat="1" applyFont="1" applyFill="1" applyBorder="1" applyAlignment="1">
      <alignment horizontal="center" vertical="center"/>
    </xf>
    <xf numFmtId="169" fontId="1" fillId="2" borderId="71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7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10" fontId="13" fillId="2" borderId="9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/>
    </xf>
    <xf numFmtId="0" fontId="10" fillId="2" borderId="62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9" fillId="2" borderId="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30" sqref="B30"/>
    </sheetView>
  </sheetViews>
  <sheetFormatPr defaultColWidth="9.109375" defaultRowHeight="13.8" x14ac:dyDescent="0.3"/>
  <cols>
    <col min="1" max="1" width="27.5546875" style="539" customWidth="1"/>
    <col min="2" max="2" width="20.44140625" style="539" customWidth="1"/>
    <col min="3" max="3" width="31.88671875" style="539" customWidth="1"/>
    <col min="4" max="4" width="25.88671875" style="539" customWidth="1"/>
    <col min="5" max="5" width="25.6640625" style="539" customWidth="1"/>
    <col min="6" max="6" width="23.109375" style="539" customWidth="1"/>
    <col min="7" max="7" width="28.44140625" style="539" customWidth="1"/>
    <col min="8" max="8" width="21.5546875" style="539" customWidth="1"/>
    <col min="9" max="9" width="9.109375" style="539" customWidth="1"/>
    <col min="10" max="16384" width="9.109375" style="538"/>
  </cols>
  <sheetData>
    <row r="14" spans="1:6" ht="15" customHeight="1" x14ac:dyDescent="0.3">
      <c r="A14" s="582"/>
      <c r="C14" s="581"/>
      <c r="F14" s="581"/>
    </row>
    <row r="15" spans="1:6" ht="18.75" customHeight="1" x14ac:dyDescent="0.35">
      <c r="A15" s="691" t="s">
        <v>123</v>
      </c>
      <c r="B15" s="691"/>
      <c r="C15" s="691"/>
      <c r="D15" s="691"/>
      <c r="E15" s="691"/>
    </row>
    <row r="16" spans="1:6" ht="16.5" customHeight="1" x14ac:dyDescent="0.3">
      <c r="A16" s="577" t="s">
        <v>0</v>
      </c>
      <c r="B16" s="647" t="s">
        <v>122</v>
      </c>
    </row>
    <row r="17" spans="1:5" ht="16.5" customHeight="1" x14ac:dyDescent="0.3">
      <c r="A17" s="575" t="s">
        <v>121</v>
      </c>
      <c r="B17" s="686" t="s">
        <v>141</v>
      </c>
      <c r="D17" s="580"/>
      <c r="E17" s="552"/>
    </row>
    <row r="18" spans="1:5" ht="16.5" customHeight="1" x14ac:dyDescent="0.3">
      <c r="A18" s="551" t="s">
        <v>1</v>
      </c>
      <c r="B18" s="684" t="s">
        <v>138</v>
      </c>
      <c r="C18" s="552"/>
      <c r="D18" s="552"/>
      <c r="E18" s="552"/>
    </row>
    <row r="19" spans="1:5" ht="16.5" customHeight="1" x14ac:dyDescent="0.3">
      <c r="A19" s="551" t="s">
        <v>2</v>
      </c>
      <c r="B19" s="576">
        <v>98.8</v>
      </c>
      <c r="C19" s="552"/>
      <c r="D19" s="552"/>
      <c r="E19" s="552"/>
    </row>
    <row r="20" spans="1:5" ht="16.5" customHeight="1" x14ac:dyDescent="0.3">
      <c r="A20" s="575" t="s">
        <v>119</v>
      </c>
      <c r="B20" s="576">
        <v>15.44</v>
      </c>
      <c r="C20" s="552"/>
      <c r="D20" s="552"/>
      <c r="E20" s="552"/>
    </row>
    <row r="21" spans="1:5" ht="16.5" customHeight="1" x14ac:dyDescent="0.3">
      <c r="A21" s="575" t="s">
        <v>118</v>
      </c>
      <c r="B21" s="574">
        <f>B20/25*5/50</f>
        <v>6.1759999999999995E-2</v>
      </c>
      <c r="C21" s="552"/>
      <c r="D21" s="552"/>
      <c r="E21" s="552"/>
    </row>
    <row r="22" spans="1:5" ht="15.75" customHeight="1" x14ac:dyDescent="0.3">
      <c r="A22" s="552"/>
      <c r="B22" s="578"/>
      <c r="C22" s="552"/>
      <c r="D22" s="552"/>
      <c r="E22" s="552"/>
    </row>
    <row r="23" spans="1:5" ht="16.5" customHeight="1" x14ac:dyDescent="0.3">
      <c r="A23" s="572" t="s">
        <v>117</v>
      </c>
      <c r="B23" s="573" t="s">
        <v>116</v>
      </c>
      <c r="C23" s="572" t="s">
        <v>115</v>
      </c>
      <c r="D23" s="572" t="s">
        <v>114</v>
      </c>
      <c r="E23" s="572" t="s">
        <v>113</v>
      </c>
    </row>
    <row r="24" spans="1:5" ht="16.5" customHeight="1" x14ac:dyDescent="0.3">
      <c r="A24" s="568">
        <v>1</v>
      </c>
      <c r="B24" s="570">
        <v>12987696</v>
      </c>
      <c r="C24" s="570">
        <v>166990.20000000001</v>
      </c>
      <c r="D24" s="648">
        <v>1.1000000000000001</v>
      </c>
      <c r="E24" s="649">
        <v>15.1</v>
      </c>
    </row>
    <row r="25" spans="1:5" ht="16.5" customHeight="1" x14ac:dyDescent="0.3">
      <c r="A25" s="568">
        <v>2</v>
      </c>
      <c r="B25" s="570">
        <v>12687816</v>
      </c>
      <c r="C25" s="648">
        <v>166506</v>
      </c>
      <c r="D25" s="648">
        <v>1.1000000000000001</v>
      </c>
      <c r="E25" s="648">
        <v>15.1</v>
      </c>
    </row>
    <row r="26" spans="1:5" ht="16.5" customHeight="1" x14ac:dyDescent="0.3">
      <c r="A26" s="568">
        <v>3</v>
      </c>
      <c r="B26" s="570">
        <v>13248126</v>
      </c>
      <c r="C26" s="570">
        <v>165532.9</v>
      </c>
      <c r="D26" s="648">
        <v>1.1000000000000001</v>
      </c>
      <c r="E26" s="648">
        <v>15.1</v>
      </c>
    </row>
    <row r="27" spans="1:5" ht="16.5" customHeight="1" x14ac:dyDescent="0.3">
      <c r="A27" s="568">
        <v>4</v>
      </c>
      <c r="B27" s="570">
        <v>12713370</v>
      </c>
      <c r="C27" s="570">
        <v>166623.4</v>
      </c>
      <c r="D27" s="648">
        <v>1.1000000000000001</v>
      </c>
      <c r="E27" s="648">
        <v>15.1</v>
      </c>
    </row>
    <row r="28" spans="1:5" ht="16.5" customHeight="1" x14ac:dyDescent="0.3">
      <c r="A28" s="568">
        <v>5</v>
      </c>
      <c r="B28" s="570">
        <v>13129123</v>
      </c>
      <c r="C28" s="570">
        <v>166280.5</v>
      </c>
      <c r="D28" s="648">
        <v>1.1000000000000001</v>
      </c>
      <c r="E28" s="648">
        <v>15.1</v>
      </c>
    </row>
    <row r="29" spans="1:5" ht="16.5" customHeight="1" x14ac:dyDescent="0.3">
      <c r="A29" s="568">
        <v>6</v>
      </c>
      <c r="B29" s="567">
        <v>12807883</v>
      </c>
      <c r="C29" s="567">
        <v>166949.5</v>
      </c>
      <c r="D29" s="650">
        <v>1.1000000000000001</v>
      </c>
      <c r="E29" s="650">
        <v>15.1</v>
      </c>
    </row>
    <row r="30" spans="1:5" ht="16.5" customHeight="1" x14ac:dyDescent="0.3">
      <c r="A30" s="565" t="s">
        <v>112</v>
      </c>
      <c r="B30" s="564">
        <f>AVERAGE(B24:B29)</f>
        <v>12929002.333333334</v>
      </c>
      <c r="C30" s="563">
        <f>AVERAGE(C24:C29)</f>
        <v>166480.41666666666</v>
      </c>
      <c r="D30" s="562">
        <f>AVERAGE(D24:D29)</f>
        <v>1.0999999999999999</v>
      </c>
      <c r="E30" s="562">
        <f>AVERAGE(E24:E29)</f>
        <v>15.1</v>
      </c>
    </row>
    <row r="31" spans="1:5" ht="16.5" customHeight="1" x14ac:dyDescent="0.3">
      <c r="A31" s="561" t="s">
        <v>111</v>
      </c>
      <c r="B31" s="560">
        <f>(STDEV(B24:B29)/B30)</f>
        <v>1.779521811913189E-2</v>
      </c>
      <c r="C31" s="559"/>
      <c r="D31" s="559"/>
      <c r="E31" s="558"/>
    </row>
    <row r="32" spans="1:5" s="539" customFormat="1" ht="16.5" customHeight="1" x14ac:dyDescent="0.3">
      <c r="A32" s="557" t="s">
        <v>4</v>
      </c>
      <c r="B32" s="556">
        <f>COUNT(B24:B29)</f>
        <v>6</v>
      </c>
      <c r="C32" s="555"/>
      <c r="D32" s="554"/>
      <c r="E32" s="553"/>
    </row>
    <row r="33" spans="1:5" s="539" customFormat="1" ht="15.75" customHeight="1" x14ac:dyDescent="0.3">
      <c r="A33" s="552"/>
      <c r="B33" s="552"/>
      <c r="C33" s="552"/>
      <c r="D33" s="552"/>
      <c r="E33" s="552"/>
    </row>
    <row r="34" spans="1:5" s="539" customFormat="1" ht="16.5" customHeight="1" x14ac:dyDescent="0.3">
      <c r="A34" s="551" t="s">
        <v>110</v>
      </c>
      <c r="B34" s="550" t="s">
        <v>109</v>
      </c>
      <c r="C34" s="549"/>
      <c r="D34" s="549"/>
      <c r="E34" s="549"/>
    </row>
    <row r="35" spans="1:5" ht="16.5" customHeight="1" x14ac:dyDescent="0.3">
      <c r="A35" s="551"/>
      <c r="B35" s="550" t="s">
        <v>108</v>
      </c>
      <c r="C35" s="549"/>
      <c r="D35" s="549"/>
      <c r="E35" s="549"/>
    </row>
    <row r="36" spans="1:5" ht="16.5" customHeight="1" x14ac:dyDescent="0.3">
      <c r="A36" s="551"/>
      <c r="B36" s="550" t="s">
        <v>107</v>
      </c>
      <c r="C36" s="549"/>
      <c r="D36" s="549"/>
      <c r="E36" s="549"/>
    </row>
    <row r="37" spans="1:5" ht="15.75" customHeight="1" x14ac:dyDescent="0.3">
      <c r="A37" s="552"/>
      <c r="B37" s="552"/>
      <c r="C37" s="552"/>
      <c r="D37" s="552"/>
      <c r="E37" s="552"/>
    </row>
    <row r="38" spans="1:5" ht="16.5" customHeight="1" x14ac:dyDescent="0.3">
      <c r="A38" s="577" t="s">
        <v>0</v>
      </c>
      <c r="B38" s="647" t="s">
        <v>120</v>
      </c>
    </row>
    <row r="39" spans="1:5" ht="16.5" customHeight="1" x14ac:dyDescent="0.3">
      <c r="A39" s="551" t="s">
        <v>1</v>
      </c>
      <c r="B39" s="576" t="str">
        <f>B18</f>
        <v>Tenofovir DF</v>
      </c>
      <c r="C39" s="552"/>
      <c r="D39" s="552"/>
      <c r="E39" s="552"/>
    </row>
    <row r="40" spans="1:5" ht="16.5" customHeight="1" x14ac:dyDescent="0.3">
      <c r="A40" s="551" t="s">
        <v>2</v>
      </c>
      <c r="B40" s="576">
        <v>98.8</v>
      </c>
      <c r="C40" s="552"/>
      <c r="D40" s="552"/>
      <c r="E40" s="552"/>
    </row>
    <row r="41" spans="1:5" ht="16.5" customHeight="1" x14ac:dyDescent="0.3">
      <c r="A41" s="575" t="s">
        <v>119</v>
      </c>
      <c r="B41" s="576">
        <v>15.44</v>
      </c>
      <c r="C41" s="552"/>
      <c r="D41" s="552"/>
      <c r="E41" s="552"/>
    </row>
    <row r="42" spans="1:5" ht="16.5" customHeight="1" x14ac:dyDescent="0.3">
      <c r="A42" s="575" t="s">
        <v>118</v>
      </c>
      <c r="B42" s="574">
        <f>B41/25*10/20</f>
        <v>0.30879999999999996</v>
      </c>
      <c r="C42" s="552"/>
      <c r="D42" s="552"/>
      <c r="E42" s="552"/>
    </row>
    <row r="43" spans="1:5" ht="15.75" customHeight="1" x14ac:dyDescent="0.3">
      <c r="A43" s="552"/>
      <c r="B43" s="552"/>
      <c r="C43" s="552"/>
      <c r="D43" s="552"/>
      <c r="E43" s="552"/>
    </row>
    <row r="44" spans="1:5" ht="16.5" customHeight="1" x14ac:dyDescent="0.3">
      <c r="A44" s="572" t="s">
        <v>117</v>
      </c>
      <c r="B44" s="573" t="s">
        <v>116</v>
      </c>
      <c r="C44" s="572" t="s">
        <v>115</v>
      </c>
      <c r="D44" s="572" t="s">
        <v>114</v>
      </c>
      <c r="E44" s="572" t="s">
        <v>113</v>
      </c>
    </row>
    <row r="45" spans="1:5" ht="16.5" customHeight="1" x14ac:dyDescent="0.3">
      <c r="A45" s="568">
        <v>1</v>
      </c>
      <c r="B45" s="570">
        <v>61987369</v>
      </c>
      <c r="C45" s="648">
        <v>155257</v>
      </c>
      <c r="D45" s="648">
        <v>1.1000000000000001</v>
      </c>
      <c r="E45" s="649">
        <v>15.4</v>
      </c>
    </row>
    <row r="46" spans="1:5" ht="16.5" customHeight="1" x14ac:dyDescent="0.3">
      <c r="A46" s="568">
        <v>2</v>
      </c>
      <c r="B46" s="570">
        <v>62653630</v>
      </c>
      <c r="C46" s="570">
        <v>155106.5</v>
      </c>
      <c r="D46" s="648">
        <v>1.1000000000000001</v>
      </c>
      <c r="E46" s="648">
        <v>15.4</v>
      </c>
    </row>
    <row r="47" spans="1:5" ht="16.5" customHeight="1" x14ac:dyDescent="0.3">
      <c r="A47" s="568">
        <v>3</v>
      </c>
      <c r="B47" s="570">
        <v>62200417</v>
      </c>
      <c r="C47" s="570">
        <v>153278.79999999999</v>
      </c>
      <c r="D47" s="648">
        <v>1.1000000000000001</v>
      </c>
      <c r="E47" s="648">
        <v>15.4</v>
      </c>
    </row>
    <row r="48" spans="1:5" ht="16.5" customHeight="1" x14ac:dyDescent="0.3">
      <c r="A48" s="568">
        <v>4</v>
      </c>
      <c r="B48" s="570">
        <v>61778585</v>
      </c>
      <c r="C48" s="570">
        <v>154874.70000000001</v>
      </c>
      <c r="D48" s="648">
        <v>1.1000000000000001</v>
      </c>
      <c r="E48" s="648">
        <v>15.4</v>
      </c>
    </row>
    <row r="49" spans="1:7" ht="16.5" customHeight="1" x14ac:dyDescent="0.3">
      <c r="A49" s="568">
        <v>5</v>
      </c>
      <c r="B49" s="570">
        <v>62123687</v>
      </c>
      <c r="C49" s="570">
        <v>154863.70000000001</v>
      </c>
      <c r="D49" s="648">
        <v>1.1000000000000001</v>
      </c>
      <c r="E49" s="648">
        <v>15.4</v>
      </c>
    </row>
    <row r="50" spans="1:7" ht="16.5" customHeight="1" x14ac:dyDescent="0.3">
      <c r="A50" s="568">
        <v>6</v>
      </c>
      <c r="B50" s="567">
        <v>62083393</v>
      </c>
      <c r="C50" s="567">
        <v>153968.29999999999</v>
      </c>
      <c r="D50" s="650">
        <v>1.2</v>
      </c>
      <c r="E50" s="650">
        <v>15.4</v>
      </c>
    </row>
    <row r="51" spans="1:7" ht="16.5" customHeight="1" x14ac:dyDescent="0.3">
      <c r="A51" s="565" t="s">
        <v>112</v>
      </c>
      <c r="B51" s="564">
        <f>AVERAGE(B45:B50)</f>
        <v>62137846.833333336</v>
      </c>
      <c r="C51" s="563">
        <f>AVERAGE(C45:C50)</f>
        <v>154558.16666666666</v>
      </c>
      <c r="D51" s="562">
        <f>AVERAGE(D45:D50)</f>
        <v>1.1166666666666667</v>
      </c>
      <c r="E51" s="562">
        <f>AVERAGE(E45:E50)</f>
        <v>15.4</v>
      </c>
    </row>
    <row r="52" spans="1:7" ht="16.5" customHeight="1" x14ac:dyDescent="0.3">
      <c r="A52" s="561" t="s">
        <v>111</v>
      </c>
      <c r="B52" s="560">
        <f>(STDEV(B45:B50)/B51)</f>
        <v>4.6909863632977966E-3</v>
      </c>
      <c r="C52" s="559"/>
      <c r="D52" s="559"/>
      <c r="E52" s="558"/>
    </row>
    <row r="53" spans="1:7" s="539" customFormat="1" ht="16.5" customHeight="1" x14ac:dyDescent="0.3">
      <c r="A53" s="557" t="s">
        <v>4</v>
      </c>
      <c r="B53" s="556">
        <f>COUNT(B45:B50)</f>
        <v>6</v>
      </c>
      <c r="C53" s="555"/>
      <c r="D53" s="554"/>
      <c r="E53" s="553"/>
    </row>
    <row r="54" spans="1:7" s="539" customFormat="1" ht="15.75" customHeight="1" x14ac:dyDescent="0.3">
      <c r="A54" s="552"/>
      <c r="B54" s="552"/>
      <c r="C54" s="552"/>
      <c r="D54" s="552"/>
      <c r="E54" s="552"/>
    </row>
    <row r="55" spans="1:7" s="539" customFormat="1" ht="16.5" customHeight="1" x14ac:dyDescent="0.3">
      <c r="A55" s="551" t="s">
        <v>110</v>
      </c>
      <c r="B55" s="550" t="s">
        <v>109</v>
      </c>
      <c r="C55" s="549"/>
      <c r="D55" s="549"/>
      <c r="E55" s="549"/>
    </row>
    <row r="56" spans="1:7" ht="16.5" customHeight="1" x14ac:dyDescent="0.3">
      <c r="A56" s="551"/>
      <c r="B56" s="550" t="s">
        <v>108</v>
      </c>
      <c r="C56" s="549"/>
      <c r="D56" s="549"/>
      <c r="E56" s="549"/>
    </row>
    <row r="57" spans="1:7" ht="16.5" customHeight="1" x14ac:dyDescent="0.3">
      <c r="A57" s="551"/>
      <c r="B57" s="550" t="s">
        <v>107</v>
      </c>
      <c r="C57" s="549"/>
      <c r="D57" s="549"/>
      <c r="E57" s="549"/>
    </row>
    <row r="58" spans="1:7" ht="14.25" customHeight="1" thickBot="1" x14ac:dyDescent="0.35">
      <c r="A58" s="548"/>
      <c r="B58" s="547"/>
      <c r="D58" s="546"/>
      <c r="F58" s="538"/>
      <c r="G58" s="538"/>
    </row>
    <row r="59" spans="1:7" ht="15" customHeight="1" x14ac:dyDescent="0.3">
      <c r="B59" s="692" t="s">
        <v>5</v>
      </c>
      <c r="C59" s="692"/>
      <c r="E59" s="544" t="s">
        <v>6</v>
      </c>
      <c r="F59" s="545"/>
      <c r="G59" s="544" t="s">
        <v>7</v>
      </c>
    </row>
    <row r="60" spans="1:7" ht="15" customHeight="1" x14ac:dyDescent="0.3">
      <c r="A60" s="542" t="s">
        <v>8</v>
      </c>
      <c r="B60" s="543" t="s">
        <v>140</v>
      </c>
      <c r="C60" s="543"/>
      <c r="E60" s="543"/>
      <c r="G60" s="543"/>
    </row>
    <row r="61" spans="1:7" ht="15" customHeight="1" x14ac:dyDescent="0.3">
      <c r="A61" s="542" t="s">
        <v>9</v>
      </c>
      <c r="B61" s="541"/>
      <c r="C61" s="541"/>
      <c r="E61" s="541"/>
      <c r="G61" s="5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D51" sqref="D51"/>
    </sheetView>
  </sheetViews>
  <sheetFormatPr defaultColWidth="9.109375" defaultRowHeight="13.8" x14ac:dyDescent="0.3"/>
  <cols>
    <col min="1" max="1" width="27.5546875" style="539" customWidth="1"/>
    <col min="2" max="2" width="20.44140625" style="539" customWidth="1"/>
    <col min="3" max="3" width="31.88671875" style="539" customWidth="1"/>
    <col min="4" max="4" width="25.88671875" style="539" customWidth="1"/>
    <col min="5" max="5" width="25.6640625" style="539" customWidth="1"/>
    <col min="6" max="6" width="23.109375" style="539" customWidth="1"/>
    <col min="7" max="7" width="28.44140625" style="539" customWidth="1"/>
    <col min="8" max="8" width="21.5546875" style="539" customWidth="1"/>
    <col min="9" max="9" width="9.109375" style="539" customWidth="1"/>
    <col min="10" max="16384" width="9.109375" style="538"/>
  </cols>
  <sheetData>
    <row r="14" spans="1:6" s="539" customFormat="1" ht="15" customHeight="1" x14ac:dyDescent="0.3">
      <c r="A14" s="582"/>
      <c r="C14" s="581"/>
      <c r="F14" s="581"/>
    </row>
    <row r="15" spans="1:6" s="539" customFormat="1" ht="18.75" customHeight="1" x14ac:dyDescent="0.35">
      <c r="A15" s="691" t="s">
        <v>123</v>
      </c>
      <c r="B15" s="691"/>
      <c r="C15" s="691"/>
      <c r="D15" s="691"/>
      <c r="E15" s="691"/>
    </row>
    <row r="16" spans="1:6" s="539" customFormat="1" ht="16.5" customHeight="1" x14ac:dyDescent="0.3">
      <c r="A16" s="577" t="s">
        <v>0</v>
      </c>
      <c r="B16" s="647" t="s">
        <v>122</v>
      </c>
    </row>
    <row r="17" spans="1:5" s="539" customFormat="1" ht="16.5" customHeight="1" x14ac:dyDescent="0.3">
      <c r="A17" s="575" t="s">
        <v>121</v>
      </c>
      <c r="B17" s="686" t="s">
        <v>141</v>
      </c>
      <c r="D17" s="580"/>
      <c r="E17" s="552"/>
    </row>
    <row r="18" spans="1:5" s="539" customFormat="1" ht="16.5" customHeight="1" x14ac:dyDescent="0.3">
      <c r="A18" s="551" t="s">
        <v>1</v>
      </c>
      <c r="B18" s="684" t="s">
        <v>137</v>
      </c>
      <c r="C18" s="552"/>
      <c r="D18" s="552"/>
      <c r="E18" s="552"/>
    </row>
    <row r="19" spans="1:5" s="539" customFormat="1" ht="16.5" customHeight="1" x14ac:dyDescent="0.3">
      <c r="A19" s="551" t="s">
        <v>2</v>
      </c>
      <c r="B19" s="579">
        <v>99.3</v>
      </c>
      <c r="C19" s="552"/>
      <c r="D19" s="552"/>
      <c r="E19" s="552"/>
    </row>
    <row r="20" spans="1:5" s="539" customFormat="1" ht="16.5" customHeight="1" x14ac:dyDescent="0.3">
      <c r="A20" s="575" t="s">
        <v>119</v>
      </c>
      <c r="B20" s="576">
        <v>30.33</v>
      </c>
      <c r="C20" s="552"/>
      <c r="D20" s="552"/>
      <c r="E20" s="552"/>
    </row>
    <row r="21" spans="1:5" s="539" customFormat="1" ht="16.5" customHeight="1" x14ac:dyDescent="0.3">
      <c r="A21" s="575" t="s">
        <v>118</v>
      </c>
      <c r="B21" s="574">
        <f>B20/25*5/50</f>
        <v>0.12131999999999998</v>
      </c>
      <c r="C21" s="552"/>
      <c r="D21" s="552"/>
      <c r="E21" s="552"/>
    </row>
    <row r="22" spans="1:5" s="539" customFormat="1" ht="15.75" customHeight="1" x14ac:dyDescent="0.3">
      <c r="A22" s="552"/>
      <c r="B22" s="578"/>
      <c r="C22" s="552"/>
      <c r="D22" s="552"/>
      <c r="E22" s="552"/>
    </row>
    <row r="23" spans="1:5" s="539" customFormat="1" ht="16.5" customHeight="1" x14ac:dyDescent="0.3">
      <c r="A23" s="572" t="s">
        <v>117</v>
      </c>
      <c r="B23" s="573" t="s">
        <v>116</v>
      </c>
      <c r="C23" s="572" t="s">
        <v>115</v>
      </c>
      <c r="D23" s="572" t="s">
        <v>114</v>
      </c>
      <c r="E23" s="572" t="s">
        <v>113</v>
      </c>
    </row>
    <row r="24" spans="1:5" s="539" customFormat="1" ht="16.5" customHeight="1" x14ac:dyDescent="0.3">
      <c r="A24" s="568">
        <v>1</v>
      </c>
      <c r="B24" s="570">
        <v>47802145</v>
      </c>
      <c r="C24" s="648">
        <v>149628.70000000001</v>
      </c>
      <c r="D24" s="648">
        <v>1</v>
      </c>
      <c r="E24" s="649">
        <v>21.9</v>
      </c>
    </row>
    <row r="25" spans="1:5" s="539" customFormat="1" ht="16.5" customHeight="1" x14ac:dyDescent="0.3">
      <c r="A25" s="568">
        <v>2</v>
      </c>
      <c r="B25" s="570">
        <v>46721087</v>
      </c>
      <c r="C25" s="648">
        <v>149984</v>
      </c>
      <c r="D25" s="648">
        <v>1</v>
      </c>
      <c r="E25" s="648">
        <v>21.9</v>
      </c>
    </row>
    <row r="26" spans="1:5" s="539" customFormat="1" ht="16.5" customHeight="1" x14ac:dyDescent="0.3">
      <c r="A26" s="568">
        <v>3</v>
      </c>
      <c r="B26" s="570">
        <v>48772325</v>
      </c>
      <c r="C26" s="648">
        <v>150733.70000000001</v>
      </c>
      <c r="D26" s="648">
        <v>1</v>
      </c>
      <c r="E26" s="648">
        <v>21.9</v>
      </c>
    </row>
    <row r="27" spans="1:5" s="539" customFormat="1" ht="16.5" customHeight="1" x14ac:dyDescent="0.3">
      <c r="A27" s="568">
        <v>4</v>
      </c>
      <c r="B27" s="570">
        <v>46864423</v>
      </c>
      <c r="C27" s="648">
        <v>149941.79999999999</v>
      </c>
      <c r="D27" s="648">
        <v>1</v>
      </c>
      <c r="E27" s="648">
        <v>21.9</v>
      </c>
    </row>
    <row r="28" spans="1:5" s="539" customFormat="1" ht="16.5" customHeight="1" x14ac:dyDescent="0.3">
      <c r="A28" s="568">
        <v>5</v>
      </c>
      <c r="B28" s="570">
        <v>48370708</v>
      </c>
      <c r="C28" s="648">
        <v>150483.6</v>
      </c>
      <c r="D28" s="648">
        <v>1</v>
      </c>
      <c r="E28" s="648">
        <v>21.9</v>
      </c>
    </row>
    <row r="29" spans="1:5" s="539" customFormat="1" ht="16.5" customHeight="1" x14ac:dyDescent="0.3">
      <c r="A29" s="568">
        <v>6</v>
      </c>
      <c r="B29" s="567">
        <v>47214906</v>
      </c>
      <c r="C29" s="650">
        <v>150056.4</v>
      </c>
      <c r="D29" s="650">
        <v>1</v>
      </c>
      <c r="E29" s="650">
        <v>21.9</v>
      </c>
    </row>
    <row r="30" spans="1:5" s="539" customFormat="1" ht="16.5" customHeight="1" x14ac:dyDescent="0.3">
      <c r="A30" s="565" t="s">
        <v>112</v>
      </c>
      <c r="B30" s="564">
        <f>AVERAGE(B24:B29)</f>
        <v>47624265.666666664</v>
      </c>
      <c r="C30" s="563">
        <f>AVERAGE(C24:C29)</f>
        <v>150138.03333333333</v>
      </c>
      <c r="D30" s="562">
        <f>AVERAGE(D24:D29)</f>
        <v>1</v>
      </c>
      <c r="E30" s="562">
        <f>AVERAGE(E24:E29)</f>
        <v>21.900000000000002</v>
      </c>
    </row>
    <row r="31" spans="1:5" s="539" customFormat="1" ht="16.5" customHeight="1" x14ac:dyDescent="0.3">
      <c r="A31" s="561" t="s">
        <v>111</v>
      </c>
      <c r="B31" s="560">
        <f>(STDEV(B24:B29)/B30)</f>
        <v>1.7486243791286014E-2</v>
      </c>
      <c r="C31" s="559"/>
      <c r="D31" s="559"/>
      <c r="E31" s="558"/>
    </row>
    <row r="32" spans="1:5" s="539" customFormat="1" ht="16.5" customHeight="1" x14ac:dyDescent="0.3">
      <c r="A32" s="557" t="s">
        <v>4</v>
      </c>
      <c r="B32" s="556">
        <f>COUNT(B24:B29)</f>
        <v>6</v>
      </c>
      <c r="C32" s="555"/>
      <c r="D32" s="554"/>
      <c r="E32" s="553"/>
    </row>
    <row r="33" spans="1:5" s="539" customFormat="1" ht="15.75" customHeight="1" x14ac:dyDescent="0.3">
      <c r="A33" s="552"/>
      <c r="B33" s="552"/>
      <c r="C33" s="552"/>
      <c r="D33" s="552"/>
      <c r="E33" s="552"/>
    </row>
    <row r="34" spans="1:5" s="539" customFormat="1" ht="16.5" customHeight="1" x14ac:dyDescent="0.3">
      <c r="A34" s="551" t="s">
        <v>110</v>
      </c>
      <c r="B34" s="550" t="s">
        <v>109</v>
      </c>
      <c r="C34" s="549"/>
      <c r="D34" s="549"/>
      <c r="E34" s="549"/>
    </row>
    <row r="35" spans="1:5" s="539" customFormat="1" ht="16.5" customHeight="1" x14ac:dyDescent="0.3">
      <c r="A35" s="551"/>
      <c r="B35" s="550" t="s">
        <v>108</v>
      </c>
      <c r="C35" s="549"/>
      <c r="D35" s="549"/>
      <c r="E35" s="549"/>
    </row>
    <row r="36" spans="1:5" s="539" customFormat="1" ht="16.5" customHeight="1" x14ac:dyDescent="0.3">
      <c r="A36" s="551"/>
      <c r="B36" s="550" t="s">
        <v>107</v>
      </c>
      <c r="C36" s="549"/>
      <c r="D36" s="549"/>
      <c r="E36" s="549"/>
    </row>
    <row r="37" spans="1:5" s="539" customFormat="1" ht="15.75" customHeight="1" x14ac:dyDescent="0.3">
      <c r="A37" s="552"/>
      <c r="B37" s="552"/>
      <c r="C37" s="552"/>
      <c r="D37" s="552"/>
      <c r="E37" s="552"/>
    </row>
    <row r="38" spans="1:5" s="539" customFormat="1" ht="16.5" customHeight="1" x14ac:dyDescent="0.3">
      <c r="A38" s="577" t="s">
        <v>0</v>
      </c>
      <c r="B38" s="647" t="s">
        <v>120</v>
      </c>
    </row>
    <row r="39" spans="1:5" s="539" customFormat="1" ht="16.5" customHeight="1" x14ac:dyDescent="0.3">
      <c r="A39" s="551" t="s">
        <v>1</v>
      </c>
      <c r="B39" s="686" t="s">
        <v>137</v>
      </c>
      <c r="C39" s="552"/>
      <c r="D39" s="552"/>
      <c r="E39" s="552"/>
    </row>
    <row r="40" spans="1:5" s="539" customFormat="1" ht="16.5" customHeight="1" x14ac:dyDescent="0.3">
      <c r="A40" s="551" t="s">
        <v>2</v>
      </c>
      <c r="B40" s="576">
        <v>99.3</v>
      </c>
      <c r="C40" s="552"/>
      <c r="D40" s="552"/>
      <c r="E40" s="552"/>
    </row>
    <row r="41" spans="1:5" s="539" customFormat="1" ht="16.5" customHeight="1" x14ac:dyDescent="0.3">
      <c r="A41" s="575" t="s">
        <v>119</v>
      </c>
      <c r="B41" s="576">
        <v>30.33</v>
      </c>
      <c r="C41" s="552"/>
      <c r="D41" s="552"/>
      <c r="E41" s="552"/>
    </row>
    <row r="42" spans="1:5" s="539" customFormat="1" ht="16.5" customHeight="1" x14ac:dyDescent="0.3">
      <c r="A42" s="575" t="s">
        <v>118</v>
      </c>
      <c r="B42" s="579">
        <f>B41/25*10/20</f>
        <v>0.60659999999999992</v>
      </c>
      <c r="C42" s="552"/>
      <c r="D42" s="552"/>
      <c r="E42" s="552"/>
    </row>
    <row r="43" spans="1:5" s="539" customFormat="1" ht="15.75" customHeight="1" x14ac:dyDescent="0.3">
      <c r="A43" s="552"/>
      <c r="B43" s="552"/>
      <c r="C43" s="552"/>
      <c r="D43" s="552"/>
      <c r="E43" s="552"/>
    </row>
    <row r="44" spans="1:5" s="539" customFormat="1" ht="16.5" customHeight="1" x14ac:dyDescent="0.3">
      <c r="A44" s="572" t="s">
        <v>117</v>
      </c>
      <c r="B44" s="573" t="s">
        <v>116</v>
      </c>
      <c r="C44" s="572" t="s">
        <v>115</v>
      </c>
      <c r="D44" s="572" t="s">
        <v>114</v>
      </c>
      <c r="E44" s="572" t="s">
        <v>113</v>
      </c>
    </row>
    <row r="45" spans="1:5" s="539" customFormat="1" ht="16.5" customHeight="1" x14ac:dyDescent="0.3">
      <c r="A45" s="568">
        <v>1</v>
      </c>
      <c r="B45" s="653">
        <v>198242374</v>
      </c>
      <c r="C45" s="651">
        <v>135844.9</v>
      </c>
      <c r="D45" s="648">
        <v>1.1000000000000001</v>
      </c>
      <c r="E45" s="649">
        <v>21.5</v>
      </c>
    </row>
    <row r="46" spans="1:5" s="539" customFormat="1" ht="16.5" customHeight="1" x14ac:dyDescent="0.3">
      <c r="A46" s="568">
        <v>2</v>
      </c>
      <c r="B46" s="653">
        <v>200289628</v>
      </c>
      <c r="C46" s="651">
        <v>135282.4</v>
      </c>
      <c r="D46" s="648">
        <v>1.2</v>
      </c>
      <c r="E46" s="648">
        <v>21.5</v>
      </c>
    </row>
    <row r="47" spans="1:5" s="539" customFormat="1" ht="16.5" customHeight="1" x14ac:dyDescent="0.3">
      <c r="A47" s="568">
        <v>3</v>
      </c>
      <c r="B47" s="653">
        <v>199132934</v>
      </c>
      <c r="C47" s="651">
        <v>135960.20000000001</v>
      </c>
      <c r="D47" s="648">
        <v>1.1000000000000001</v>
      </c>
      <c r="E47" s="648">
        <v>21.5</v>
      </c>
    </row>
    <row r="48" spans="1:5" s="539" customFormat="1" ht="16.5" customHeight="1" x14ac:dyDescent="0.3">
      <c r="A48" s="568">
        <v>4</v>
      </c>
      <c r="B48" s="653">
        <v>198096434</v>
      </c>
      <c r="C48" s="651">
        <v>135581.79999999999</v>
      </c>
      <c r="D48" s="648">
        <v>1.1000000000000001</v>
      </c>
      <c r="E48" s="648">
        <v>21.5</v>
      </c>
    </row>
    <row r="49" spans="1:7" s="539" customFormat="1" ht="16.5" customHeight="1" x14ac:dyDescent="0.3">
      <c r="A49" s="568">
        <v>5</v>
      </c>
      <c r="B49" s="653">
        <v>199265677</v>
      </c>
      <c r="C49" s="651">
        <v>135183.20000000001</v>
      </c>
      <c r="D49" s="648">
        <v>1.1000000000000001</v>
      </c>
      <c r="E49" s="648">
        <v>21.5</v>
      </c>
    </row>
    <row r="50" spans="1:7" s="539" customFormat="1" ht="16.5" customHeight="1" x14ac:dyDescent="0.3">
      <c r="A50" s="568">
        <v>6</v>
      </c>
      <c r="B50" s="654">
        <v>199264076</v>
      </c>
      <c r="C50" s="652">
        <v>135610.4</v>
      </c>
      <c r="D50" s="650">
        <v>1.1000000000000001</v>
      </c>
      <c r="E50" s="650">
        <v>21.5</v>
      </c>
    </row>
    <row r="51" spans="1:7" s="539" customFormat="1" ht="16.5" customHeight="1" x14ac:dyDescent="0.3">
      <c r="A51" s="565" t="s">
        <v>112</v>
      </c>
      <c r="B51" s="564">
        <f>AVERAGE(B45:B50)</f>
        <v>199048520.5</v>
      </c>
      <c r="C51" s="563">
        <f>AVERAGE(C45:C50)</f>
        <v>135577.15</v>
      </c>
      <c r="D51" s="562">
        <f>AVERAGE(D45:D50)</f>
        <v>1.1166666666666665</v>
      </c>
      <c r="E51" s="562">
        <f>AVERAGE(E45:E50)</f>
        <v>21.5</v>
      </c>
    </row>
    <row r="52" spans="1:7" s="539" customFormat="1" ht="16.5" customHeight="1" x14ac:dyDescent="0.3">
      <c r="A52" s="561" t="s">
        <v>111</v>
      </c>
      <c r="B52" s="560">
        <f>(STDEV(B45:B50)/B51)</f>
        <v>4.0175097367371069E-3</v>
      </c>
      <c r="C52" s="559"/>
      <c r="D52" s="559"/>
      <c r="E52" s="558"/>
    </row>
    <row r="53" spans="1:7" s="539" customFormat="1" ht="16.5" customHeight="1" x14ac:dyDescent="0.3">
      <c r="A53" s="557" t="s">
        <v>4</v>
      </c>
      <c r="B53" s="556">
        <f>COUNT(B45:B50)</f>
        <v>6</v>
      </c>
      <c r="C53" s="555"/>
      <c r="D53" s="554"/>
      <c r="E53" s="553"/>
    </row>
    <row r="54" spans="1:7" s="539" customFormat="1" ht="15.75" customHeight="1" x14ac:dyDescent="0.3">
      <c r="A54" s="552"/>
      <c r="B54" s="552"/>
      <c r="C54" s="552"/>
      <c r="D54" s="552"/>
      <c r="E54" s="552"/>
    </row>
    <row r="55" spans="1:7" s="539" customFormat="1" ht="16.5" customHeight="1" x14ac:dyDescent="0.3">
      <c r="A55" s="551" t="s">
        <v>110</v>
      </c>
      <c r="B55" s="550" t="s">
        <v>109</v>
      </c>
      <c r="C55" s="549"/>
      <c r="D55" s="549"/>
      <c r="E55" s="549"/>
    </row>
    <row r="56" spans="1:7" s="539" customFormat="1" ht="16.5" customHeight="1" x14ac:dyDescent="0.3">
      <c r="A56" s="551"/>
      <c r="B56" s="550" t="s">
        <v>108</v>
      </c>
      <c r="C56" s="549"/>
      <c r="D56" s="549"/>
      <c r="E56" s="549"/>
    </row>
    <row r="57" spans="1:7" s="539" customFormat="1" ht="16.5" customHeight="1" x14ac:dyDescent="0.3">
      <c r="A57" s="551"/>
      <c r="B57" s="550" t="s">
        <v>107</v>
      </c>
      <c r="C57" s="549"/>
      <c r="D57" s="549"/>
      <c r="E57" s="549"/>
    </row>
    <row r="58" spans="1:7" s="539" customFormat="1" ht="14.25" customHeight="1" thickBot="1" x14ac:dyDescent="0.35">
      <c r="A58" s="548"/>
      <c r="B58" s="547"/>
      <c r="D58" s="546"/>
      <c r="F58" s="538"/>
      <c r="G58" s="538"/>
    </row>
    <row r="59" spans="1:7" s="539" customFormat="1" ht="15" customHeight="1" x14ac:dyDescent="0.3">
      <c r="B59" s="692" t="s">
        <v>5</v>
      </c>
      <c r="C59" s="692"/>
      <c r="E59" s="544" t="s">
        <v>6</v>
      </c>
      <c r="F59" s="545"/>
      <c r="G59" s="544" t="s">
        <v>7</v>
      </c>
    </row>
    <row r="60" spans="1:7" s="539" customFormat="1" ht="15" customHeight="1" x14ac:dyDescent="0.3">
      <c r="A60" s="542" t="s">
        <v>8</v>
      </c>
      <c r="B60" s="621" t="s">
        <v>140</v>
      </c>
      <c r="C60" s="543"/>
      <c r="E60" s="690">
        <v>42526</v>
      </c>
      <c r="G60" s="543"/>
    </row>
    <row r="61" spans="1:7" s="539" customFormat="1" ht="15" customHeight="1" x14ac:dyDescent="0.3">
      <c r="A61" s="542" t="s">
        <v>9</v>
      </c>
      <c r="B61" s="541"/>
      <c r="C61" s="541"/>
      <c r="E61" s="541"/>
      <c r="G61" s="5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51" sqref="B51"/>
    </sheetView>
  </sheetViews>
  <sheetFormatPr defaultColWidth="9.109375" defaultRowHeight="13.8" x14ac:dyDescent="0.3"/>
  <cols>
    <col min="1" max="1" width="27.5546875" style="539" customWidth="1"/>
    <col min="2" max="2" width="20.44140625" style="539" customWidth="1"/>
    <col min="3" max="3" width="31.88671875" style="539" customWidth="1"/>
    <col min="4" max="4" width="25.88671875" style="539" customWidth="1"/>
    <col min="5" max="5" width="25.6640625" style="539" customWidth="1"/>
    <col min="6" max="6" width="23.109375" style="539" customWidth="1"/>
    <col min="7" max="7" width="28.44140625" style="539" customWidth="1"/>
    <col min="8" max="8" width="21.5546875" style="539" customWidth="1"/>
    <col min="9" max="9" width="9.109375" style="539" customWidth="1"/>
    <col min="10" max="16384" width="9.109375" style="538"/>
  </cols>
  <sheetData>
    <row r="14" spans="1:6" s="539" customFormat="1" ht="15" customHeight="1" x14ac:dyDescent="0.3">
      <c r="A14" s="582"/>
      <c r="C14" s="581"/>
      <c r="F14" s="581"/>
    </row>
    <row r="15" spans="1:6" s="539" customFormat="1" ht="18.75" customHeight="1" x14ac:dyDescent="0.35">
      <c r="A15" s="691" t="s">
        <v>123</v>
      </c>
      <c r="B15" s="691"/>
      <c r="C15" s="691"/>
      <c r="D15" s="691"/>
      <c r="E15" s="691"/>
    </row>
    <row r="16" spans="1:6" s="539" customFormat="1" ht="16.5" customHeight="1" x14ac:dyDescent="0.3">
      <c r="A16" s="577" t="s">
        <v>0</v>
      </c>
      <c r="B16" s="647" t="s">
        <v>122</v>
      </c>
    </row>
    <row r="17" spans="1:5" s="539" customFormat="1" ht="16.5" customHeight="1" x14ac:dyDescent="0.3">
      <c r="A17" s="575" t="s">
        <v>121</v>
      </c>
      <c r="B17" s="686" t="s">
        <v>141</v>
      </c>
      <c r="D17" s="580"/>
      <c r="E17" s="552"/>
    </row>
    <row r="18" spans="1:5" s="539" customFormat="1" ht="16.5" customHeight="1" x14ac:dyDescent="0.3">
      <c r="A18" s="551" t="s">
        <v>1</v>
      </c>
      <c r="B18" s="684" t="s">
        <v>139</v>
      </c>
      <c r="C18" s="552"/>
      <c r="D18" s="552"/>
      <c r="E18" s="552"/>
    </row>
    <row r="19" spans="1:5" s="539" customFormat="1" ht="16.5" customHeight="1" x14ac:dyDescent="0.3">
      <c r="A19" s="551" t="s">
        <v>2</v>
      </c>
      <c r="B19" s="579">
        <v>101.74</v>
      </c>
      <c r="C19" s="552"/>
      <c r="D19" s="552"/>
      <c r="E19" s="552"/>
    </row>
    <row r="20" spans="1:5" s="539" customFormat="1" ht="16.5" customHeight="1" x14ac:dyDescent="0.3">
      <c r="A20" s="575" t="s">
        <v>119</v>
      </c>
      <c r="B20" s="576">
        <v>15.12</v>
      </c>
      <c r="C20" s="552"/>
      <c r="D20" s="552"/>
      <c r="E20" s="552"/>
    </row>
    <row r="21" spans="1:5" s="539" customFormat="1" ht="16.5" customHeight="1" x14ac:dyDescent="0.3">
      <c r="A21" s="575" t="s">
        <v>118</v>
      </c>
      <c r="B21" s="574">
        <f>B20/25*5/50</f>
        <v>6.0479999999999999E-2</v>
      </c>
      <c r="C21" s="552"/>
      <c r="D21" s="552"/>
      <c r="E21" s="552"/>
    </row>
    <row r="22" spans="1:5" s="539" customFormat="1" ht="15.75" customHeight="1" x14ac:dyDescent="0.3">
      <c r="A22" s="552"/>
      <c r="B22" s="578"/>
      <c r="C22" s="552"/>
      <c r="D22" s="552"/>
      <c r="E22" s="552"/>
    </row>
    <row r="23" spans="1:5" s="539" customFormat="1" ht="16.5" customHeight="1" x14ac:dyDescent="0.3">
      <c r="A23" s="572" t="s">
        <v>117</v>
      </c>
      <c r="B23" s="573" t="s">
        <v>116</v>
      </c>
      <c r="C23" s="572" t="s">
        <v>115</v>
      </c>
      <c r="D23" s="572" t="s">
        <v>114</v>
      </c>
      <c r="E23" s="572" t="s">
        <v>113</v>
      </c>
    </row>
    <row r="24" spans="1:5" s="539" customFormat="1" ht="16.5" customHeight="1" x14ac:dyDescent="0.3">
      <c r="A24" s="568">
        <v>1</v>
      </c>
      <c r="B24" s="570">
        <v>17776659</v>
      </c>
      <c r="C24" s="570">
        <v>10689.9</v>
      </c>
      <c r="D24" s="569">
        <v>1.1000000000000001</v>
      </c>
      <c r="E24" s="571">
        <v>5.4</v>
      </c>
    </row>
    <row r="25" spans="1:5" s="539" customFormat="1" ht="16.5" customHeight="1" x14ac:dyDescent="0.3">
      <c r="A25" s="568">
        <v>2</v>
      </c>
      <c r="B25" s="570">
        <v>17370730</v>
      </c>
      <c r="C25" s="570">
        <v>10710.3</v>
      </c>
      <c r="D25" s="569">
        <v>1.1000000000000001</v>
      </c>
      <c r="E25" s="569">
        <v>5.4</v>
      </c>
    </row>
    <row r="26" spans="1:5" s="539" customFormat="1" ht="16.5" customHeight="1" x14ac:dyDescent="0.3">
      <c r="A26" s="568">
        <v>3</v>
      </c>
      <c r="B26" s="570">
        <v>18151177</v>
      </c>
      <c r="C26" s="570">
        <v>10636.4</v>
      </c>
      <c r="D26" s="569">
        <v>1.1000000000000001</v>
      </c>
      <c r="E26" s="569">
        <v>5.4</v>
      </c>
    </row>
    <row r="27" spans="1:5" s="539" customFormat="1" ht="16.5" customHeight="1" x14ac:dyDescent="0.3">
      <c r="A27" s="568">
        <v>4</v>
      </c>
      <c r="B27" s="570">
        <v>17392618</v>
      </c>
      <c r="C27" s="570">
        <v>10652.1</v>
      </c>
      <c r="D27" s="569">
        <v>1.1000000000000001</v>
      </c>
      <c r="E27" s="569">
        <v>5.4</v>
      </c>
    </row>
    <row r="28" spans="1:5" s="539" customFormat="1" ht="16.5" customHeight="1" x14ac:dyDescent="0.3">
      <c r="A28" s="568">
        <v>5</v>
      </c>
      <c r="B28" s="570">
        <v>17966163</v>
      </c>
      <c r="C28" s="570">
        <v>10619.5</v>
      </c>
      <c r="D28" s="569">
        <v>1.1000000000000001</v>
      </c>
      <c r="E28" s="569">
        <v>5.4</v>
      </c>
    </row>
    <row r="29" spans="1:5" s="539" customFormat="1" ht="16.5" customHeight="1" x14ac:dyDescent="0.3">
      <c r="A29" s="568">
        <v>6</v>
      </c>
      <c r="B29" s="567">
        <v>17503239</v>
      </c>
      <c r="C29" s="567">
        <v>10721.5</v>
      </c>
      <c r="D29" s="566">
        <v>1.1000000000000001</v>
      </c>
      <c r="E29" s="566">
        <v>5.4</v>
      </c>
    </row>
    <row r="30" spans="1:5" s="539" customFormat="1" ht="16.5" customHeight="1" x14ac:dyDescent="0.3">
      <c r="A30" s="565" t="s">
        <v>112</v>
      </c>
      <c r="B30" s="564">
        <f>AVERAGE(B24:B29)</f>
        <v>17693431</v>
      </c>
      <c r="C30" s="563">
        <f>AVERAGE(C24:C29)</f>
        <v>10671.616666666667</v>
      </c>
      <c r="D30" s="562">
        <f>AVERAGE(D24:D29)</f>
        <v>1.0999999999999999</v>
      </c>
      <c r="E30" s="562">
        <f>AVERAGE(E24:E29)</f>
        <v>5.3999999999999995</v>
      </c>
    </row>
    <row r="31" spans="1:5" s="539" customFormat="1" ht="16.5" customHeight="1" x14ac:dyDescent="0.3">
      <c r="A31" s="561" t="s">
        <v>111</v>
      </c>
      <c r="B31" s="560">
        <f>(STDEV(B24:B29)/B30)</f>
        <v>1.8255247853162036E-2</v>
      </c>
      <c r="C31" s="559"/>
      <c r="D31" s="559"/>
      <c r="E31" s="558"/>
    </row>
    <row r="32" spans="1:5" s="539" customFormat="1" ht="16.5" customHeight="1" x14ac:dyDescent="0.3">
      <c r="A32" s="557" t="s">
        <v>4</v>
      </c>
      <c r="B32" s="556">
        <f>COUNT(B24:B29)</f>
        <v>6</v>
      </c>
      <c r="C32" s="555"/>
      <c r="D32" s="554"/>
      <c r="E32" s="553"/>
    </row>
    <row r="33" spans="1:5" s="539" customFormat="1" ht="15.75" customHeight="1" x14ac:dyDescent="0.3">
      <c r="A33" s="552"/>
      <c r="B33" s="552"/>
      <c r="C33" s="552"/>
      <c r="D33" s="552"/>
      <c r="E33" s="552"/>
    </row>
    <row r="34" spans="1:5" s="539" customFormat="1" ht="16.5" customHeight="1" x14ac:dyDescent="0.3">
      <c r="A34" s="551" t="s">
        <v>110</v>
      </c>
      <c r="B34" s="550" t="s">
        <v>109</v>
      </c>
      <c r="C34" s="549"/>
      <c r="D34" s="549"/>
      <c r="E34" s="549"/>
    </row>
    <row r="35" spans="1:5" s="539" customFormat="1" ht="16.5" customHeight="1" x14ac:dyDescent="0.3">
      <c r="A35" s="551"/>
      <c r="B35" s="550" t="s">
        <v>108</v>
      </c>
      <c r="C35" s="549"/>
      <c r="D35" s="549"/>
      <c r="E35" s="549"/>
    </row>
    <row r="36" spans="1:5" s="539" customFormat="1" ht="16.5" customHeight="1" x14ac:dyDescent="0.3">
      <c r="A36" s="551"/>
      <c r="B36" s="550" t="s">
        <v>107</v>
      </c>
      <c r="C36" s="549"/>
      <c r="D36" s="549"/>
      <c r="E36" s="549"/>
    </row>
    <row r="37" spans="1:5" s="539" customFormat="1" ht="15.75" customHeight="1" x14ac:dyDescent="0.3">
      <c r="A37" s="552"/>
      <c r="B37" s="552"/>
      <c r="C37" s="552"/>
      <c r="D37" s="552"/>
      <c r="E37" s="552"/>
    </row>
    <row r="38" spans="1:5" s="539" customFormat="1" ht="16.5" customHeight="1" x14ac:dyDescent="0.3">
      <c r="A38" s="577" t="s">
        <v>0</v>
      </c>
      <c r="B38" s="647" t="s">
        <v>120</v>
      </c>
    </row>
    <row r="39" spans="1:5" s="539" customFormat="1" ht="16.5" customHeight="1" x14ac:dyDescent="0.3">
      <c r="A39" s="551" t="s">
        <v>1</v>
      </c>
      <c r="B39" s="576" t="str">
        <f>B18</f>
        <v>Lamivudine</v>
      </c>
      <c r="C39" s="552"/>
      <c r="D39" s="552"/>
      <c r="E39" s="552"/>
    </row>
    <row r="40" spans="1:5" s="539" customFormat="1" ht="16.5" customHeight="1" x14ac:dyDescent="0.3">
      <c r="A40" s="551" t="s">
        <v>2</v>
      </c>
      <c r="B40" s="576">
        <v>101.74</v>
      </c>
      <c r="C40" s="552"/>
      <c r="D40" s="552"/>
      <c r="E40" s="552"/>
    </row>
    <row r="41" spans="1:5" s="539" customFormat="1" ht="16.5" customHeight="1" x14ac:dyDescent="0.3">
      <c r="A41" s="575" t="s">
        <v>119</v>
      </c>
      <c r="B41" s="576">
        <v>15.12</v>
      </c>
      <c r="C41" s="552"/>
      <c r="D41" s="552"/>
      <c r="E41" s="552"/>
    </row>
    <row r="42" spans="1:5" s="539" customFormat="1" ht="16.5" customHeight="1" x14ac:dyDescent="0.3">
      <c r="A42" s="575" t="s">
        <v>118</v>
      </c>
      <c r="B42" s="574">
        <f>B41/25*10/20</f>
        <v>0.3024</v>
      </c>
      <c r="C42" s="552"/>
      <c r="D42" s="552"/>
      <c r="E42" s="552"/>
    </row>
    <row r="43" spans="1:5" s="539" customFormat="1" ht="15.75" customHeight="1" x14ac:dyDescent="0.3">
      <c r="A43" s="552"/>
      <c r="B43" s="552"/>
      <c r="C43" s="552"/>
      <c r="D43" s="552"/>
      <c r="E43" s="552"/>
    </row>
    <row r="44" spans="1:5" s="539" customFormat="1" ht="16.5" customHeight="1" x14ac:dyDescent="0.3">
      <c r="A44" s="572" t="s">
        <v>117</v>
      </c>
      <c r="B44" s="573" t="s">
        <v>116</v>
      </c>
      <c r="C44" s="572" t="s">
        <v>115</v>
      </c>
      <c r="D44" s="572" t="s">
        <v>114</v>
      </c>
      <c r="E44" s="572" t="s">
        <v>113</v>
      </c>
    </row>
    <row r="45" spans="1:5" s="539" customFormat="1" ht="16.5" customHeight="1" x14ac:dyDescent="0.3">
      <c r="A45" s="568">
        <v>1</v>
      </c>
      <c r="B45" s="570">
        <v>84848543</v>
      </c>
      <c r="C45" s="570">
        <v>12182.1</v>
      </c>
      <c r="D45" s="648">
        <v>1.1000000000000001</v>
      </c>
      <c r="E45" s="649">
        <v>5.7</v>
      </c>
    </row>
    <row r="46" spans="1:5" s="539" customFormat="1" ht="16.5" customHeight="1" x14ac:dyDescent="0.3">
      <c r="A46" s="568">
        <v>2</v>
      </c>
      <c r="B46" s="570">
        <v>85490597</v>
      </c>
      <c r="C46" s="570">
        <v>12788.1</v>
      </c>
      <c r="D46" s="648">
        <v>1.1000000000000001</v>
      </c>
      <c r="E46" s="648">
        <v>5.8</v>
      </c>
    </row>
    <row r="47" spans="1:5" s="539" customFormat="1" ht="16.5" customHeight="1" x14ac:dyDescent="0.3">
      <c r="A47" s="568">
        <v>3</v>
      </c>
      <c r="B47" s="570">
        <v>84835366</v>
      </c>
      <c r="C47" s="570">
        <v>12891.2</v>
      </c>
      <c r="D47" s="648">
        <v>1.1000000000000001</v>
      </c>
      <c r="E47" s="648">
        <v>5.8</v>
      </c>
    </row>
    <row r="48" spans="1:5" s="539" customFormat="1" ht="16.5" customHeight="1" x14ac:dyDescent="0.3">
      <c r="A48" s="568">
        <v>4</v>
      </c>
      <c r="B48" s="570">
        <v>84199457</v>
      </c>
      <c r="C48" s="570">
        <v>12610.5</v>
      </c>
      <c r="D48" s="648">
        <v>1.1000000000000001</v>
      </c>
      <c r="E48" s="648">
        <v>5.8</v>
      </c>
    </row>
    <row r="49" spans="1:7" s="539" customFormat="1" ht="16.5" customHeight="1" x14ac:dyDescent="0.3">
      <c r="A49" s="568">
        <v>5</v>
      </c>
      <c r="B49" s="570">
        <v>84706283</v>
      </c>
      <c r="C49" s="570">
        <v>12698.5</v>
      </c>
      <c r="D49" s="648">
        <v>1.1000000000000001</v>
      </c>
      <c r="E49" s="648">
        <v>5.7</v>
      </c>
    </row>
    <row r="50" spans="1:7" s="539" customFormat="1" ht="16.5" customHeight="1" x14ac:dyDescent="0.3">
      <c r="A50" s="568">
        <v>6</v>
      </c>
      <c r="B50" s="567">
        <v>84726593</v>
      </c>
      <c r="C50" s="567">
        <v>12338.7</v>
      </c>
      <c r="D50" s="650">
        <v>1.1000000000000001</v>
      </c>
      <c r="E50" s="650">
        <v>5.7</v>
      </c>
    </row>
    <row r="51" spans="1:7" s="539" customFormat="1" ht="16.5" customHeight="1" x14ac:dyDescent="0.3">
      <c r="A51" s="565" t="s">
        <v>112</v>
      </c>
      <c r="B51" s="564">
        <f>AVERAGE(B45:B50)</f>
        <v>84801139.833333328</v>
      </c>
      <c r="C51" s="563">
        <f>AVERAGE(C45:C50)</f>
        <v>12584.85</v>
      </c>
      <c r="D51" s="562">
        <f>AVERAGE(D45:D50)</f>
        <v>1.0999999999999999</v>
      </c>
      <c r="E51" s="562">
        <f>AVERAGE(E45:E50)</f>
        <v>5.75</v>
      </c>
    </row>
    <row r="52" spans="1:7" s="539" customFormat="1" ht="16.5" customHeight="1" x14ac:dyDescent="0.3">
      <c r="A52" s="561" t="s">
        <v>111</v>
      </c>
      <c r="B52" s="560">
        <f>(STDEV(B45:B50)/B51)</f>
        <v>4.8773561034792037E-3</v>
      </c>
      <c r="C52" s="559"/>
      <c r="D52" s="559"/>
      <c r="E52" s="558"/>
    </row>
    <row r="53" spans="1:7" s="539" customFormat="1" ht="16.5" customHeight="1" x14ac:dyDescent="0.3">
      <c r="A53" s="557" t="s">
        <v>4</v>
      </c>
      <c r="B53" s="556">
        <f>COUNT(B45:B50)</f>
        <v>6</v>
      </c>
      <c r="C53" s="555"/>
      <c r="D53" s="554"/>
      <c r="E53" s="553"/>
    </row>
    <row r="54" spans="1:7" s="539" customFormat="1" ht="15.75" customHeight="1" x14ac:dyDescent="0.3">
      <c r="A54" s="552"/>
      <c r="B54" s="552"/>
      <c r="C54" s="552"/>
      <c r="D54" s="552"/>
      <c r="E54" s="552"/>
    </row>
    <row r="55" spans="1:7" s="539" customFormat="1" ht="16.5" customHeight="1" x14ac:dyDescent="0.3">
      <c r="A55" s="551" t="s">
        <v>110</v>
      </c>
      <c r="B55" s="550" t="s">
        <v>109</v>
      </c>
      <c r="C55" s="549"/>
      <c r="D55" s="549"/>
      <c r="E55" s="549"/>
    </row>
    <row r="56" spans="1:7" s="539" customFormat="1" ht="16.5" customHeight="1" x14ac:dyDescent="0.3">
      <c r="A56" s="551"/>
      <c r="B56" s="550" t="s">
        <v>108</v>
      </c>
      <c r="C56" s="549"/>
      <c r="D56" s="549"/>
      <c r="E56" s="549"/>
    </row>
    <row r="57" spans="1:7" s="539" customFormat="1" ht="16.5" customHeight="1" x14ac:dyDescent="0.3">
      <c r="A57" s="551"/>
      <c r="B57" s="550" t="s">
        <v>107</v>
      </c>
      <c r="C57" s="549"/>
      <c r="D57" s="549"/>
      <c r="E57" s="549"/>
    </row>
    <row r="58" spans="1:7" s="539" customFormat="1" ht="14.25" customHeight="1" thickBot="1" x14ac:dyDescent="0.35">
      <c r="A58" s="548"/>
      <c r="B58" s="547"/>
      <c r="D58" s="546"/>
      <c r="F58" s="538"/>
      <c r="G58" s="538"/>
    </row>
    <row r="59" spans="1:7" s="539" customFormat="1" ht="15" customHeight="1" x14ac:dyDescent="0.3">
      <c r="B59" s="692" t="s">
        <v>5</v>
      </c>
      <c r="C59" s="692"/>
      <c r="E59" s="544" t="s">
        <v>6</v>
      </c>
      <c r="F59" s="545"/>
      <c r="G59" s="544" t="s">
        <v>7</v>
      </c>
    </row>
    <row r="60" spans="1:7" s="539" customFormat="1" ht="15" customHeight="1" x14ac:dyDescent="0.3">
      <c r="A60" s="542" t="s">
        <v>8</v>
      </c>
      <c r="B60" s="543" t="s">
        <v>140</v>
      </c>
      <c r="C60" s="543"/>
      <c r="E60" s="543"/>
      <c r="G60" s="543"/>
    </row>
    <row r="61" spans="1:7" s="539" customFormat="1" ht="15" customHeight="1" x14ac:dyDescent="0.3">
      <c r="A61" s="542" t="s">
        <v>9</v>
      </c>
      <c r="B61" s="541"/>
      <c r="C61" s="541"/>
      <c r="E61" s="541"/>
      <c r="G61" s="5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1" workbookViewId="0">
      <selection activeCell="E42" sqref="E42"/>
    </sheetView>
  </sheetViews>
  <sheetFormatPr defaultColWidth="9.109375" defaultRowHeight="15.6" x14ac:dyDescent="0.3"/>
  <cols>
    <col min="1" max="1" width="13.109375" style="600" customWidth="1"/>
    <col min="2" max="2" width="19.33203125" style="623" customWidth="1"/>
    <col min="3" max="3" width="18.88671875" style="600" customWidth="1"/>
    <col min="4" max="4" width="21.21875" style="596" customWidth="1"/>
    <col min="5" max="5" width="18.44140625" style="600" customWidth="1"/>
    <col min="6" max="6" width="6.44140625" style="593" customWidth="1"/>
    <col min="7" max="7" width="17.109375" style="593" customWidth="1"/>
    <col min="8" max="8" width="13.109375" style="593" customWidth="1"/>
    <col min="9" max="9" width="11" style="593" customWidth="1"/>
    <col min="10" max="10" width="15" style="593" customWidth="1"/>
    <col min="11" max="11" width="7.5546875" style="593" customWidth="1"/>
    <col min="12" max="12" width="13.109375" style="593" customWidth="1"/>
    <col min="13" max="13" width="11" style="593" customWidth="1"/>
    <col min="14" max="14" width="12.33203125" style="593" customWidth="1"/>
    <col min="15" max="15" width="6.5546875" style="593" customWidth="1"/>
    <col min="16" max="16" width="9.109375" style="593"/>
    <col min="17" max="16384" width="9.109375" style="538"/>
  </cols>
  <sheetData>
    <row r="1" spans="1:15" ht="13.8" x14ac:dyDescent="0.3">
      <c r="A1" s="588"/>
      <c r="B1" s="589"/>
      <c r="C1" s="588"/>
      <c r="D1" s="590"/>
      <c r="E1" s="591"/>
      <c r="F1" s="589"/>
      <c r="G1" s="591"/>
      <c r="H1" s="591"/>
      <c r="I1" s="589"/>
      <c r="J1" s="591"/>
      <c r="K1" s="592"/>
      <c r="L1" s="591"/>
      <c r="M1" s="589"/>
      <c r="N1" s="591"/>
      <c r="O1" s="589"/>
    </row>
    <row r="2" spans="1:15" ht="13.8" x14ac:dyDescent="0.3">
      <c r="A2" s="588"/>
      <c r="B2" s="589"/>
      <c r="C2" s="588"/>
      <c r="D2" s="590"/>
      <c r="E2" s="594"/>
      <c r="F2" s="589"/>
      <c r="G2" s="594"/>
      <c r="H2" s="594"/>
      <c r="I2" s="589"/>
      <c r="J2" s="594"/>
      <c r="K2" s="592"/>
      <c r="L2" s="594"/>
      <c r="M2" s="592"/>
      <c r="N2" s="594"/>
      <c r="O2" s="592"/>
    </row>
    <row r="3" spans="1:15" ht="13.8" x14ac:dyDescent="0.3">
      <c r="A3" s="588"/>
      <c r="B3" s="589"/>
      <c r="C3" s="588"/>
      <c r="D3" s="590"/>
      <c r="E3" s="594"/>
      <c r="F3" s="589"/>
      <c r="G3" s="594"/>
      <c r="H3" s="594"/>
      <c r="I3" s="589"/>
      <c r="J3" s="594"/>
      <c r="K3" s="592"/>
      <c r="L3" s="594"/>
      <c r="M3" s="592"/>
      <c r="N3" s="594"/>
      <c r="O3" s="592"/>
    </row>
    <row r="4" spans="1:15" ht="13.8" x14ac:dyDescent="0.3">
      <c r="A4" s="588"/>
      <c r="B4" s="589"/>
      <c r="C4" s="588"/>
      <c r="D4" s="590"/>
      <c r="E4" s="594"/>
      <c r="F4" s="589"/>
      <c r="G4" s="594"/>
      <c r="H4" s="594"/>
      <c r="I4" s="589"/>
      <c r="J4" s="594"/>
      <c r="K4" s="592"/>
      <c r="L4" s="594"/>
      <c r="M4" s="592"/>
      <c r="N4" s="594"/>
      <c r="O4" s="592"/>
    </row>
    <row r="5" spans="1:15" ht="13.8" x14ac:dyDescent="0.3">
      <c r="A5" s="588"/>
      <c r="B5" s="589"/>
      <c r="C5" s="588"/>
      <c r="D5" s="590"/>
      <c r="E5" s="594"/>
      <c r="F5" s="589"/>
      <c r="G5" s="594"/>
      <c r="H5" s="594"/>
      <c r="I5" s="589"/>
      <c r="J5" s="594"/>
      <c r="K5" s="592"/>
      <c r="L5" s="594"/>
      <c r="M5" s="592"/>
      <c r="N5" s="594"/>
      <c r="O5" s="592"/>
    </row>
    <row r="6" spans="1:15" ht="13.8" x14ac:dyDescent="0.3">
      <c r="A6" s="588"/>
      <c r="B6" s="589"/>
      <c r="C6" s="588"/>
      <c r="D6" s="590"/>
      <c r="E6" s="594"/>
      <c r="F6" s="589"/>
      <c r="G6" s="594"/>
      <c r="H6" s="594"/>
      <c r="I6" s="589"/>
      <c r="J6" s="594"/>
      <c r="K6" s="592"/>
      <c r="L6" s="594"/>
      <c r="M6" s="592"/>
      <c r="N6" s="594"/>
      <c r="O6" s="592"/>
    </row>
    <row r="7" spans="1:15" ht="13.8" x14ac:dyDescent="0.3">
      <c r="A7" s="588"/>
      <c r="B7" s="589"/>
      <c r="C7" s="588"/>
      <c r="D7" s="590"/>
      <c r="E7" s="594"/>
      <c r="F7" s="589"/>
      <c r="G7" s="594"/>
      <c r="H7" s="594"/>
      <c r="I7" s="589"/>
      <c r="J7" s="594"/>
      <c r="K7" s="592"/>
      <c r="L7" s="594"/>
      <c r="M7" s="592"/>
      <c r="N7" s="594"/>
      <c r="O7" s="592"/>
    </row>
    <row r="8" spans="1:15" ht="19.5" customHeight="1" x14ac:dyDescent="0.3">
      <c r="A8" s="694" t="s">
        <v>10</v>
      </c>
      <c r="B8" s="694"/>
      <c r="C8" s="694"/>
      <c r="D8" s="694"/>
      <c r="E8" s="694"/>
      <c r="F8" s="694"/>
      <c r="G8" s="694"/>
      <c r="H8" s="594"/>
      <c r="I8" s="589"/>
      <c r="J8" s="594"/>
      <c r="K8" s="592"/>
      <c r="L8" s="594"/>
      <c r="M8" s="592"/>
      <c r="N8" s="594"/>
      <c r="O8" s="592"/>
    </row>
    <row r="9" spans="1:15" ht="19.5" customHeight="1" x14ac:dyDescent="0.3">
      <c r="A9" s="595"/>
      <c r="B9" s="595"/>
      <c r="C9" s="595"/>
      <c r="D9" s="595"/>
      <c r="E9" s="595"/>
      <c r="F9" s="595"/>
      <c r="G9" s="595"/>
      <c r="H9" s="594"/>
      <c r="I9" s="589"/>
      <c r="J9" s="594"/>
      <c r="K9" s="592"/>
      <c r="L9" s="594"/>
      <c r="M9" s="592"/>
      <c r="N9" s="594"/>
      <c r="O9" s="592"/>
    </row>
    <row r="10" spans="1:15" ht="16.5" customHeight="1" x14ac:dyDescent="0.3">
      <c r="A10" s="695" t="s">
        <v>11</v>
      </c>
      <c r="B10" s="695"/>
      <c r="C10" s="695"/>
      <c r="D10" s="695"/>
      <c r="E10" s="695"/>
      <c r="F10" s="695"/>
      <c r="G10" s="695"/>
      <c r="H10" s="594"/>
      <c r="I10" s="589"/>
      <c r="J10" s="594"/>
      <c r="K10" s="592"/>
      <c r="L10" s="594"/>
      <c r="M10" s="592"/>
      <c r="N10" s="594"/>
      <c r="O10" s="592"/>
    </row>
    <row r="11" spans="1:15" ht="15" customHeight="1" x14ac:dyDescent="0.3">
      <c r="A11" s="693" t="s">
        <v>12</v>
      </c>
      <c r="B11" s="693"/>
      <c r="C11" s="588" t="s">
        <v>125</v>
      </c>
      <c r="E11" s="594"/>
      <c r="F11" s="589"/>
      <c r="G11" s="594"/>
      <c r="H11" s="594"/>
      <c r="I11" s="589"/>
      <c r="J11" s="594"/>
      <c r="K11" s="592"/>
      <c r="L11" s="594"/>
      <c r="M11" s="592"/>
      <c r="N11" s="594"/>
      <c r="O11" s="592"/>
    </row>
    <row r="12" spans="1:15" ht="15" customHeight="1" x14ac:dyDescent="0.3">
      <c r="A12" s="693" t="s">
        <v>13</v>
      </c>
      <c r="B12" s="693"/>
      <c r="C12" s="588" t="s">
        <v>142</v>
      </c>
      <c r="E12" s="594"/>
      <c r="F12" s="589"/>
      <c r="G12" s="594"/>
      <c r="H12" s="594"/>
      <c r="I12" s="589"/>
      <c r="J12" s="594"/>
      <c r="K12" s="592"/>
      <c r="L12" s="594"/>
      <c r="M12" s="592"/>
      <c r="N12" s="594"/>
      <c r="O12" s="592"/>
    </row>
    <row r="13" spans="1:15" ht="15" customHeight="1" x14ac:dyDescent="0.3">
      <c r="A13" s="693" t="s">
        <v>14</v>
      </c>
      <c r="B13" s="693"/>
      <c r="C13" s="588" t="s">
        <v>126</v>
      </c>
      <c r="E13" s="594"/>
      <c r="F13" s="589"/>
      <c r="G13" s="594"/>
      <c r="H13" s="594"/>
      <c r="I13" s="589"/>
      <c r="J13" s="594"/>
      <c r="K13" s="592"/>
      <c r="L13" s="594"/>
      <c r="M13" s="592"/>
      <c r="N13" s="594"/>
      <c r="O13" s="592"/>
    </row>
    <row r="14" spans="1:15" ht="15" customHeight="1" x14ac:dyDescent="0.3">
      <c r="A14" s="693" t="s">
        <v>15</v>
      </c>
      <c r="B14" s="693"/>
      <c r="C14" s="597" t="s">
        <v>127</v>
      </c>
      <c r="D14" s="598"/>
      <c r="E14" s="598"/>
      <c r="F14" s="598"/>
      <c r="G14" s="598"/>
      <c r="H14" s="594"/>
      <c r="I14" s="589"/>
      <c r="J14" s="594"/>
      <c r="K14" s="592"/>
      <c r="L14" s="594"/>
      <c r="M14" s="592"/>
      <c r="N14" s="594"/>
      <c r="O14" s="592"/>
    </row>
    <row r="15" spans="1:15" ht="15" customHeight="1" x14ac:dyDescent="0.3">
      <c r="A15" s="693" t="s">
        <v>16</v>
      </c>
      <c r="B15" s="693"/>
      <c r="C15" s="599"/>
      <c r="D15" s="588"/>
      <c r="E15" s="594"/>
      <c r="F15" s="589"/>
      <c r="G15" s="594"/>
      <c r="H15" s="594"/>
      <c r="I15" s="589"/>
      <c r="J15" s="594"/>
      <c r="K15" s="592"/>
      <c r="L15" s="594"/>
      <c r="M15" s="592"/>
      <c r="N15" s="594"/>
      <c r="O15" s="592"/>
    </row>
    <row r="16" spans="1:15" ht="15" customHeight="1" x14ac:dyDescent="0.3">
      <c r="A16" s="693" t="s">
        <v>17</v>
      </c>
      <c r="B16" s="693"/>
      <c r="C16" s="599"/>
      <c r="D16" s="588"/>
      <c r="E16" s="594"/>
      <c r="F16" s="589"/>
      <c r="G16" s="594"/>
      <c r="H16" s="594"/>
      <c r="I16" s="589"/>
      <c r="J16" s="594"/>
      <c r="K16" s="592"/>
      <c r="L16" s="594"/>
      <c r="M16" s="592"/>
      <c r="N16" s="594"/>
      <c r="O16" s="592"/>
    </row>
    <row r="17" spans="1:15" ht="14.4" x14ac:dyDescent="0.3">
      <c r="B17" s="601"/>
      <c r="D17" s="588"/>
      <c r="E17" s="594"/>
      <c r="F17" s="589"/>
      <c r="G17" s="594"/>
      <c r="H17" s="594"/>
      <c r="I17" s="589"/>
      <c r="J17" s="594"/>
      <c r="K17" s="592"/>
      <c r="L17" s="594"/>
      <c r="M17" s="592"/>
      <c r="N17" s="594"/>
      <c r="O17" s="592"/>
    </row>
    <row r="18" spans="1:15" ht="15" customHeight="1" x14ac:dyDescent="0.3">
      <c r="A18" s="696" t="s">
        <v>0</v>
      </c>
      <c r="B18" s="696"/>
      <c r="C18" s="602" t="s">
        <v>18</v>
      </c>
      <c r="D18" s="588"/>
      <c r="E18" s="594"/>
      <c r="F18" s="589"/>
      <c r="G18" s="594"/>
      <c r="H18" s="594"/>
      <c r="I18" s="589"/>
      <c r="J18" s="594"/>
      <c r="K18" s="592"/>
      <c r="L18" s="594"/>
      <c r="M18" s="592"/>
      <c r="N18" s="594"/>
      <c r="O18" s="592"/>
    </row>
    <row r="19" spans="1:15" ht="15.75" customHeight="1" thickBot="1" x14ac:dyDescent="0.35">
      <c r="A19" s="593"/>
      <c r="B19" s="588"/>
      <c r="D19" s="588"/>
      <c r="E19" s="594"/>
      <c r="F19" s="589"/>
      <c r="G19" s="594"/>
      <c r="H19" s="594"/>
      <c r="I19" s="589"/>
      <c r="J19" s="594"/>
      <c r="K19" s="592"/>
      <c r="L19" s="594"/>
      <c r="M19" s="592"/>
      <c r="N19" s="594"/>
      <c r="O19" s="592"/>
    </row>
    <row r="20" spans="1:15" ht="15.75" customHeight="1" thickBot="1" x14ac:dyDescent="0.35">
      <c r="B20" s="603" t="s">
        <v>124</v>
      </c>
      <c r="C20" s="643" t="s">
        <v>128</v>
      </c>
      <c r="D20" s="644" t="s">
        <v>19</v>
      </c>
      <c r="G20" s="594"/>
      <c r="H20" s="604"/>
      <c r="I20" s="589"/>
      <c r="J20" s="594"/>
      <c r="K20" s="592"/>
      <c r="L20" s="604"/>
      <c r="M20" s="592"/>
      <c r="N20" s="604"/>
      <c r="O20" s="592"/>
    </row>
    <row r="21" spans="1:15" ht="14.4" x14ac:dyDescent="0.3">
      <c r="B21" s="605">
        <v>1</v>
      </c>
      <c r="C21" s="639">
        <v>1753.57</v>
      </c>
      <c r="D21" s="645">
        <f>(C21-$C$44)/$C$44</f>
        <v>-3.5112962132666991E-3</v>
      </c>
      <c r="G21" s="594"/>
      <c r="H21" s="604"/>
      <c r="I21" s="589"/>
      <c r="J21" s="594"/>
      <c r="K21" s="592"/>
      <c r="L21" s="604"/>
      <c r="M21" s="592"/>
      <c r="N21" s="604"/>
      <c r="O21" s="592"/>
    </row>
    <row r="22" spans="1:15" ht="14.4" x14ac:dyDescent="0.3">
      <c r="B22" s="606">
        <v>2</v>
      </c>
      <c r="C22" s="640">
        <v>1743.7</v>
      </c>
      <c r="D22" s="645">
        <f t="shared" ref="D22:D40" si="0">(C22-$C$44)/$C$44</f>
        <v>-9.1200506435859616E-3</v>
      </c>
      <c r="G22" s="594"/>
      <c r="H22" s="604"/>
      <c r="I22" s="589"/>
      <c r="J22" s="594"/>
      <c r="K22" s="592"/>
      <c r="L22" s="604"/>
      <c r="M22" s="592"/>
      <c r="N22" s="604"/>
      <c r="O22" s="592"/>
    </row>
    <row r="23" spans="1:15" ht="14.4" x14ac:dyDescent="0.3">
      <c r="B23" s="606">
        <v>3</v>
      </c>
      <c r="C23" s="640">
        <v>1754.5</v>
      </c>
      <c r="D23" s="645">
        <f t="shared" si="0"/>
        <v>-2.9828117532669698E-3</v>
      </c>
      <c r="G23" s="594"/>
      <c r="H23" s="604"/>
      <c r="I23" s="589"/>
      <c r="J23" s="594"/>
      <c r="K23" s="592"/>
      <c r="L23" s="604"/>
      <c r="M23" s="592"/>
      <c r="N23" s="604"/>
      <c r="O23" s="592"/>
    </row>
    <row r="24" spans="1:15" ht="14.4" x14ac:dyDescent="0.3">
      <c r="B24" s="606">
        <v>4</v>
      </c>
      <c r="C24" s="640">
        <v>1730.94</v>
      </c>
      <c r="D24" s="645">
        <f t="shared" si="0"/>
        <v>-1.6371084739925833E-2</v>
      </c>
      <c r="G24" s="594"/>
      <c r="H24" s="604"/>
      <c r="I24" s="589"/>
      <c r="J24" s="594"/>
      <c r="K24" s="592"/>
      <c r="L24" s="604"/>
      <c r="M24" s="592"/>
      <c r="N24" s="604"/>
      <c r="O24" s="592"/>
    </row>
    <row r="25" spans="1:15" ht="14.4" x14ac:dyDescent="0.3">
      <c r="B25" s="606">
        <v>5</v>
      </c>
      <c r="C25" s="640">
        <v>1761.98</v>
      </c>
      <c r="D25" s="645">
        <f t="shared" si="0"/>
        <v>1.2677944411391751E-3</v>
      </c>
      <c r="G25" s="594"/>
      <c r="H25" s="604"/>
      <c r="I25" s="589"/>
      <c r="J25" s="594"/>
      <c r="K25" s="592"/>
      <c r="L25" s="604"/>
      <c r="M25" s="592"/>
      <c r="N25" s="604"/>
      <c r="O25" s="592"/>
    </row>
    <row r="26" spans="1:15" ht="14.4" x14ac:dyDescent="0.3">
      <c r="B26" s="606">
        <v>6</v>
      </c>
      <c r="C26" s="640">
        <v>1748.13</v>
      </c>
      <c r="D26" s="645">
        <f t="shared" si="0"/>
        <v>-6.602646172834699E-3</v>
      </c>
      <c r="G26" s="594"/>
      <c r="H26" s="604"/>
      <c r="I26" s="589"/>
      <c r="J26" s="594"/>
      <c r="K26" s="592"/>
      <c r="L26" s="604"/>
      <c r="M26" s="592"/>
      <c r="N26" s="604"/>
      <c r="O26" s="592"/>
    </row>
    <row r="27" spans="1:15" ht="14.4" x14ac:dyDescent="0.3">
      <c r="B27" s="606">
        <v>7</v>
      </c>
      <c r="C27" s="640">
        <v>1755.99</v>
      </c>
      <c r="D27" s="645">
        <f t="shared" si="0"/>
        <v>-2.1361000915470262E-3</v>
      </c>
      <c r="G27" s="594"/>
      <c r="H27" s="604"/>
      <c r="I27" s="589"/>
      <c r="J27" s="594"/>
      <c r="K27" s="592"/>
      <c r="L27" s="604"/>
      <c r="M27" s="592"/>
      <c r="N27" s="604"/>
      <c r="O27" s="592"/>
    </row>
    <row r="28" spans="1:15" ht="14.4" x14ac:dyDescent="0.3">
      <c r="B28" s="606">
        <v>8</v>
      </c>
      <c r="C28" s="640">
        <v>1781.97</v>
      </c>
      <c r="D28" s="645">
        <f t="shared" si="0"/>
        <v>1.262736901683151E-2</v>
      </c>
      <c r="G28" s="594"/>
      <c r="H28" s="604"/>
      <c r="I28" s="589"/>
      <c r="J28" s="594"/>
      <c r="K28" s="592"/>
      <c r="L28" s="604"/>
      <c r="M28" s="592"/>
      <c r="N28" s="604"/>
      <c r="O28" s="592"/>
    </row>
    <row r="29" spans="1:15" ht="14.4" x14ac:dyDescent="0.3">
      <c r="B29" s="606">
        <v>9</v>
      </c>
      <c r="C29" s="640">
        <v>1744.08</v>
      </c>
      <c r="D29" s="645">
        <f t="shared" si="0"/>
        <v>-8.9041107567044333E-3</v>
      </c>
      <c r="G29" s="594"/>
      <c r="H29" s="604"/>
      <c r="I29" s="589"/>
      <c r="J29" s="594"/>
      <c r="K29" s="592"/>
      <c r="L29" s="604"/>
      <c r="M29" s="592"/>
      <c r="N29" s="604"/>
      <c r="O29" s="592"/>
    </row>
    <row r="30" spans="1:15" ht="14.4" x14ac:dyDescent="0.3">
      <c r="B30" s="606">
        <v>10</v>
      </c>
      <c r="C30" s="641">
        <v>1752.19</v>
      </c>
      <c r="D30" s="645">
        <f t="shared" si="0"/>
        <v>-4.2954989603629506E-3</v>
      </c>
      <c r="G30" s="594"/>
      <c r="H30" s="604"/>
      <c r="I30" s="589"/>
      <c r="J30" s="594"/>
      <c r="K30" s="592"/>
      <c r="L30" s="604"/>
      <c r="M30" s="592"/>
      <c r="N30" s="604"/>
      <c r="O30" s="592"/>
    </row>
    <row r="31" spans="1:15" ht="14.4" x14ac:dyDescent="0.3">
      <c r="B31" s="606">
        <v>11</v>
      </c>
      <c r="C31" s="641">
        <v>1759.52</v>
      </c>
      <c r="D31" s="645">
        <f t="shared" si="0"/>
        <v>-1.3013219498906632E-4</v>
      </c>
      <c r="G31" s="607"/>
      <c r="H31" s="607"/>
      <c r="I31" s="607"/>
      <c r="J31" s="607"/>
      <c r="K31" s="592"/>
      <c r="L31" s="607"/>
      <c r="M31" s="592"/>
      <c r="N31" s="607"/>
      <c r="O31" s="592"/>
    </row>
    <row r="32" spans="1:15" ht="14.4" x14ac:dyDescent="0.3">
      <c r="B32" s="606">
        <v>12</v>
      </c>
      <c r="C32" s="641">
        <v>1737.17</v>
      </c>
      <c r="D32" s="645">
        <f t="shared" si="0"/>
        <v>-1.2830807120788093E-2</v>
      </c>
      <c r="G32" s="607"/>
      <c r="H32" s="607"/>
      <c r="I32" s="607"/>
      <c r="J32" s="607"/>
      <c r="K32" s="592"/>
      <c r="L32" s="607"/>
      <c r="M32" s="607"/>
      <c r="N32" s="607"/>
      <c r="O32" s="607"/>
    </row>
    <row r="33" spans="2:15" ht="14.4" x14ac:dyDescent="0.3">
      <c r="B33" s="606">
        <v>13</v>
      </c>
      <c r="C33" s="641">
        <v>1802.78</v>
      </c>
      <c r="D33" s="645">
        <f t="shared" si="0"/>
        <v>2.4452919137899883E-2</v>
      </c>
      <c r="G33" s="608"/>
      <c r="H33" s="608"/>
      <c r="I33" s="608"/>
      <c r="J33" s="608"/>
      <c r="K33" s="609"/>
      <c r="L33" s="608"/>
      <c r="M33" s="608"/>
      <c r="N33" s="610"/>
      <c r="O33" s="608"/>
    </row>
    <row r="34" spans="2:15" ht="14.4" x14ac:dyDescent="0.3">
      <c r="B34" s="606">
        <v>14</v>
      </c>
      <c r="C34" s="641">
        <v>1818.34</v>
      </c>
      <c r="D34" s="645">
        <f t="shared" si="0"/>
        <v>3.3295089242840956E-2</v>
      </c>
      <c r="G34" s="611"/>
      <c r="H34" s="612"/>
      <c r="I34" s="612"/>
      <c r="J34" s="611"/>
      <c r="K34" s="613"/>
      <c r="L34" s="614"/>
      <c r="M34" s="612"/>
      <c r="N34" s="614"/>
      <c r="O34" s="612"/>
    </row>
    <row r="35" spans="2:15" ht="14.4" x14ac:dyDescent="0.3">
      <c r="B35" s="606">
        <v>15</v>
      </c>
      <c r="C35" s="641">
        <v>1737.34</v>
      </c>
      <c r="D35" s="645">
        <f t="shared" si="0"/>
        <v>-1.2734202434551678E-2</v>
      </c>
      <c r="G35" s="611"/>
      <c r="J35" s="611"/>
      <c r="K35" s="613"/>
      <c r="L35" s="614"/>
      <c r="N35" s="614"/>
    </row>
    <row r="36" spans="2:15" ht="14.4" x14ac:dyDescent="0.3">
      <c r="B36" s="606">
        <v>16</v>
      </c>
      <c r="C36" s="641">
        <v>1752.46</v>
      </c>
      <c r="D36" s="645">
        <f t="shared" si="0"/>
        <v>-4.142067988104986E-3</v>
      </c>
      <c r="G36" s="615"/>
      <c r="H36" s="615"/>
    </row>
    <row r="37" spans="2:15" ht="14.4" x14ac:dyDescent="0.3">
      <c r="B37" s="606">
        <v>17</v>
      </c>
      <c r="C37" s="641">
        <v>1787.13</v>
      </c>
      <c r="D37" s="645">
        <f t="shared" si="0"/>
        <v>1.5559605375539532E-2</v>
      </c>
    </row>
    <row r="38" spans="2:15" ht="14.4" x14ac:dyDescent="0.3">
      <c r="B38" s="606">
        <v>18</v>
      </c>
      <c r="C38" s="641">
        <v>1761.49</v>
      </c>
      <c r="D38" s="645">
        <f t="shared" si="0"/>
        <v>9.8934563963395516E-4</v>
      </c>
    </row>
    <row r="39" spans="2:15" ht="14.4" x14ac:dyDescent="0.3">
      <c r="B39" s="606">
        <v>19</v>
      </c>
      <c r="C39" s="641">
        <v>1757.06</v>
      </c>
      <c r="D39" s="645">
        <f t="shared" si="0"/>
        <v>-1.5280588311173077E-3</v>
      </c>
    </row>
    <row r="40" spans="2:15" ht="14.25" customHeight="1" thickBot="1" x14ac:dyDescent="0.35">
      <c r="B40" s="616">
        <v>20</v>
      </c>
      <c r="C40" s="642">
        <v>1754.64</v>
      </c>
      <c r="D40" s="646">
        <f t="shared" si="0"/>
        <v>-2.9032549528368516E-3</v>
      </c>
    </row>
    <row r="41" spans="2:15" ht="14.25" customHeight="1" x14ac:dyDescent="0.3">
      <c r="B41" s="601"/>
      <c r="D41" s="617"/>
      <c r="F41" s="622"/>
      <c r="G41" s="594"/>
    </row>
    <row r="42" spans="2:15" ht="16.2" thickBot="1" x14ac:dyDescent="0.35"/>
    <row r="43" spans="2:15" ht="15.75" customHeight="1" x14ac:dyDescent="0.3">
      <c r="B43" s="624" t="s">
        <v>20</v>
      </c>
      <c r="C43" s="685">
        <f>SUM(C21:C40)</f>
        <v>35194.979999999996</v>
      </c>
    </row>
    <row r="44" spans="2:15" ht="16.2" thickBot="1" x14ac:dyDescent="0.35">
      <c r="B44" s="625" t="s">
        <v>21</v>
      </c>
      <c r="C44" s="626">
        <f>AVERAGE(C21:C40)</f>
        <v>1759.7489999999998</v>
      </c>
      <c r="M44" s="600"/>
    </row>
    <row r="45" spans="2:15" ht="14.25" customHeight="1" thickBot="1" x14ac:dyDescent="0.35">
      <c r="M45" s="600"/>
    </row>
    <row r="46" spans="2:15" ht="30.75" customHeight="1" thickBot="1" x14ac:dyDescent="0.35">
      <c r="B46" s="628" t="s">
        <v>21</v>
      </c>
      <c r="C46" s="629" t="s">
        <v>22</v>
      </c>
      <c r="I46" s="588"/>
      <c r="J46" s="618"/>
      <c r="K46" s="618"/>
      <c r="L46" s="588"/>
      <c r="M46" s="600"/>
    </row>
    <row r="47" spans="2:15" ht="15.75" customHeight="1" thickBot="1" x14ac:dyDescent="0.35">
      <c r="B47" s="697">
        <f>C44</f>
        <v>1759.7489999999998</v>
      </c>
      <c r="C47" s="630">
        <f>-IF(C44&lt;=80,10%,IF(C44&lt;250,7.5%,5%))</f>
        <v>-0.05</v>
      </c>
      <c r="D47" s="632">
        <f>IF(C44&lt;=80,C44*0.9,IF(C44&lt;250,C44*0.925,C44*0.95))</f>
        <v>1671.7615499999997</v>
      </c>
      <c r="I47" s="588"/>
      <c r="J47" s="588"/>
      <c r="K47" s="588"/>
      <c r="L47" s="588"/>
      <c r="M47" s="600"/>
    </row>
    <row r="48" spans="2:15" ht="15.75" customHeight="1" thickBot="1" x14ac:dyDescent="0.35">
      <c r="B48" s="698"/>
      <c r="C48" s="631">
        <f>IF(C44&lt;=80, 10%, IF(C44&lt;250, 7.5%, 5%))</f>
        <v>0.05</v>
      </c>
      <c r="D48" s="633">
        <f>IF(C44&lt;=80, C44*1.1, IF(C44&lt;250, C44*1.075, C44*1.05))</f>
        <v>1847.7364499999999</v>
      </c>
    </row>
    <row r="49" spans="1:15" ht="14.25" customHeight="1" x14ac:dyDescent="0.3">
      <c r="A49" s="601"/>
      <c r="D49" s="627"/>
    </row>
    <row r="50" spans="1:15" ht="15" customHeight="1" thickBot="1" x14ac:dyDescent="0.35">
      <c r="A50" s="635"/>
      <c r="B50" s="636"/>
      <c r="C50" s="635"/>
      <c r="D50" s="637"/>
      <c r="E50" s="635"/>
      <c r="F50" s="638"/>
      <c r="G50" s="638"/>
    </row>
    <row r="51" spans="1:15" ht="15" customHeight="1" x14ac:dyDescent="0.3">
      <c r="F51" s="622"/>
      <c r="G51" s="622"/>
    </row>
    <row r="52" spans="1:15" ht="15" customHeight="1" x14ac:dyDescent="0.3">
      <c r="B52" s="699" t="s">
        <v>5</v>
      </c>
      <c r="C52" s="699"/>
      <c r="D52" s="588"/>
      <c r="E52" s="619" t="s">
        <v>6</v>
      </c>
      <c r="F52" s="634"/>
      <c r="G52" s="619" t="s">
        <v>7</v>
      </c>
      <c r="I52" s="538"/>
      <c r="J52" s="538"/>
      <c r="K52" s="538"/>
      <c r="L52" s="538"/>
      <c r="M52" s="538"/>
      <c r="N52" s="538"/>
      <c r="O52" s="538"/>
    </row>
    <row r="53" spans="1:15" ht="15" customHeight="1" x14ac:dyDescent="0.3">
      <c r="A53" s="620" t="s">
        <v>8</v>
      </c>
      <c r="B53" s="621" t="s">
        <v>140</v>
      </c>
      <c r="C53" s="621"/>
      <c r="D53" s="588"/>
      <c r="E53" s="621"/>
      <c r="F53" s="588"/>
      <c r="G53" s="621"/>
    </row>
    <row r="54" spans="1:15" ht="13.8" x14ac:dyDescent="0.3">
      <c r="A54" s="620"/>
      <c r="B54" s="601"/>
      <c r="C54" s="601"/>
      <c r="D54" s="588"/>
      <c r="E54" s="601"/>
      <c r="F54" s="588"/>
      <c r="G54" s="601"/>
    </row>
    <row r="55" spans="1:15" ht="13.8" x14ac:dyDescent="0.3">
      <c r="A55" s="620" t="s">
        <v>9</v>
      </c>
      <c r="B55" s="621"/>
      <c r="C55" s="621"/>
      <c r="D55" s="601"/>
      <c r="E55" s="621"/>
      <c r="F55" s="588"/>
      <c r="G55" s="621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14:B14"/>
    <mergeCell ref="A8:G8"/>
    <mergeCell ref="A10:G10"/>
    <mergeCell ref="A11:B11"/>
    <mergeCell ref="A12:B12"/>
    <mergeCell ref="A13:B13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8" zoomScale="60" zoomScaleNormal="70" zoomScalePageLayoutView="50" workbookViewId="0">
      <selection activeCell="F115" sqref="F115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6"/>
  </cols>
  <sheetData>
    <row r="1" spans="1:12" customFormat="1" ht="18.75" customHeight="1" x14ac:dyDescent="0.3">
      <c r="A1" s="720" t="s">
        <v>23</v>
      </c>
      <c r="B1" s="720"/>
      <c r="C1" s="720"/>
      <c r="D1" s="720"/>
      <c r="E1" s="720"/>
      <c r="F1" s="720"/>
      <c r="G1" s="720"/>
      <c r="H1" s="720"/>
      <c r="I1" s="720"/>
      <c r="J1" s="1"/>
      <c r="K1" s="1"/>
      <c r="L1" s="1"/>
    </row>
    <row r="2" spans="1:12" customFormat="1" ht="18.75" customHeight="1" x14ac:dyDescent="0.3">
      <c r="A2" s="720"/>
      <c r="B2" s="720"/>
      <c r="C2" s="720"/>
      <c r="D2" s="720"/>
      <c r="E2" s="720"/>
      <c r="F2" s="720"/>
      <c r="G2" s="720"/>
      <c r="H2" s="720"/>
      <c r="I2" s="720"/>
      <c r="J2" s="1"/>
      <c r="K2" s="1"/>
      <c r="L2" s="1"/>
    </row>
    <row r="3" spans="1:12" customFormat="1" ht="18.75" customHeight="1" x14ac:dyDescent="0.3">
      <c r="A3" s="720"/>
      <c r="B3" s="720"/>
      <c r="C3" s="720"/>
      <c r="D3" s="720"/>
      <c r="E3" s="720"/>
      <c r="F3" s="720"/>
      <c r="G3" s="720"/>
      <c r="H3" s="720"/>
      <c r="I3" s="720"/>
      <c r="J3" s="1"/>
      <c r="K3" s="1"/>
      <c r="L3" s="1"/>
    </row>
    <row r="4" spans="1:12" customFormat="1" ht="18.75" customHeight="1" x14ac:dyDescent="0.3">
      <c r="A4" s="720"/>
      <c r="B4" s="720"/>
      <c r="C4" s="720"/>
      <c r="D4" s="720"/>
      <c r="E4" s="720"/>
      <c r="F4" s="720"/>
      <c r="G4" s="720"/>
      <c r="H4" s="720"/>
      <c r="I4" s="720"/>
      <c r="J4" s="1"/>
      <c r="K4" s="1"/>
      <c r="L4" s="1"/>
    </row>
    <row r="5" spans="1:12" customFormat="1" ht="18.75" customHeight="1" x14ac:dyDescent="0.3">
      <c r="A5" s="720"/>
      <c r="B5" s="720"/>
      <c r="C5" s="720"/>
      <c r="D5" s="720"/>
      <c r="E5" s="720"/>
      <c r="F5" s="720"/>
      <c r="G5" s="720"/>
      <c r="H5" s="720"/>
      <c r="I5" s="720"/>
      <c r="J5" s="1"/>
      <c r="K5" s="1"/>
      <c r="L5" s="1"/>
    </row>
    <row r="6" spans="1:12" customFormat="1" ht="18.75" customHeight="1" x14ac:dyDescent="0.3">
      <c r="A6" s="720"/>
      <c r="B6" s="720"/>
      <c r="C6" s="720"/>
      <c r="D6" s="720"/>
      <c r="E6" s="720"/>
      <c r="F6" s="720"/>
      <c r="G6" s="720"/>
      <c r="H6" s="720"/>
      <c r="I6" s="720"/>
      <c r="J6" s="1"/>
      <c r="K6" s="1"/>
      <c r="L6" s="1"/>
    </row>
    <row r="7" spans="1:12" customFormat="1" ht="18.75" customHeight="1" x14ac:dyDescent="0.3">
      <c r="A7" s="720"/>
      <c r="B7" s="720"/>
      <c r="C7" s="720"/>
      <c r="D7" s="720"/>
      <c r="E7" s="720"/>
      <c r="F7" s="720"/>
      <c r="G7" s="720"/>
      <c r="H7" s="720"/>
      <c r="I7" s="720"/>
      <c r="J7" s="1"/>
      <c r="K7" s="1"/>
      <c r="L7" s="1"/>
    </row>
    <row r="8" spans="1:12" customFormat="1" x14ac:dyDescent="0.3">
      <c r="A8" s="721" t="s">
        <v>24</v>
      </c>
      <c r="B8" s="721"/>
      <c r="C8" s="721"/>
      <c r="D8" s="721"/>
      <c r="E8" s="721"/>
      <c r="F8" s="721"/>
      <c r="G8" s="721"/>
      <c r="H8" s="721"/>
      <c r="I8" s="721"/>
      <c r="J8" s="1"/>
      <c r="K8" s="1"/>
      <c r="L8" s="1"/>
    </row>
    <row r="9" spans="1:12" customFormat="1" x14ac:dyDescent="0.3">
      <c r="A9" s="721"/>
      <c r="B9" s="721"/>
      <c r="C9" s="721"/>
      <c r="D9" s="721"/>
      <c r="E9" s="721"/>
      <c r="F9" s="721"/>
      <c r="G9" s="721"/>
      <c r="H9" s="721"/>
      <c r="I9" s="721"/>
      <c r="J9" s="1"/>
      <c r="K9" s="1"/>
      <c r="L9" s="1"/>
    </row>
    <row r="10" spans="1:12" customFormat="1" x14ac:dyDescent="0.3">
      <c r="A10" s="721"/>
      <c r="B10" s="721"/>
      <c r="C10" s="721"/>
      <c r="D10" s="721"/>
      <c r="E10" s="721"/>
      <c r="F10" s="721"/>
      <c r="G10" s="721"/>
      <c r="H10" s="721"/>
      <c r="I10" s="721"/>
      <c r="J10" s="1"/>
      <c r="K10" s="1"/>
      <c r="L10" s="1"/>
    </row>
    <row r="11" spans="1:12" customFormat="1" x14ac:dyDescent="0.3">
      <c r="A11" s="721"/>
      <c r="B11" s="721"/>
      <c r="C11" s="721"/>
      <c r="D11" s="721"/>
      <c r="E11" s="721"/>
      <c r="F11" s="721"/>
      <c r="G11" s="721"/>
      <c r="H11" s="721"/>
      <c r="I11" s="721"/>
      <c r="J11" s="1"/>
      <c r="K11" s="1"/>
      <c r="L11" s="1"/>
    </row>
    <row r="12" spans="1:12" customFormat="1" x14ac:dyDescent="0.3">
      <c r="A12" s="721"/>
      <c r="B12" s="721"/>
      <c r="C12" s="721"/>
      <c r="D12" s="721"/>
      <c r="E12" s="721"/>
      <c r="F12" s="721"/>
      <c r="G12" s="721"/>
      <c r="H12" s="721"/>
      <c r="I12" s="721"/>
      <c r="J12" s="1"/>
      <c r="K12" s="1"/>
      <c r="L12" s="1"/>
    </row>
    <row r="13" spans="1:12" customFormat="1" x14ac:dyDescent="0.3">
      <c r="A13" s="721"/>
      <c r="B13" s="721"/>
      <c r="C13" s="721"/>
      <c r="D13" s="721"/>
      <c r="E13" s="721"/>
      <c r="F13" s="721"/>
      <c r="G13" s="721"/>
      <c r="H13" s="721"/>
      <c r="I13" s="721"/>
      <c r="J13" s="1"/>
      <c r="K13" s="1"/>
      <c r="L13" s="1"/>
    </row>
    <row r="14" spans="1:12" customFormat="1" x14ac:dyDescent="0.3">
      <c r="A14" s="721"/>
      <c r="B14" s="721"/>
      <c r="C14" s="721"/>
      <c r="D14" s="721"/>
      <c r="E14" s="721"/>
      <c r="F14" s="721"/>
      <c r="G14" s="721"/>
      <c r="H14" s="721"/>
      <c r="I14" s="721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34" t="s">
        <v>10</v>
      </c>
      <c r="B16" s="735"/>
      <c r="C16" s="735"/>
      <c r="D16" s="735"/>
      <c r="E16" s="735"/>
      <c r="F16" s="735"/>
      <c r="G16" s="735"/>
      <c r="H16" s="736"/>
      <c r="I16" s="1"/>
      <c r="J16" s="1"/>
      <c r="K16" s="1"/>
      <c r="L16" s="1"/>
    </row>
    <row r="17" spans="1:14" customFormat="1" ht="20.25" customHeight="1" x14ac:dyDescent="0.3">
      <c r="A17" s="737" t="s">
        <v>25</v>
      </c>
      <c r="B17" s="737"/>
      <c r="C17" s="737"/>
      <c r="D17" s="737"/>
      <c r="E17" s="737"/>
      <c r="F17" s="737"/>
      <c r="G17" s="737"/>
      <c r="H17" s="737"/>
      <c r="I17" s="1"/>
      <c r="J17" s="1"/>
      <c r="K17" s="1"/>
      <c r="L17" s="1"/>
    </row>
    <row r="18" spans="1:14" customFormat="1" ht="26.25" customHeight="1" x14ac:dyDescent="0.5">
      <c r="A18" s="5" t="s">
        <v>12</v>
      </c>
      <c r="B18" s="655" t="s">
        <v>129</v>
      </c>
      <c r="C18" s="655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13</v>
      </c>
      <c r="B19" s="8" t="s">
        <v>142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14</v>
      </c>
      <c r="B20" s="656" t="s">
        <v>130</v>
      </c>
      <c r="C20" s="656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15</v>
      </c>
      <c r="B21" s="656" t="s">
        <v>133</v>
      </c>
      <c r="C21" s="656"/>
      <c r="D21" s="656"/>
      <c r="E21" s="656"/>
      <c r="F21" s="656"/>
      <c r="G21" s="656"/>
      <c r="H21" s="656"/>
      <c r="I21" s="9"/>
      <c r="J21" s="1"/>
      <c r="K21" s="1"/>
      <c r="L21" s="1"/>
    </row>
    <row r="22" spans="1:14" customFormat="1" ht="26.25" customHeight="1" x14ac:dyDescent="0.5">
      <c r="A22" s="5" t="s">
        <v>16</v>
      </c>
      <c r="B22" s="10">
        <v>42494.458773148152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17</v>
      </c>
      <c r="B23" s="10">
        <v>42496.458773148152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82" t="s">
        <v>134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26</v>
      </c>
      <c r="B27" s="659" t="s">
        <v>103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3" customFormat="1" ht="27" customHeight="1" x14ac:dyDescent="0.5">
      <c r="A29" s="14" t="s">
        <v>27</v>
      </c>
      <c r="B29" s="16">
        <v>0</v>
      </c>
      <c r="C29" s="702" t="s">
        <v>28</v>
      </c>
      <c r="D29" s="703"/>
      <c r="E29" s="703"/>
      <c r="F29" s="703"/>
      <c r="G29" s="704"/>
      <c r="H29" s="2"/>
      <c r="I29" s="17"/>
      <c r="J29" s="17"/>
      <c r="K29" s="17"/>
      <c r="L29" s="17"/>
    </row>
    <row r="30" spans="1:14" s="583" customFormat="1" ht="19.5" customHeight="1" x14ac:dyDescent="0.35">
      <c r="A30" s="14" t="s">
        <v>29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83" customFormat="1" ht="27" customHeight="1" x14ac:dyDescent="0.45">
      <c r="A31" s="14" t="s">
        <v>30</v>
      </c>
      <c r="B31" s="21">
        <v>1</v>
      </c>
      <c r="C31" s="705" t="s">
        <v>31</v>
      </c>
      <c r="D31" s="706"/>
      <c r="E31" s="706"/>
      <c r="F31" s="706"/>
      <c r="G31" s="706"/>
      <c r="H31" s="707"/>
      <c r="I31" s="17"/>
      <c r="J31" s="17"/>
      <c r="K31" s="17"/>
      <c r="L31" s="17"/>
    </row>
    <row r="32" spans="1:14" s="583" customFormat="1" ht="27" customHeight="1" x14ac:dyDescent="0.45">
      <c r="A32" s="14" t="s">
        <v>32</v>
      </c>
      <c r="B32" s="21">
        <v>1</v>
      </c>
      <c r="C32" s="705" t="s">
        <v>33</v>
      </c>
      <c r="D32" s="706"/>
      <c r="E32" s="706"/>
      <c r="F32" s="706"/>
      <c r="G32" s="706"/>
      <c r="H32" s="707"/>
      <c r="I32" s="17"/>
      <c r="J32" s="17"/>
      <c r="K32" s="17"/>
      <c r="L32" s="22"/>
      <c r="M32" s="584"/>
      <c r="N32" s="585"/>
    </row>
    <row r="33" spans="1:14" s="583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84"/>
      <c r="N33" s="585"/>
    </row>
    <row r="34" spans="1:14" s="583" customFormat="1" ht="18" x14ac:dyDescent="0.35">
      <c r="A34" s="14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584"/>
      <c r="N34" s="585"/>
    </row>
    <row r="35" spans="1:14" s="583" customFormat="1" ht="19.5" customHeight="1" x14ac:dyDescent="0.35">
      <c r="A35" s="14"/>
      <c r="B35" s="18"/>
      <c r="C35" s="467"/>
      <c r="D35" s="467"/>
      <c r="E35" s="467"/>
      <c r="F35" s="467"/>
      <c r="G35" s="4"/>
      <c r="I35" s="17"/>
      <c r="J35" s="17"/>
      <c r="K35" s="17"/>
      <c r="L35" s="22"/>
      <c r="M35" s="584"/>
      <c r="N35" s="585"/>
    </row>
    <row r="36" spans="1:14" s="583" customFormat="1" ht="27" customHeight="1" x14ac:dyDescent="0.45">
      <c r="A36" s="26" t="s">
        <v>36</v>
      </c>
      <c r="B36" s="27">
        <v>25</v>
      </c>
      <c r="C36" s="4"/>
      <c r="D36" s="708" t="s">
        <v>37</v>
      </c>
      <c r="E36" s="730"/>
      <c r="F36" s="731" t="s">
        <v>38</v>
      </c>
      <c r="G36" s="732"/>
      <c r="I36" s="668"/>
      <c r="J36" s="17"/>
      <c r="K36" s="17"/>
      <c r="L36" s="22"/>
      <c r="M36" s="584"/>
      <c r="N36" s="585"/>
    </row>
    <row r="37" spans="1:14" s="583" customFormat="1" ht="27" customHeight="1" x14ac:dyDescent="0.45">
      <c r="A37" s="28" t="s">
        <v>39</v>
      </c>
      <c r="B37" s="29">
        <v>5</v>
      </c>
      <c r="C37" s="30" t="s">
        <v>40</v>
      </c>
      <c r="D37" s="31" t="s">
        <v>41</v>
      </c>
      <c r="E37" s="32" t="s">
        <v>42</v>
      </c>
      <c r="F37" s="672" t="s">
        <v>41</v>
      </c>
      <c r="G37" s="673" t="s">
        <v>42</v>
      </c>
      <c r="I37" s="669" t="s">
        <v>43</v>
      </c>
      <c r="J37" s="17"/>
      <c r="K37" s="17"/>
      <c r="L37" s="22"/>
      <c r="M37" s="584"/>
      <c r="N37" s="585"/>
    </row>
    <row r="38" spans="1:14" s="583" customFormat="1" ht="26.25" customHeight="1" x14ac:dyDescent="0.45">
      <c r="A38" s="28" t="s">
        <v>44</v>
      </c>
      <c r="B38" s="29">
        <v>50</v>
      </c>
      <c r="C38" s="34">
        <v>1</v>
      </c>
      <c r="D38" s="35">
        <v>46545716</v>
      </c>
      <c r="E38" s="36">
        <f>IF(ISBLANK(D38),"-",$D$48/$D$45*D38)</f>
        <v>46363830.692194529</v>
      </c>
      <c r="F38" s="674">
        <v>46956643</v>
      </c>
      <c r="G38" s="675">
        <f>IF(ISBLANK(F38),"-",$D$48/$F$45*F38)</f>
        <v>47429946.435479656</v>
      </c>
      <c r="I38" s="670"/>
      <c r="J38" s="17"/>
      <c r="K38" s="17"/>
      <c r="L38" s="22"/>
      <c r="M38" s="584"/>
      <c r="N38" s="585"/>
    </row>
    <row r="39" spans="1:14" s="583" customFormat="1" ht="26.25" customHeight="1" x14ac:dyDescent="0.45">
      <c r="A39" s="28" t="s">
        <v>45</v>
      </c>
      <c r="B39" s="29">
        <v>1</v>
      </c>
      <c r="C39" s="39">
        <v>2</v>
      </c>
      <c r="D39" s="40">
        <v>48247162</v>
      </c>
      <c r="E39" s="41">
        <f>IF(ISBLANK(D39),"-",$D$48/$D$45*D39)</f>
        <v>48058628.002346799</v>
      </c>
      <c r="F39" s="676">
        <v>48112793</v>
      </c>
      <c r="G39" s="677">
        <f>IF(ISBLANK(F39),"-",$D$48/$F$45*F39)</f>
        <v>48597749.946718305</v>
      </c>
      <c r="I39" s="733">
        <f>ABS((F43/D43*D42)-F42)/D42</f>
        <v>1.3669231959749567E-2</v>
      </c>
      <c r="J39" s="17"/>
      <c r="K39" s="17"/>
      <c r="L39" s="22"/>
      <c r="M39" s="584"/>
      <c r="N39" s="585"/>
    </row>
    <row r="40" spans="1:14" customFormat="1" ht="26.25" customHeight="1" x14ac:dyDescent="0.45">
      <c r="A40" s="28" t="s">
        <v>46</v>
      </c>
      <c r="B40" s="29">
        <v>1</v>
      </c>
      <c r="C40" s="39">
        <v>3</v>
      </c>
      <c r="D40" s="40">
        <v>47128708</v>
      </c>
      <c r="E40" s="41">
        <f>IF(ISBLANK(D40),"-",$D$48/$D$45*D40)</f>
        <v>46944544.551723599</v>
      </c>
      <c r="F40" s="676">
        <v>46826825</v>
      </c>
      <c r="G40" s="677">
        <f>IF(ISBLANK(F40),"-",$D$48/$F$45*F40)</f>
        <v>47298819.924021818</v>
      </c>
      <c r="H40" s="587"/>
      <c r="I40" s="733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47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78"/>
      <c r="G41" s="679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48</v>
      </c>
      <c r="B42" s="29">
        <v>1</v>
      </c>
      <c r="C42" s="49" t="s">
        <v>49</v>
      </c>
      <c r="D42" s="50">
        <f>AVERAGE(D38:D41)</f>
        <v>47307195.333333336</v>
      </c>
      <c r="E42" s="51">
        <f>AVERAGE(E38:E41)</f>
        <v>47122334.415421642</v>
      </c>
      <c r="F42" s="680">
        <f>AVERAGE(F38:F41)</f>
        <v>47298753.666666664</v>
      </c>
      <c r="G42" s="681">
        <f>AVERAGE(G38:G41)</f>
        <v>47775505.435406595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50</v>
      </c>
      <c r="B43" s="29">
        <v>1</v>
      </c>
      <c r="C43" s="53" t="s">
        <v>51</v>
      </c>
      <c r="D43" s="54">
        <v>30.33</v>
      </c>
      <c r="E43" s="43"/>
      <c r="F43" s="671">
        <v>29.91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52</v>
      </c>
      <c r="B44" s="29">
        <v>1</v>
      </c>
      <c r="C44" s="55" t="s">
        <v>53</v>
      </c>
      <c r="D44" s="56">
        <f>D43*$B$34</f>
        <v>30.33</v>
      </c>
      <c r="E44" s="57"/>
      <c r="F44" s="56">
        <f>F43*$B$34</f>
        <v>29.91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54</v>
      </c>
      <c r="B45" s="58">
        <f>(B44/B43)*(B42/B41)*(B40/B39)*(B38/B37)*B36</f>
        <v>250</v>
      </c>
      <c r="C45" s="55" t="s">
        <v>55</v>
      </c>
      <c r="D45" s="59">
        <f>D44*$B$30/100</f>
        <v>30.117689999999996</v>
      </c>
      <c r="E45" s="60"/>
      <c r="F45" s="59">
        <f>F44*$B$30/100</f>
        <v>29.70063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10" t="s">
        <v>56</v>
      </c>
      <c r="B46" s="722"/>
      <c r="C46" s="55" t="s">
        <v>57</v>
      </c>
      <c r="D46" s="61">
        <f>D45/$B$45</f>
        <v>0.12047075999999998</v>
      </c>
      <c r="E46" s="62"/>
      <c r="F46" s="63">
        <f>F45/$B$45</f>
        <v>0.11880251999999999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12"/>
      <c r="B47" s="723"/>
      <c r="C47" s="64" t="s">
        <v>58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59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60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61</v>
      </c>
      <c r="D50" s="71">
        <f>AVERAGE(E38:E41,G38:G41)</f>
        <v>47448919.925414115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62</v>
      </c>
      <c r="D51" s="73">
        <f>STDEV(E38:E41,G38:G41)/D50</f>
        <v>1.6718056945536759E-2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4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63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64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65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66</v>
      </c>
      <c r="B57" s="168">
        <f>'Uniformity '!C44</f>
        <v>1759.7489999999998</v>
      </c>
      <c r="G57" s="663">
        <f>D47*F60/D50*B68*B69/D60/B56</f>
        <v>0.96612860087121644</v>
      </c>
      <c r="H57" s="81"/>
      <c r="K57" s="587"/>
    </row>
    <row r="58" spans="1:12" ht="19.5" customHeight="1" x14ac:dyDescent="0.35">
      <c r="H58" s="81"/>
      <c r="K58" s="587"/>
    </row>
    <row r="59" spans="1:12" s="583" customFormat="1" ht="27" customHeight="1" thickBot="1" x14ac:dyDescent="0.5">
      <c r="A59" s="26" t="s">
        <v>67</v>
      </c>
      <c r="B59" s="27">
        <v>200</v>
      </c>
      <c r="C59" s="4"/>
      <c r="D59" s="82" t="s">
        <v>68</v>
      </c>
      <c r="E59" s="83" t="s">
        <v>40</v>
      </c>
      <c r="F59" s="83" t="s">
        <v>41</v>
      </c>
      <c r="G59" s="83" t="s">
        <v>69</v>
      </c>
      <c r="H59" s="30" t="s">
        <v>70</v>
      </c>
      <c r="I59" s="2"/>
      <c r="L59" s="17"/>
    </row>
    <row r="60" spans="1:12" s="583" customFormat="1" ht="26.25" customHeight="1" x14ac:dyDescent="0.45">
      <c r="A60" s="28" t="s">
        <v>71</v>
      </c>
      <c r="B60" s="29">
        <v>5</v>
      </c>
      <c r="C60" s="714" t="s">
        <v>72</v>
      </c>
      <c r="D60" s="717">
        <v>1758.74</v>
      </c>
      <c r="E60" s="84">
        <v>1</v>
      </c>
      <c r="F60" s="85">
        <v>45815474</v>
      </c>
      <c r="G60" s="169">
        <f>IF(ISBLANK(F60),"-",(F60/$D$50*$D$47*$B$68)*($B$57/$D$60))</f>
        <v>579.67716052272999</v>
      </c>
      <c r="H60" s="86">
        <f>IF(ISBLANK(F60),"-",G60/$B$56)</f>
        <v>0.96612860087121666</v>
      </c>
      <c r="I60" s="2"/>
      <c r="L60" s="17"/>
    </row>
    <row r="61" spans="1:12" s="583" customFormat="1" ht="26.25" customHeight="1" x14ac:dyDescent="0.45">
      <c r="A61" s="28" t="s">
        <v>73</v>
      </c>
      <c r="B61" s="29">
        <v>50</v>
      </c>
      <c r="C61" s="715"/>
      <c r="D61" s="718"/>
      <c r="E61" s="87">
        <v>2</v>
      </c>
      <c r="F61" s="40">
        <v>46100803</v>
      </c>
      <c r="G61" s="170">
        <f>IF(ISBLANK(F61),"-",(F61/$D$50*$D$47*$B$68)*($B$57/$D$60))</f>
        <v>583.28726623799082</v>
      </c>
      <c r="H61" s="88">
        <f>IF(ISBLANK(F61),"-",G61/$B$56)</f>
        <v>0.97214544372998468</v>
      </c>
      <c r="I61" s="2"/>
      <c r="L61" s="17"/>
    </row>
    <row r="62" spans="1:12" s="583" customFormat="1" ht="26.25" customHeight="1" x14ac:dyDescent="0.45">
      <c r="A62" s="28" t="s">
        <v>74</v>
      </c>
      <c r="B62" s="29">
        <v>10</v>
      </c>
      <c r="C62" s="715"/>
      <c r="D62" s="718"/>
      <c r="E62" s="87">
        <v>3</v>
      </c>
      <c r="F62" s="89">
        <v>45903975</v>
      </c>
      <c r="G62" s="170">
        <f>IF(ISBLANK(F62),"-",(F62/$D$50*$D$47*$B$68)*($B$57/$D$60))</f>
        <v>580.79691339014369</v>
      </c>
      <c r="H62" s="88">
        <f>IF(ISBLANK(F62),"-",G62/$B$56)</f>
        <v>0.96799485565023946</v>
      </c>
      <c r="I62" s="2"/>
      <c r="L62" s="17"/>
    </row>
    <row r="63" spans="1:12" ht="27" customHeight="1" thickBot="1" x14ac:dyDescent="0.5">
      <c r="A63" s="28" t="s">
        <v>75</v>
      </c>
      <c r="B63" s="29">
        <v>25</v>
      </c>
      <c r="C63" s="716"/>
      <c r="D63" s="719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87"/>
      <c r="K63" s="587"/>
    </row>
    <row r="64" spans="1:12" ht="26.25" customHeight="1" x14ac:dyDescent="0.45">
      <c r="A64" s="28" t="s">
        <v>76</v>
      </c>
      <c r="B64" s="29">
        <v>1</v>
      </c>
      <c r="C64" s="714" t="s">
        <v>77</v>
      </c>
      <c r="D64" s="717">
        <v>1761.44</v>
      </c>
      <c r="E64" s="84">
        <v>1</v>
      </c>
      <c r="F64" s="85">
        <v>44690604</v>
      </c>
      <c r="G64" s="171">
        <f>IF(ISBLANK(F64),"-",(F64/$D$50*$D$47*$B$68)*($B$57/$D$64))</f>
        <v>564.57808494442315</v>
      </c>
      <c r="H64" s="92">
        <f>IF(ISBLANK(F64),"-",G64/$B$56)</f>
        <v>0.94096347490737198</v>
      </c>
    </row>
    <row r="65" spans="1:8" ht="26.25" customHeight="1" x14ac:dyDescent="0.45">
      <c r="A65" s="28" t="s">
        <v>78</v>
      </c>
      <c r="B65" s="29">
        <v>1</v>
      </c>
      <c r="C65" s="715"/>
      <c r="D65" s="718"/>
      <c r="E65" s="87">
        <v>2</v>
      </c>
      <c r="F65" s="40">
        <v>44954597</v>
      </c>
      <c r="G65" s="172">
        <f>IF(ISBLANK(F65),"-",(F65/$D$50*$D$47*$B$68)*($B$57/$D$64))</f>
        <v>567.91311846463998</v>
      </c>
      <c r="H65" s="93">
        <f>IF(ISBLANK(F65),"-",G65/$B$56)</f>
        <v>0.94652186410773331</v>
      </c>
    </row>
    <row r="66" spans="1:8" ht="26.25" customHeight="1" x14ac:dyDescent="0.45">
      <c r="A66" s="28" t="s">
        <v>79</v>
      </c>
      <c r="B66" s="29">
        <v>1</v>
      </c>
      <c r="C66" s="715"/>
      <c r="D66" s="718"/>
      <c r="E66" s="87">
        <v>3</v>
      </c>
      <c r="F66" s="40">
        <v>45007777</v>
      </c>
      <c r="G66" s="172">
        <f>IF(ISBLANK(F66),"-",(F66/$D$50*$D$47*$B$68)*($B$57/$D$64))</f>
        <v>568.58494340926018</v>
      </c>
      <c r="H66" s="93">
        <f>IF(ISBLANK(F66),"-",G66/$B$56)</f>
        <v>0.947641572348767</v>
      </c>
    </row>
    <row r="67" spans="1:8" ht="27" customHeight="1" thickBot="1" x14ac:dyDescent="0.5">
      <c r="A67" s="28" t="s">
        <v>80</v>
      </c>
      <c r="B67" s="29">
        <v>1</v>
      </c>
      <c r="C67" s="716"/>
      <c r="D67" s="719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81</v>
      </c>
      <c r="B68" s="95">
        <f>(B67/B66)*(B65/B64)*(B63/B62)*(B61/B60)*B59</f>
        <v>5000</v>
      </c>
      <c r="C68" s="714" t="s">
        <v>82</v>
      </c>
      <c r="D68" s="717">
        <v>1759.24</v>
      </c>
      <c r="E68" s="84">
        <v>1</v>
      </c>
      <c r="F68" s="85">
        <v>45411836</v>
      </c>
      <c r="G68" s="171">
        <f>IF(ISBLANK(F68),"-",(F68/$D$50*$D$47*$B$68)*($B$57/$D$68))</f>
        <v>574.40685757793608</v>
      </c>
      <c r="H68" s="88">
        <f t="shared" si="0"/>
        <v>0.95734476262989343</v>
      </c>
    </row>
    <row r="69" spans="1:8" ht="27" customHeight="1" x14ac:dyDescent="0.5">
      <c r="A69" s="74" t="s">
        <v>83</v>
      </c>
      <c r="B69" s="96">
        <f>(D47*B68)/B56*B57</f>
        <v>1759.7489999999998</v>
      </c>
      <c r="C69" s="715"/>
      <c r="D69" s="718"/>
      <c r="E69" s="87">
        <v>2</v>
      </c>
      <c r="F69" s="40">
        <v>45901069</v>
      </c>
      <c r="G69" s="172">
        <f>IF(ISBLANK(F69),"-",(F69/$D$50*$D$47*$B$68)*($B$57/$D$68))</f>
        <v>580.59508546974439</v>
      </c>
      <c r="H69" s="88">
        <f t="shared" si="0"/>
        <v>0.96765847578290731</v>
      </c>
    </row>
    <row r="70" spans="1:8" ht="26.25" customHeight="1" x14ac:dyDescent="0.45">
      <c r="A70" s="726" t="s">
        <v>56</v>
      </c>
      <c r="B70" s="727"/>
      <c r="C70" s="715"/>
      <c r="D70" s="718"/>
      <c r="E70" s="87">
        <v>3</v>
      </c>
      <c r="F70" s="40">
        <v>45913886</v>
      </c>
      <c r="G70" s="172">
        <f>IF(ISBLANK(F70),"-",(F70/$D$50*$D$47*$B$68)*($B$57/$D$68))</f>
        <v>580.75720559837293</v>
      </c>
      <c r="H70" s="88">
        <f t="shared" si="0"/>
        <v>0.96792867599728827</v>
      </c>
    </row>
    <row r="71" spans="1:8" ht="27" customHeight="1" x14ac:dyDescent="0.45">
      <c r="A71" s="728"/>
      <c r="B71" s="729"/>
      <c r="C71" s="725"/>
      <c r="D71" s="719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49</v>
      </c>
      <c r="G72" s="178">
        <f>AVERAGE(G60:G71)</f>
        <v>575.62184840169346</v>
      </c>
      <c r="H72" s="101">
        <f>AVERAGE(H60:H71)</f>
        <v>0.95936974733615576</v>
      </c>
    </row>
    <row r="73" spans="1:8" ht="26.25" customHeight="1" x14ac:dyDescent="0.45">
      <c r="C73" s="98"/>
      <c r="D73" s="98"/>
      <c r="E73" s="98"/>
      <c r="F73" s="102" t="s">
        <v>62</v>
      </c>
      <c r="G73" s="174">
        <f>STDEV(G60:G71)/G72</f>
        <v>1.2059109579979849E-2</v>
      </c>
      <c r="H73" s="174">
        <f>STDEV(H60:H71)/H72</f>
        <v>1.2059109579979833E-2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4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84</v>
      </c>
      <c r="B76" s="106" t="s">
        <v>85</v>
      </c>
      <c r="C76" s="700" t="str">
        <f>B26</f>
        <v>EFAVIRENZ</v>
      </c>
      <c r="D76" s="700"/>
      <c r="E76" s="107" t="s">
        <v>86</v>
      </c>
      <c r="F76" s="107"/>
      <c r="G76" s="108">
        <f>H72</f>
        <v>0.95936974733615576</v>
      </c>
      <c r="H76" s="109"/>
    </row>
    <row r="77" spans="1:8" ht="18" x14ac:dyDescent="0.35">
      <c r="A77" s="12" t="s">
        <v>87</v>
      </c>
      <c r="B77" s="12" t="s">
        <v>88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0" t="str">
        <f>B26</f>
        <v>EFAVIRENZ</v>
      </c>
      <c r="C79" s="489"/>
    </row>
    <row r="80" spans="1:8" ht="26.25" customHeight="1" x14ac:dyDescent="0.45">
      <c r="A80" s="14" t="s">
        <v>26</v>
      </c>
      <c r="B80" s="470" t="str">
        <f>B27</f>
        <v>E15-3</v>
      </c>
      <c r="C80" s="489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83" customFormat="1" ht="27" customHeight="1" x14ac:dyDescent="0.5">
      <c r="A82" s="14" t="s">
        <v>27</v>
      </c>
      <c r="B82" s="16">
        <v>0</v>
      </c>
      <c r="C82" s="702" t="s">
        <v>28</v>
      </c>
      <c r="D82" s="703"/>
      <c r="E82" s="703"/>
      <c r="F82" s="703"/>
      <c r="G82" s="704"/>
      <c r="H82" s="2"/>
      <c r="I82" s="17"/>
      <c r="J82" s="17"/>
      <c r="K82" s="17"/>
      <c r="L82" s="17"/>
    </row>
    <row r="83" spans="1:12" s="583" customFormat="1" ht="19.5" customHeight="1" x14ac:dyDescent="0.35">
      <c r="A83" s="14" t="s">
        <v>29</v>
      </c>
      <c r="B83" s="18">
        <f>B81-B82</f>
        <v>99.3</v>
      </c>
      <c r="C83" s="19"/>
      <c r="D83" s="19"/>
      <c r="E83" s="19"/>
      <c r="F83" s="19"/>
      <c r="G83" s="20"/>
      <c r="H83" s="2"/>
      <c r="I83" s="17"/>
      <c r="J83" s="17"/>
      <c r="K83" s="17"/>
      <c r="L83" s="17"/>
    </row>
    <row r="84" spans="1:12" s="583" customFormat="1" ht="27" customHeight="1" x14ac:dyDescent="0.45">
      <c r="A84" s="14" t="s">
        <v>30</v>
      </c>
      <c r="B84" s="21">
        <v>1</v>
      </c>
      <c r="C84" s="705" t="s">
        <v>89</v>
      </c>
      <c r="D84" s="706"/>
      <c r="E84" s="706"/>
      <c r="F84" s="706"/>
      <c r="G84" s="706"/>
      <c r="H84" s="707"/>
      <c r="I84" s="17"/>
      <c r="J84" s="17"/>
      <c r="K84" s="17"/>
      <c r="L84" s="17"/>
    </row>
    <row r="85" spans="1:12" s="583" customFormat="1" ht="27" customHeight="1" x14ac:dyDescent="0.45">
      <c r="A85" s="14" t="s">
        <v>32</v>
      </c>
      <c r="B85" s="21">
        <v>1</v>
      </c>
      <c r="C85" s="705" t="s">
        <v>90</v>
      </c>
      <c r="D85" s="706"/>
      <c r="E85" s="706"/>
      <c r="F85" s="706"/>
      <c r="G85" s="706"/>
      <c r="H85" s="707"/>
      <c r="I85" s="17"/>
      <c r="J85" s="17"/>
      <c r="K85" s="17"/>
      <c r="L85" s="17"/>
    </row>
    <row r="86" spans="1:12" s="583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83" customFormat="1" ht="18" x14ac:dyDescent="0.35">
      <c r="A87" s="14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36</v>
      </c>
      <c r="B89" s="27">
        <v>25</v>
      </c>
      <c r="D89" s="111" t="s">
        <v>37</v>
      </c>
      <c r="E89" s="112"/>
      <c r="F89" s="708" t="s">
        <v>38</v>
      </c>
      <c r="G89" s="709"/>
    </row>
    <row r="90" spans="1:12" ht="27" customHeight="1" x14ac:dyDescent="0.45">
      <c r="A90" s="28" t="s">
        <v>39</v>
      </c>
      <c r="B90" s="29">
        <v>10</v>
      </c>
      <c r="C90" s="113" t="s">
        <v>40</v>
      </c>
      <c r="D90" s="31" t="s">
        <v>41</v>
      </c>
      <c r="E90" s="32" t="s">
        <v>42</v>
      </c>
      <c r="F90" s="31" t="s">
        <v>41</v>
      </c>
      <c r="G90" s="114" t="s">
        <v>42</v>
      </c>
      <c r="I90" s="33" t="s">
        <v>43</v>
      </c>
    </row>
    <row r="91" spans="1:12" ht="26.25" customHeight="1" x14ac:dyDescent="0.45">
      <c r="A91" s="28" t="s">
        <v>44</v>
      </c>
      <c r="B91" s="29">
        <v>20</v>
      </c>
      <c r="C91" s="115">
        <v>1</v>
      </c>
      <c r="D91" s="35">
        <v>199016132</v>
      </c>
      <c r="E91" s="36">
        <f>IF(ISBLANK(D91),"-",$D$101/$D$98*D91)</f>
        <v>198238442.58972058</v>
      </c>
      <c r="F91" s="35">
        <v>196079797</v>
      </c>
      <c r="G91" s="37">
        <f>IF(ISBLANK(F91),"-",$D$101/$F$98*F91)</f>
        <v>198056199.81798369</v>
      </c>
      <c r="I91" s="38"/>
    </row>
    <row r="92" spans="1:12" ht="26.25" customHeight="1" x14ac:dyDescent="0.45">
      <c r="A92" s="28" t="s">
        <v>45</v>
      </c>
      <c r="B92" s="29">
        <v>1</v>
      </c>
      <c r="C92" s="99">
        <v>2</v>
      </c>
      <c r="D92" s="40">
        <v>197789432</v>
      </c>
      <c r="E92" s="41">
        <f>IF(ISBLANK(D92),"-",$D$101/$D$98*D92)</f>
        <v>197016536.12876689</v>
      </c>
      <c r="F92" s="40">
        <v>195987892</v>
      </c>
      <c r="G92" s="42">
        <f>IF(ISBLANK(F92),"-",$D$101/$F$98*F92)</f>
        <v>197963368.4538005</v>
      </c>
      <c r="I92" s="724">
        <f>ABS((F96/D96*D95)-F95)/D95</f>
        <v>2.4623205564804272E-5</v>
      </c>
    </row>
    <row r="93" spans="1:12" ht="26.25" customHeight="1" x14ac:dyDescent="0.45">
      <c r="A93" s="28" t="s">
        <v>46</v>
      </c>
      <c r="B93" s="29">
        <v>1</v>
      </c>
      <c r="C93" s="99">
        <v>3</v>
      </c>
      <c r="D93" s="40">
        <v>197771235</v>
      </c>
      <c r="E93" s="41">
        <f>IF(ISBLANK(D93),"-",$D$101/$D$98*D93)</f>
        <v>196998410.23664171</v>
      </c>
      <c r="F93" s="40">
        <v>194260963</v>
      </c>
      <c r="G93" s="42">
        <f>IF(ISBLANK(F93),"-",$D$101/$F$98*F93)</f>
        <v>196219032.72758862</v>
      </c>
      <c r="I93" s="724"/>
    </row>
    <row r="94" spans="1:12" ht="27" customHeight="1" x14ac:dyDescent="0.45">
      <c r="A94" s="28" t="s">
        <v>47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48</v>
      </c>
      <c r="B95" s="29">
        <v>1</v>
      </c>
      <c r="C95" s="118" t="s">
        <v>49</v>
      </c>
      <c r="D95" s="119">
        <f>AVERAGE(D91:D94)</f>
        <v>198192266.33333334</v>
      </c>
      <c r="E95" s="51">
        <f>AVERAGE(E91:E94)</f>
        <v>197417796.31837639</v>
      </c>
      <c r="F95" s="120">
        <f>AVERAGE(F91:F94)</f>
        <v>195442884</v>
      </c>
      <c r="G95" s="121">
        <f>AVERAGE(G91:G94)</f>
        <v>197412866.99979094</v>
      </c>
    </row>
    <row r="96" spans="1:12" ht="26.25" customHeight="1" x14ac:dyDescent="0.45">
      <c r="A96" s="28" t="s">
        <v>50</v>
      </c>
      <c r="B96" s="15">
        <v>1</v>
      </c>
      <c r="C96" s="122" t="s">
        <v>91</v>
      </c>
      <c r="D96" s="123">
        <v>30.33</v>
      </c>
      <c r="E96" s="43"/>
      <c r="F96" s="54">
        <v>29.91</v>
      </c>
    </row>
    <row r="97" spans="1:10" ht="26.25" customHeight="1" x14ac:dyDescent="0.45">
      <c r="A97" s="28" t="s">
        <v>52</v>
      </c>
      <c r="B97" s="15">
        <v>1</v>
      </c>
      <c r="C97" s="124" t="s">
        <v>92</v>
      </c>
      <c r="D97" s="125">
        <f>D96*$B$87</f>
        <v>30.33</v>
      </c>
      <c r="E97" s="57"/>
      <c r="F97" s="56">
        <f>F96*$B$87</f>
        <v>29.91</v>
      </c>
    </row>
    <row r="98" spans="1:10" ht="19.5" customHeight="1" x14ac:dyDescent="0.35">
      <c r="A98" s="28" t="s">
        <v>54</v>
      </c>
      <c r="B98" s="126">
        <f>(B97/B96)*(B95/B94)*(B93/B92)*(B91/B90)*B89</f>
        <v>50</v>
      </c>
      <c r="C98" s="124" t="s">
        <v>93</v>
      </c>
      <c r="D98" s="127">
        <f>D97*$B$83/100</f>
        <v>30.117689999999996</v>
      </c>
      <c r="E98" s="60"/>
      <c r="F98" s="59">
        <f>F97*$B$83/100</f>
        <v>29.70063</v>
      </c>
    </row>
    <row r="99" spans="1:10" ht="19.5" customHeight="1" x14ac:dyDescent="0.35">
      <c r="A99" s="710" t="s">
        <v>56</v>
      </c>
      <c r="B99" s="711"/>
      <c r="C99" s="124" t="s">
        <v>57</v>
      </c>
      <c r="D99" s="128">
        <f>D98/$B$98</f>
        <v>0.60235379999999994</v>
      </c>
      <c r="E99" s="60"/>
      <c r="F99" s="63">
        <f>F98/$B$98</f>
        <v>0.5940126</v>
      </c>
      <c r="G99" s="129"/>
      <c r="H99" s="52"/>
    </row>
    <row r="100" spans="1:10" ht="19.5" customHeight="1" x14ac:dyDescent="0.35">
      <c r="A100" s="712"/>
      <c r="B100" s="713"/>
      <c r="C100" s="124" t="s">
        <v>58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59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60</v>
      </c>
      <c r="D102" s="133">
        <f>D101/B34</f>
        <v>30</v>
      </c>
      <c r="E102" s="1" t="s">
        <v>135</v>
      </c>
      <c r="F102" s="72"/>
      <c r="G102" s="129"/>
      <c r="H102" s="52"/>
      <c r="J102" s="134"/>
    </row>
    <row r="103" spans="1:10" ht="18" x14ac:dyDescent="0.35">
      <c r="C103" s="135" t="s">
        <v>95</v>
      </c>
      <c r="D103" s="136">
        <f>AVERAGE(E91:E94,G91:G94)</f>
        <v>197415331.65908363</v>
      </c>
      <c r="F103" s="683">
        <f>D108/D103*D100*B116/B56</f>
        <v>1.0022567970642005</v>
      </c>
      <c r="G103" s="137"/>
      <c r="H103" s="52"/>
      <c r="J103" s="138"/>
    </row>
    <row r="104" spans="1:10" ht="18" x14ac:dyDescent="0.35">
      <c r="C104" s="102" t="s">
        <v>62</v>
      </c>
      <c r="D104" s="139">
        <f>STDEV(E91:E94,G91:G94)/D103</f>
        <v>4.0222200704142065E-3</v>
      </c>
      <c r="F104" s="72"/>
      <c r="G104" s="129"/>
      <c r="H104" s="52"/>
      <c r="J104" s="138"/>
    </row>
    <row r="105" spans="1:10" ht="19.5" customHeight="1" x14ac:dyDescent="0.35">
      <c r="C105" s="104" t="s">
        <v>4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96</v>
      </c>
      <c r="B107" s="27">
        <v>1000</v>
      </c>
      <c r="C107" s="141" t="s">
        <v>124</v>
      </c>
      <c r="D107" s="142" t="s">
        <v>41</v>
      </c>
      <c r="E107" s="143" t="s">
        <v>98</v>
      </c>
      <c r="F107" s="144" t="s">
        <v>99</v>
      </c>
    </row>
    <row r="108" spans="1:10" ht="26.25" customHeight="1" x14ac:dyDescent="0.45">
      <c r="A108" s="28" t="s">
        <v>100</v>
      </c>
      <c r="B108" s="29">
        <v>1</v>
      </c>
      <c r="C108" s="145">
        <v>1</v>
      </c>
      <c r="D108" s="146">
        <v>197860858</v>
      </c>
      <c r="E108" s="175">
        <f t="shared" ref="E108:E113" si="1">IF(ISBLANK(D108),"-",D108/$D$103*$D$100*$B$116)</f>
        <v>601.35407823852029</v>
      </c>
      <c r="F108" s="147">
        <f t="shared" ref="F108:F113" si="2">IF(ISBLANK(D108), "-", E108/$B$56)</f>
        <v>1.0022567970642005</v>
      </c>
    </row>
    <row r="109" spans="1:10" ht="26.25" customHeight="1" x14ac:dyDescent="0.45">
      <c r="A109" s="28" t="s">
        <v>73</v>
      </c>
      <c r="B109" s="29">
        <v>1</v>
      </c>
      <c r="C109" s="145">
        <v>2</v>
      </c>
      <c r="D109" s="146">
        <v>198899123</v>
      </c>
      <c r="E109" s="176">
        <f t="shared" si="1"/>
        <v>604.50965382003471</v>
      </c>
      <c r="F109" s="148">
        <f t="shared" si="2"/>
        <v>1.0075160897000579</v>
      </c>
    </row>
    <row r="110" spans="1:10" ht="26.25" customHeight="1" x14ac:dyDescent="0.45">
      <c r="A110" s="28" t="s">
        <v>74</v>
      </c>
      <c r="B110" s="29">
        <v>1</v>
      </c>
      <c r="C110" s="145">
        <v>3</v>
      </c>
      <c r="D110" s="146">
        <v>198559796</v>
      </c>
      <c r="E110" s="176">
        <f t="shared" si="1"/>
        <v>603.47834486196678</v>
      </c>
      <c r="F110" s="148">
        <f t="shared" si="2"/>
        <v>1.0057972414366112</v>
      </c>
    </row>
    <row r="111" spans="1:10" ht="26.25" customHeight="1" x14ac:dyDescent="0.45">
      <c r="A111" s="28" t="s">
        <v>75</v>
      </c>
      <c r="B111" s="29">
        <v>1</v>
      </c>
      <c r="C111" s="145">
        <v>4</v>
      </c>
      <c r="D111" s="146">
        <v>199069686</v>
      </c>
      <c r="E111" s="176">
        <f t="shared" si="1"/>
        <v>605.02804212929095</v>
      </c>
      <c r="F111" s="148">
        <f t="shared" si="2"/>
        <v>1.0083800702154848</v>
      </c>
    </row>
    <row r="112" spans="1:10" ht="26.25" customHeight="1" x14ac:dyDescent="0.45">
      <c r="A112" s="28" t="s">
        <v>76</v>
      </c>
      <c r="B112" s="29">
        <v>1</v>
      </c>
      <c r="C112" s="145">
        <v>5</v>
      </c>
      <c r="D112" s="146">
        <v>198779281</v>
      </c>
      <c r="E112" s="176">
        <f t="shared" si="1"/>
        <v>604.14542071110804</v>
      </c>
      <c r="F112" s="148">
        <f t="shared" si="2"/>
        <v>1.0069090345185134</v>
      </c>
    </row>
    <row r="113" spans="1:10" ht="26.25" customHeight="1" x14ac:dyDescent="0.45">
      <c r="A113" s="28" t="s">
        <v>78</v>
      </c>
      <c r="B113" s="29">
        <v>1</v>
      </c>
      <c r="C113" s="149">
        <v>6</v>
      </c>
      <c r="D113" s="150">
        <v>199333035</v>
      </c>
      <c r="E113" s="177">
        <f t="shared" si="1"/>
        <v>605.82843285209901</v>
      </c>
      <c r="F113" s="151">
        <f t="shared" si="2"/>
        <v>1.0097140547534984</v>
      </c>
    </row>
    <row r="114" spans="1:10" ht="26.25" customHeight="1" x14ac:dyDescent="0.45">
      <c r="A114" s="28" t="s">
        <v>79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80</v>
      </c>
      <c r="B115" s="29">
        <v>1</v>
      </c>
      <c r="C115" s="145"/>
      <c r="D115" s="687" t="s">
        <v>49</v>
      </c>
      <c r="E115" s="179">
        <f>AVERAGE(E108:E113)</f>
        <v>604.05732876883656</v>
      </c>
      <c r="F115" s="153">
        <f>AVERAGE(F108:F113)</f>
        <v>1.0067622146147277</v>
      </c>
    </row>
    <row r="116" spans="1:10" ht="27" customHeight="1" x14ac:dyDescent="0.45">
      <c r="A116" s="28" t="s">
        <v>81</v>
      </c>
      <c r="B116" s="58">
        <f>(B115/B114)*(B113/B112)*(B111/B110)*(B109/B108)*B107</f>
        <v>1000</v>
      </c>
      <c r="C116" s="154"/>
      <c r="D116" s="688" t="s">
        <v>62</v>
      </c>
      <c r="E116" s="155">
        <f>STDEV(E108:E113)/E115</f>
        <v>2.5576092149276731E-3</v>
      </c>
      <c r="F116" s="155">
        <f>STDEV(F108:F113)/F115</f>
        <v>2.5576092149276887E-3</v>
      </c>
      <c r="I116" s="3"/>
    </row>
    <row r="117" spans="1:10" ht="27" customHeight="1" x14ac:dyDescent="0.45">
      <c r="A117" s="710" t="s">
        <v>56</v>
      </c>
      <c r="B117" s="722"/>
      <c r="C117" s="156"/>
      <c r="D117" s="689" t="s">
        <v>4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12"/>
      <c r="B118" s="723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84</v>
      </c>
      <c r="B120" s="106" t="s">
        <v>101</v>
      </c>
      <c r="C120" s="700" t="str">
        <f>B79</f>
        <v>EFAVIRENZ</v>
      </c>
      <c r="D120" s="700"/>
      <c r="E120" s="107" t="s">
        <v>102</v>
      </c>
      <c r="F120" s="107"/>
      <c r="G120" s="108">
        <f>F115</f>
        <v>1.0067622146147277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01" t="s">
        <v>5</v>
      </c>
      <c r="C122" s="701"/>
      <c r="E122" s="113" t="s">
        <v>6</v>
      </c>
      <c r="F122" s="160"/>
      <c r="G122" s="701" t="s">
        <v>7</v>
      </c>
      <c r="H122" s="701"/>
    </row>
    <row r="123" spans="1:10" ht="69.900000000000006" customHeight="1" x14ac:dyDescent="0.35">
      <c r="A123" s="161" t="s">
        <v>8</v>
      </c>
      <c r="B123" s="740" t="s">
        <v>140</v>
      </c>
      <c r="C123" s="740"/>
      <c r="E123" s="162"/>
      <c r="F123" s="3"/>
      <c r="G123" s="163"/>
      <c r="H123" s="163"/>
    </row>
    <row r="124" spans="1:10" ht="69.900000000000006" customHeight="1" x14ac:dyDescent="0.35">
      <c r="A124" s="161" t="s">
        <v>9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0">
    <mergeCell ref="B123:C123"/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H73">
    <cfRule type="cellIs" dxfId="21" priority="4" operator="greaterThan">
      <formula>0.02</formula>
    </cfRule>
  </conditionalFormatting>
  <conditionalFormatting sqref="D104">
    <cfRule type="cellIs" dxfId="20" priority="5" operator="greaterThan">
      <formula>0.02</formula>
    </cfRule>
  </conditionalFormatting>
  <conditionalFormatting sqref="I39">
    <cfRule type="cellIs" dxfId="19" priority="6" operator="lessThanOrEqual">
      <formula>0.02</formula>
    </cfRule>
  </conditionalFormatting>
  <conditionalFormatting sqref="I39">
    <cfRule type="cellIs" dxfId="18" priority="7" operator="greaterThan">
      <formula>0.02</formula>
    </cfRule>
  </conditionalFormatting>
  <conditionalFormatting sqref="I92">
    <cfRule type="cellIs" dxfId="17" priority="8" operator="lessThanOrEqual">
      <formula>0.02</formula>
    </cfRule>
  </conditionalFormatting>
  <conditionalFormatting sqref="I92">
    <cfRule type="cellIs" dxfId="16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0" zoomScale="60" zoomScaleNormal="70" zoomScalePageLayoutView="55" workbookViewId="0">
      <selection activeCell="F70" sqref="F7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6"/>
  </cols>
  <sheetData>
    <row r="1" spans="1:12" customFormat="1" ht="18.75" customHeight="1" x14ac:dyDescent="0.3">
      <c r="A1" s="720" t="s">
        <v>23</v>
      </c>
      <c r="B1" s="720"/>
      <c r="C1" s="720"/>
      <c r="D1" s="720"/>
      <c r="E1" s="720"/>
      <c r="F1" s="720"/>
      <c r="G1" s="720"/>
      <c r="H1" s="720"/>
      <c r="I1" s="720"/>
      <c r="J1" s="1"/>
      <c r="K1" s="1"/>
      <c r="L1" s="1"/>
    </row>
    <row r="2" spans="1:12" customFormat="1" ht="18.75" customHeight="1" x14ac:dyDescent="0.3">
      <c r="A2" s="720"/>
      <c r="B2" s="720"/>
      <c r="C2" s="720"/>
      <c r="D2" s="720"/>
      <c r="E2" s="720"/>
      <c r="F2" s="720"/>
      <c r="G2" s="720"/>
      <c r="H2" s="720"/>
      <c r="I2" s="720"/>
      <c r="J2" s="1"/>
      <c r="K2" s="1"/>
      <c r="L2" s="1"/>
    </row>
    <row r="3" spans="1:12" customFormat="1" ht="18.75" customHeight="1" x14ac:dyDescent="0.3">
      <c r="A3" s="720"/>
      <c r="B3" s="720"/>
      <c r="C3" s="720"/>
      <c r="D3" s="720"/>
      <c r="E3" s="720"/>
      <c r="F3" s="720"/>
      <c r="G3" s="720"/>
      <c r="H3" s="720"/>
      <c r="I3" s="720"/>
      <c r="J3" s="1"/>
      <c r="K3" s="1"/>
      <c r="L3" s="1"/>
    </row>
    <row r="4" spans="1:12" customFormat="1" ht="18.75" customHeight="1" x14ac:dyDescent="0.3">
      <c r="A4" s="720"/>
      <c r="B4" s="720"/>
      <c r="C4" s="720"/>
      <c r="D4" s="720"/>
      <c r="E4" s="720"/>
      <c r="F4" s="720"/>
      <c r="G4" s="720"/>
      <c r="H4" s="720"/>
      <c r="I4" s="720"/>
      <c r="J4" s="1"/>
      <c r="K4" s="1"/>
      <c r="L4" s="1"/>
    </row>
    <row r="5" spans="1:12" customFormat="1" ht="18.75" customHeight="1" x14ac:dyDescent="0.3">
      <c r="A5" s="720"/>
      <c r="B5" s="720"/>
      <c r="C5" s="720"/>
      <c r="D5" s="720"/>
      <c r="E5" s="720"/>
      <c r="F5" s="720"/>
      <c r="G5" s="720"/>
      <c r="H5" s="720"/>
      <c r="I5" s="720"/>
      <c r="J5" s="1"/>
      <c r="K5" s="1"/>
      <c r="L5" s="1"/>
    </row>
    <row r="6" spans="1:12" customFormat="1" ht="18.75" customHeight="1" x14ac:dyDescent="0.3">
      <c r="A6" s="720"/>
      <c r="B6" s="720"/>
      <c r="C6" s="720"/>
      <c r="D6" s="720"/>
      <c r="E6" s="720"/>
      <c r="F6" s="720"/>
      <c r="G6" s="720"/>
      <c r="H6" s="720"/>
      <c r="I6" s="720"/>
      <c r="J6" s="1"/>
      <c r="K6" s="1"/>
      <c r="L6" s="1"/>
    </row>
    <row r="7" spans="1:12" customFormat="1" ht="18.75" customHeight="1" x14ac:dyDescent="0.3">
      <c r="A7" s="720"/>
      <c r="B7" s="720"/>
      <c r="C7" s="720"/>
      <c r="D7" s="720"/>
      <c r="E7" s="720"/>
      <c r="F7" s="720"/>
      <c r="G7" s="720"/>
      <c r="H7" s="720"/>
      <c r="I7" s="720"/>
      <c r="J7" s="1"/>
      <c r="K7" s="1"/>
      <c r="L7" s="1"/>
    </row>
    <row r="8" spans="1:12" customFormat="1" x14ac:dyDescent="0.3">
      <c r="A8" s="721" t="s">
        <v>24</v>
      </c>
      <c r="B8" s="721"/>
      <c r="C8" s="721"/>
      <c r="D8" s="721"/>
      <c r="E8" s="721"/>
      <c r="F8" s="721"/>
      <c r="G8" s="721"/>
      <c r="H8" s="721"/>
      <c r="I8" s="721"/>
      <c r="J8" s="1"/>
      <c r="K8" s="1"/>
      <c r="L8" s="1"/>
    </row>
    <row r="9" spans="1:12" customFormat="1" x14ac:dyDescent="0.3">
      <c r="A9" s="721"/>
      <c r="B9" s="721"/>
      <c r="C9" s="721"/>
      <c r="D9" s="721"/>
      <c r="E9" s="721"/>
      <c r="F9" s="721"/>
      <c r="G9" s="721"/>
      <c r="H9" s="721"/>
      <c r="I9" s="721"/>
      <c r="J9" s="1"/>
      <c r="K9" s="1"/>
      <c r="L9" s="1"/>
    </row>
    <row r="10" spans="1:12" customFormat="1" x14ac:dyDescent="0.3">
      <c r="A10" s="721"/>
      <c r="B10" s="721"/>
      <c r="C10" s="721"/>
      <c r="D10" s="721"/>
      <c r="E10" s="721"/>
      <c r="F10" s="721"/>
      <c r="G10" s="721"/>
      <c r="H10" s="721"/>
      <c r="I10" s="721"/>
      <c r="J10" s="1"/>
      <c r="K10" s="1"/>
      <c r="L10" s="1"/>
    </row>
    <row r="11" spans="1:12" customFormat="1" x14ac:dyDescent="0.3">
      <c r="A11" s="721"/>
      <c r="B11" s="721"/>
      <c r="C11" s="721"/>
      <c r="D11" s="721"/>
      <c r="E11" s="721"/>
      <c r="F11" s="721"/>
      <c r="G11" s="721"/>
      <c r="H11" s="721"/>
      <c r="I11" s="721"/>
      <c r="J11" s="1"/>
      <c r="K11" s="1"/>
      <c r="L11" s="1"/>
    </row>
    <row r="12" spans="1:12" customFormat="1" x14ac:dyDescent="0.3">
      <c r="A12" s="721"/>
      <c r="B12" s="721"/>
      <c r="C12" s="721"/>
      <c r="D12" s="721"/>
      <c r="E12" s="721"/>
      <c r="F12" s="721"/>
      <c r="G12" s="721"/>
      <c r="H12" s="721"/>
      <c r="I12" s="721"/>
      <c r="J12" s="1"/>
      <c r="K12" s="1"/>
      <c r="L12" s="1"/>
    </row>
    <row r="13" spans="1:12" customFormat="1" x14ac:dyDescent="0.3">
      <c r="A13" s="721"/>
      <c r="B13" s="721"/>
      <c r="C13" s="721"/>
      <c r="D13" s="721"/>
      <c r="E13" s="721"/>
      <c r="F13" s="721"/>
      <c r="G13" s="721"/>
      <c r="H13" s="721"/>
      <c r="I13" s="721"/>
      <c r="J13" s="1"/>
      <c r="K13" s="1"/>
      <c r="L13" s="1"/>
    </row>
    <row r="14" spans="1:12" customFormat="1" x14ac:dyDescent="0.3">
      <c r="A14" s="721"/>
      <c r="B14" s="721"/>
      <c r="C14" s="721"/>
      <c r="D14" s="721"/>
      <c r="E14" s="721"/>
      <c r="F14" s="721"/>
      <c r="G14" s="721"/>
      <c r="H14" s="721"/>
      <c r="I14" s="721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34" t="s">
        <v>10</v>
      </c>
      <c r="B16" s="735"/>
      <c r="C16" s="735"/>
      <c r="D16" s="735"/>
      <c r="E16" s="735"/>
      <c r="F16" s="735"/>
      <c r="G16" s="735"/>
      <c r="H16" s="736"/>
      <c r="I16" s="1"/>
      <c r="J16" s="1"/>
      <c r="K16" s="1"/>
      <c r="L16" s="1"/>
    </row>
    <row r="17" spans="1:14" customFormat="1" ht="20.25" customHeight="1" x14ac:dyDescent="0.3">
      <c r="A17" s="737" t="s">
        <v>25</v>
      </c>
      <c r="B17" s="737"/>
      <c r="C17" s="737"/>
      <c r="D17" s="737"/>
      <c r="E17" s="737"/>
      <c r="F17" s="737"/>
      <c r="G17" s="737"/>
      <c r="H17" s="737"/>
      <c r="I17" s="1"/>
      <c r="J17" s="1"/>
      <c r="K17" s="1"/>
      <c r="L17" s="1"/>
    </row>
    <row r="18" spans="1:14" customFormat="1" ht="26.25" customHeight="1" x14ac:dyDescent="0.5">
      <c r="A18" s="183" t="s">
        <v>12</v>
      </c>
      <c r="B18" s="655" t="s">
        <v>129</v>
      </c>
      <c r="C18" s="655"/>
      <c r="D18" s="347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13</v>
      </c>
      <c r="B19" s="186" t="s">
        <v>142</v>
      </c>
      <c r="C19" s="360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14</v>
      </c>
      <c r="B20" s="656" t="s">
        <v>130</v>
      </c>
      <c r="C20" s="656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15</v>
      </c>
      <c r="B21" s="739" t="s">
        <v>132</v>
      </c>
      <c r="C21" s="739"/>
      <c r="D21" s="739"/>
      <c r="E21" s="739"/>
      <c r="F21" s="739"/>
      <c r="G21" s="739"/>
      <c r="H21" s="739"/>
      <c r="I21" s="187"/>
      <c r="J21" s="1"/>
      <c r="K21" s="1"/>
      <c r="L21" s="1"/>
    </row>
    <row r="22" spans="1:14" customFormat="1" ht="26.25" customHeight="1" x14ac:dyDescent="0.5">
      <c r="A22" s="183" t="s">
        <v>16</v>
      </c>
      <c r="B22" s="188" t="s">
        <v>3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17</v>
      </c>
      <c r="B23" s="188"/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55" t="s">
        <v>136</v>
      </c>
      <c r="C26" s="657"/>
    </row>
    <row r="27" spans="1:14" ht="26.25" customHeight="1" x14ac:dyDescent="0.5">
      <c r="A27" s="192" t="s">
        <v>26</v>
      </c>
      <c r="B27" s="659" t="s">
        <v>104</v>
      </c>
      <c r="C27" s="665"/>
      <c r="D27" s="665"/>
    </row>
    <row r="28" spans="1:14" ht="27" customHeight="1" thickBot="1" x14ac:dyDescent="0.5">
      <c r="A28" s="192" t="s">
        <v>2</v>
      </c>
      <c r="B28" s="193">
        <v>98.8</v>
      </c>
    </row>
    <row r="29" spans="1:14" s="583" customFormat="1" ht="27" customHeight="1" x14ac:dyDescent="0.5">
      <c r="A29" s="192" t="s">
        <v>27</v>
      </c>
      <c r="B29" s="194">
        <v>0</v>
      </c>
      <c r="C29" s="702" t="s">
        <v>28</v>
      </c>
      <c r="D29" s="703"/>
      <c r="E29" s="703"/>
      <c r="F29" s="703"/>
      <c r="G29" s="704"/>
      <c r="H29" s="2"/>
      <c r="I29" s="195"/>
      <c r="J29" s="195"/>
      <c r="K29" s="195"/>
      <c r="L29" s="195"/>
    </row>
    <row r="30" spans="1:14" s="583" customFormat="1" ht="19.5" customHeight="1" x14ac:dyDescent="0.35">
      <c r="A30" s="192" t="s">
        <v>29</v>
      </c>
      <c r="B30" s="196">
        <f>B28-B29</f>
        <v>98.8</v>
      </c>
      <c r="C30" s="197"/>
      <c r="D30" s="197"/>
      <c r="E30" s="197"/>
      <c r="F30" s="197"/>
      <c r="G30" s="198"/>
      <c r="H30" s="2"/>
      <c r="I30" s="195"/>
      <c r="J30" s="195"/>
      <c r="K30" s="195"/>
      <c r="L30" s="195"/>
    </row>
    <row r="31" spans="1:14" s="583" customFormat="1" ht="27" customHeight="1" x14ac:dyDescent="0.45">
      <c r="A31" s="192" t="s">
        <v>30</v>
      </c>
      <c r="B31" s="199">
        <v>1</v>
      </c>
      <c r="C31" s="705" t="s">
        <v>31</v>
      </c>
      <c r="D31" s="706"/>
      <c r="E31" s="706"/>
      <c r="F31" s="706"/>
      <c r="G31" s="706"/>
      <c r="H31" s="707"/>
      <c r="I31" s="195"/>
      <c r="J31" s="195"/>
      <c r="K31" s="195"/>
      <c r="L31" s="195"/>
    </row>
    <row r="32" spans="1:14" s="583" customFormat="1" ht="27" customHeight="1" x14ac:dyDescent="0.45">
      <c r="A32" s="192" t="s">
        <v>32</v>
      </c>
      <c r="B32" s="199">
        <v>1</v>
      </c>
      <c r="C32" s="705" t="s">
        <v>33</v>
      </c>
      <c r="D32" s="706"/>
      <c r="E32" s="706"/>
      <c r="F32" s="706"/>
      <c r="G32" s="706"/>
      <c r="H32" s="707"/>
      <c r="I32" s="195"/>
      <c r="J32" s="195"/>
      <c r="K32" s="195"/>
      <c r="L32" s="200"/>
      <c r="M32" s="584"/>
      <c r="N32" s="585"/>
    </row>
    <row r="33" spans="1:14" s="583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84"/>
      <c r="N33" s="585"/>
    </row>
    <row r="34" spans="1:14" s="583" customFormat="1" ht="18" x14ac:dyDescent="0.35">
      <c r="A34" s="192" t="s">
        <v>34</v>
      </c>
      <c r="B34" s="203">
        <f>B31/B32</f>
        <v>1</v>
      </c>
      <c r="C34" s="182" t="s">
        <v>35</v>
      </c>
      <c r="D34" s="182"/>
      <c r="E34" s="182"/>
      <c r="F34" s="182"/>
      <c r="G34" s="182"/>
      <c r="H34" s="2"/>
      <c r="I34" s="195"/>
      <c r="J34" s="195"/>
      <c r="K34" s="195"/>
      <c r="L34" s="200"/>
      <c r="M34" s="584"/>
      <c r="N34" s="585"/>
    </row>
    <row r="35" spans="1:14" s="583" customFormat="1" ht="19.5" customHeight="1" x14ac:dyDescent="0.35">
      <c r="A35" s="192"/>
      <c r="B35" s="196"/>
      <c r="C35" s="2"/>
      <c r="D35" s="2"/>
      <c r="E35" s="2"/>
      <c r="F35" s="2"/>
      <c r="G35" s="182"/>
      <c r="H35" s="2"/>
      <c r="I35" s="195"/>
      <c r="J35" s="195"/>
      <c r="K35" s="195"/>
      <c r="L35" s="200"/>
      <c r="M35" s="584"/>
      <c r="N35" s="585"/>
    </row>
    <row r="36" spans="1:14" s="583" customFormat="1" ht="27" customHeight="1" x14ac:dyDescent="0.45">
      <c r="A36" s="204" t="s">
        <v>36</v>
      </c>
      <c r="B36" s="205">
        <v>25</v>
      </c>
      <c r="C36" s="182"/>
      <c r="D36" s="708" t="s">
        <v>37</v>
      </c>
      <c r="E36" s="730"/>
      <c r="F36" s="708" t="s">
        <v>38</v>
      </c>
      <c r="G36" s="709"/>
      <c r="H36" s="2"/>
      <c r="I36" s="2"/>
      <c r="J36" s="195"/>
      <c r="K36" s="195"/>
      <c r="L36" s="200"/>
      <c r="M36" s="584"/>
      <c r="N36" s="585"/>
    </row>
    <row r="37" spans="1:14" s="583" customFormat="1" ht="27" customHeight="1" x14ac:dyDescent="0.45">
      <c r="A37" s="206" t="s">
        <v>39</v>
      </c>
      <c r="B37" s="207">
        <v>5</v>
      </c>
      <c r="C37" s="208" t="s">
        <v>40</v>
      </c>
      <c r="D37" s="209" t="s">
        <v>41</v>
      </c>
      <c r="E37" s="210" t="s">
        <v>42</v>
      </c>
      <c r="F37" s="209" t="s">
        <v>41</v>
      </c>
      <c r="G37" s="211" t="s">
        <v>42</v>
      </c>
      <c r="H37" s="2"/>
      <c r="I37" s="212" t="s">
        <v>43</v>
      </c>
      <c r="J37" s="195"/>
      <c r="K37" s="195"/>
      <c r="L37" s="200"/>
      <c r="M37" s="584"/>
      <c r="N37" s="585"/>
    </row>
    <row r="38" spans="1:14" s="583" customFormat="1" ht="26.25" customHeight="1" x14ac:dyDescent="0.45">
      <c r="A38" s="206" t="s">
        <v>44</v>
      </c>
      <c r="B38" s="207">
        <v>50</v>
      </c>
      <c r="C38" s="213">
        <v>1</v>
      </c>
      <c r="D38" s="214">
        <v>12600599</v>
      </c>
      <c r="E38" s="215">
        <f>IF(ISBLANK(D38),"-",$D$48/$D$45*D38)</f>
        <v>12390196.935768079</v>
      </c>
      <c r="F38" s="214">
        <v>12642095</v>
      </c>
      <c r="G38" s="216">
        <f>IF(ISBLANK(F38),"-",$D$48/$F$45*F38)</f>
        <v>12635591.882044708</v>
      </c>
      <c r="H38" s="2"/>
      <c r="I38" s="217"/>
      <c r="J38" s="195"/>
      <c r="K38" s="195"/>
      <c r="L38" s="200"/>
      <c r="M38" s="584"/>
      <c r="N38" s="585"/>
    </row>
    <row r="39" spans="1:14" s="583" customFormat="1" ht="26.25" customHeight="1" x14ac:dyDescent="0.45">
      <c r="A39" s="206" t="s">
        <v>45</v>
      </c>
      <c r="B39" s="207">
        <v>1</v>
      </c>
      <c r="C39" s="218">
        <v>2</v>
      </c>
      <c r="D39" s="219">
        <v>13116676</v>
      </c>
      <c r="E39" s="220">
        <f>IF(ISBLANK(D39),"-",$D$48/$D$45*D39)</f>
        <v>12897656.594155777</v>
      </c>
      <c r="F39" s="219">
        <v>12996635</v>
      </c>
      <c r="G39" s="221">
        <f>IF(ISBLANK(F39),"-",$D$48/$F$45*F39)</f>
        <v>12989949.505987586</v>
      </c>
      <c r="H39" s="2"/>
      <c r="I39" s="724">
        <f>ABS((F43/D43*D42)-F42)/D42</f>
        <v>9.6283243313978143E-3</v>
      </c>
      <c r="J39" s="195"/>
      <c r="K39" s="195"/>
      <c r="L39" s="200"/>
      <c r="M39" s="584"/>
      <c r="N39" s="585"/>
    </row>
    <row r="40" spans="1:14" ht="26.25" customHeight="1" x14ac:dyDescent="0.45">
      <c r="A40" s="206" t="s">
        <v>46</v>
      </c>
      <c r="B40" s="207">
        <v>1</v>
      </c>
      <c r="C40" s="218">
        <v>3</v>
      </c>
      <c r="D40" s="219">
        <v>12792881</v>
      </c>
      <c r="E40" s="220">
        <f>IF(ISBLANK(D40),"-",$D$48/$D$45*D40)</f>
        <v>12579268.252711292</v>
      </c>
      <c r="F40" s="219">
        <v>12618669</v>
      </c>
      <c r="G40" s="221">
        <f>IF(ISBLANK(F40),"-",$D$48/$F$45*F40)</f>
        <v>12612177.932424113</v>
      </c>
      <c r="I40" s="724"/>
      <c r="L40" s="200"/>
      <c r="M40" s="584"/>
      <c r="N40" s="664"/>
    </row>
    <row r="41" spans="1:14" ht="27" customHeight="1" x14ac:dyDescent="0.45">
      <c r="A41" s="206" t="s">
        <v>47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84"/>
      <c r="N41" s="664"/>
    </row>
    <row r="42" spans="1:14" ht="27" customHeight="1" x14ac:dyDescent="0.45">
      <c r="A42" s="206" t="s">
        <v>48</v>
      </c>
      <c r="B42" s="207">
        <v>1</v>
      </c>
      <c r="C42" s="228" t="s">
        <v>49</v>
      </c>
      <c r="D42" s="229">
        <f>AVERAGE(D38:D41)</f>
        <v>12836718.666666666</v>
      </c>
      <c r="E42" s="230">
        <f>AVERAGE(E38:E41)</f>
        <v>12622373.92754505</v>
      </c>
      <c r="F42" s="229">
        <f>AVERAGE(F38:F41)</f>
        <v>12752466.333333334</v>
      </c>
      <c r="G42" s="231">
        <f>AVERAGE(G38:G41)</f>
        <v>12745906.440152137</v>
      </c>
      <c r="H42" s="232"/>
    </row>
    <row r="43" spans="1:14" ht="26.25" customHeight="1" x14ac:dyDescent="0.45">
      <c r="A43" s="206" t="s">
        <v>50</v>
      </c>
      <c r="B43" s="207">
        <v>1</v>
      </c>
      <c r="C43" s="233" t="s">
        <v>51</v>
      </c>
      <c r="D43" s="234">
        <v>15.44</v>
      </c>
      <c r="E43" s="222"/>
      <c r="F43" s="234">
        <v>15.19</v>
      </c>
      <c r="H43" s="232"/>
    </row>
    <row r="44" spans="1:14" ht="26.25" customHeight="1" x14ac:dyDescent="0.45">
      <c r="A44" s="206" t="s">
        <v>52</v>
      </c>
      <c r="B44" s="207">
        <v>1</v>
      </c>
      <c r="C44" s="235" t="s">
        <v>53</v>
      </c>
      <c r="D44" s="236">
        <f>D43*$B$34</f>
        <v>15.44</v>
      </c>
      <c r="E44" s="237"/>
      <c r="F44" s="236">
        <f>F43*$B$34</f>
        <v>15.19</v>
      </c>
      <c r="H44" s="232"/>
    </row>
    <row r="45" spans="1:14" ht="19.5" customHeight="1" x14ac:dyDescent="0.35">
      <c r="A45" s="206" t="s">
        <v>54</v>
      </c>
      <c r="B45" s="238">
        <f>(B44/B43)*(B42/B41)*(B40/B39)*(B38/B37)*B36</f>
        <v>250</v>
      </c>
      <c r="C45" s="235" t="s">
        <v>55</v>
      </c>
      <c r="D45" s="239">
        <f>D44*$B$30/100</f>
        <v>15.254719999999999</v>
      </c>
      <c r="E45" s="240"/>
      <c r="F45" s="239">
        <f>F44*$B$30/100</f>
        <v>15.007719999999999</v>
      </c>
      <c r="H45" s="232"/>
    </row>
    <row r="46" spans="1:14" ht="19.5" customHeight="1" x14ac:dyDescent="0.35">
      <c r="A46" s="710" t="s">
        <v>56</v>
      </c>
      <c r="B46" s="722"/>
      <c r="C46" s="235" t="s">
        <v>57</v>
      </c>
      <c r="D46" s="241">
        <f>D45/$B$45</f>
        <v>6.1018879999999998E-2</v>
      </c>
      <c r="E46" s="242"/>
      <c r="F46" s="243">
        <f>F45/$B$45</f>
        <v>6.0030879999999995E-2</v>
      </c>
      <c r="H46" s="232"/>
    </row>
    <row r="47" spans="1:14" ht="27" customHeight="1" x14ac:dyDescent="0.45">
      <c r="A47" s="712"/>
      <c r="B47" s="723"/>
      <c r="C47" s="244" t="s">
        <v>58</v>
      </c>
      <c r="D47" s="245">
        <v>0.06</v>
      </c>
      <c r="E47" s="246"/>
      <c r="F47" s="242"/>
      <c r="H47" s="232"/>
    </row>
    <row r="48" spans="1:14" ht="18" x14ac:dyDescent="0.35">
      <c r="C48" s="247" t="s">
        <v>59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60</v>
      </c>
      <c r="D49" s="250">
        <f>D48/B34</f>
        <v>15</v>
      </c>
      <c r="F49" s="248"/>
      <c r="H49" s="232"/>
    </row>
    <row r="50" spans="1:10" ht="18" x14ac:dyDescent="0.35">
      <c r="C50" s="204" t="s">
        <v>61</v>
      </c>
      <c r="D50" s="251">
        <f>AVERAGE(E38:E41,G38:G41)</f>
        <v>12684140.183848595</v>
      </c>
      <c r="F50" s="252"/>
      <c r="H50" s="232"/>
    </row>
    <row r="51" spans="1:10" ht="18" x14ac:dyDescent="0.35">
      <c r="C51" s="206" t="s">
        <v>62</v>
      </c>
      <c r="D51" s="253">
        <f>STDEV(E38:E41,G38:G41)/D50</f>
        <v>1.7417619336474947E-2</v>
      </c>
      <c r="F51" s="252"/>
      <c r="H51" s="232"/>
    </row>
    <row r="52" spans="1:10" ht="19.5" customHeight="1" x14ac:dyDescent="0.35">
      <c r="C52" s="254" t="s">
        <v>4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63</v>
      </c>
      <c r="H54" s="666"/>
    </row>
    <row r="55" spans="1:10" ht="18" x14ac:dyDescent="0.35">
      <c r="A55" s="182" t="s">
        <v>64</v>
      </c>
      <c r="B55" s="258" t="str">
        <f>B21</f>
        <v>Each film-coated tablet contains Efavirenz 600 mg, Lamivudine USP 300 mg, Tenofovir Disoproxil Fumarate 300mg equivalent to tenofovir disoproxil 245 mg</v>
      </c>
      <c r="G55" s="587"/>
      <c r="H55" s="667"/>
      <c r="J55" s="586"/>
    </row>
    <row r="56" spans="1:10" ht="26.25" customHeight="1" x14ac:dyDescent="0.45">
      <c r="A56" s="259" t="s">
        <v>65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66</v>
      </c>
      <c r="B57" s="348">
        <f>'Uniformity '!C44</f>
        <v>1759.7489999999998</v>
      </c>
      <c r="H57" s="261"/>
    </row>
    <row r="58" spans="1:10" ht="19.5" customHeight="1" x14ac:dyDescent="0.35">
      <c r="H58" s="261"/>
    </row>
    <row r="59" spans="1:10" s="583" customFormat="1" ht="27" customHeight="1" thickBot="1" x14ac:dyDescent="0.5">
      <c r="A59" s="204" t="s">
        <v>67</v>
      </c>
      <c r="B59" s="205">
        <v>200</v>
      </c>
      <c r="C59" s="182"/>
      <c r="D59" s="262" t="s">
        <v>68</v>
      </c>
      <c r="E59" s="263" t="s">
        <v>40</v>
      </c>
      <c r="F59" s="263" t="s">
        <v>41</v>
      </c>
      <c r="G59" s="263" t="s">
        <v>69</v>
      </c>
      <c r="H59" s="208" t="s">
        <v>70</v>
      </c>
      <c r="I59" s="2"/>
      <c r="J59" s="489"/>
    </row>
    <row r="60" spans="1:10" s="583" customFormat="1" ht="26.25" customHeight="1" x14ac:dyDescent="0.45">
      <c r="A60" s="206" t="s">
        <v>71</v>
      </c>
      <c r="B60" s="207">
        <v>5</v>
      </c>
      <c r="C60" s="714" t="s">
        <v>72</v>
      </c>
      <c r="D60" s="717">
        <v>1758.74</v>
      </c>
      <c r="E60" s="264">
        <v>1</v>
      </c>
      <c r="F60" s="265">
        <v>11887086</v>
      </c>
      <c r="G60" s="349">
        <f>IF(ISBLANK(F60),"-",(F60/$D$50*$D$47*$B$68)*($B$57/$D$60))</f>
        <v>281.30970303682415</v>
      </c>
      <c r="H60" s="266">
        <f t="shared" ref="H60:H71" si="0">IF(ISBLANK(F60),"-",G60/$B$56)</f>
        <v>0.93769901012274715</v>
      </c>
      <c r="I60" s="2"/>
      <c r="J60" s="489"/>
    </row>
    <row r="61" spans="1:10" s="583" customFormat="1" ht="26.25" customHeight="1" x14ac:dyDescent="0.45">
      <c r="A61" s="206" t="s">
        <v>73</v>
      </c>
      <c r="B61" s="207">
        <v>50</v>
      </c>
      <c r="C61" s="715"/>
      <c r="D61" s="718"/>
      <c r="E61" s="267">
        <v>2</v>
      </c>
      <c r="F61" s="219">
        <v>11947465</v>
      </c>
      <c r="G61" s="350">
        <f>IF(ISBLANK(F61),"-",(F61/$D$50*$D$47*$B$68)*($B$57/$D$60))</f>
        <v>282.73858127995794</v>
      </c>
      <c r="H61" s="268">
        <f t="shared" si="0"/>
        <v>0.94246193759985986</v>
      </c>
      <c r="I61" s="2"/>
      <c r="J61" s="489"/>
    </row>
    <row r="62" spans="1:10" s="583" customFormat="1" ht="26.25" customHeight="1" x14ac:dyDescent="0.45">
      <c r="A62" s="206" t="s">
        <v>74</v>
      </c>
      <c r="B62" s="207">
        <v>10</v>
      </c>
      <c r="C62" s="715"/>
      <c r="D62" s="718"/>
      <c r="E62" s="267">
        <v>3</v>
      </c>
      <c r="F62" s="269">
        <v>11892480</v>
      </c>
      <c r="G62" s="350">
        <f>IF(ISBLANK(F62),"-",(F62/$D$50*$D$47*$B$68)*($B$57/$D$60))</f>
        <v>281.43735286943922</v>
      </c>
      <c r="H62" s="268">
        <f t="shared" si="0"/>
        <v>0.93812450956479743</v>
      </c>
      <c r="I62" s="2"/>
      <c r="J62" s="489"/>
    </row>
    <row r="63" spans="1:10" ht="27" customHeight="1" thickBot="1" x14ac:dyDescent="0.5">
      <c r="A63" s="206" t="s">
        <v>75</v>
      </c>
      <c r="B63" s="207">
        <v>25</v>
      </c>
      <c r="C63" s="716"/>
      <c r="D63" s="719"/>
      <c r="E63" s="270">
        <v>4</v>
      </c>
      <c r="F63" s="271"/>
      <c r="G63" s="350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76</v>
      </c>
      <c r="B64" s="207">
        <v>1</v>
      </c>
      <c r="C64" s="714" t="s">
        <v>77</v>
      </c>
      <c r="D64" s="717">
        <v>1761.44</v>
      </c>
      <c r="E64" s="264">
        <v>1</v>
      </c>
      <c r="F64" s="265">
        <v>11796337</v>
      </c>
      <c r="G64" s="351">
        <f>IF(ISBLANK(F64),"-",(F64/$D$50*$D$47*$B$68)*($B$57/$D$64))</f>
        <v>278.73420415881782</v>
      </c>
      <c r="H64" s="272">
        <f t="shared" si="0"/>
        <v>0.92911401386272607</v>
      </c>
    </row>
    <row r="65" spans="1:8" ht="26.25" customHeight="1" x14ac:dyDescent="0.45">
      <c r="A65" s="206" t="s">
        <v>78</v>
      </c>
      <c r="B65" s="207">
        <v>1</v>
      </c>
      <c r="C65" s="715"/>
      <c r="D65" s="718"/>
      <c r="E65" s="267">
        <v>2</v>
      </c>
      <c r="F65" s="219">
        <v>11860865</v>
      </c>
      <c r="G65" s="352">
        <f>IF(ISBLANK(F65),"-",(F65/$D$50*$D$47*$B$68)*($B$57/$D$64))</f>
        <v>280.25892837837512</v>
      </c>
      <c r="H65" s="273">
        <f t="shared" si="0"/>
        <v>0.93419642792791702</v>
      </c>
    </row>
    <row r="66" spans="1:8" ht="26.25" customHeight="1" x14ac:dyDescent="0.45">
      <c r="A66" s="206" t="s">
        <v>79</v>
      </c>
      <c r="B66" s="207">
        <v>1</v>
      </c>
      <c r="C66" s="715"/>
      <c r="D66" s="718"/>
      <c r="E66" s="267">
        <v>3</v>
      </c>
      <c r="F66" s="219">
        <v>11860929</v>
      </c>
      <c r="G66" s="352">
        <f>IF(ISBLANK(F66),"-",(F66/$D$50*$D$47*$B$68)*($B$57/$D$64))</f>
        <v>280.26044062654728</v>
      </c>
      <c r="H66" s="273">
        <f t="shared" si="0"/>
        <v>0.93420146875515764</v>
      </c>
    </row>
    <row r="67" spans="1:8" ht="27" customHeight="1" thickBot="1" x14ac:dyDescent="0.5">
      <c r="A67" s="206" t="s">
        <v>80</v>
      </c>
      <c r="B67" s="207">
        <v>1</v>
      </c>
      <c r="C67" s="716"/>
      <c r="D67" s="719"/>
      <c r="E67" s="270">
        <v>4</v>
      </c>
      <c r="F67" s="271"/>
      <c r="G67" s="353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81</v>
      </c>
      <c r="B68" s="275">
        <f>(B67/B66)*(B65/B64)*(B63/B62)*(B61/B60)*B59</f>
        <v>5000</v>
      </c>
      <c r="C68" s="714" t="s">
        <v>82</v>
      </c>
      <c r="D68" s="717">
        <v>1759.24</v>
      </c>
      <c r="E68" s="264">
        <v>1</v>
      </c>
      <c r="F68" s="265">
        <v>11826112</v>
      </c>
      <c r="G68" s="351">
        <f>IF(ISBLANK(F68),"-",(F68/$D$50*$D$47*$B$68)*($B$57/$D$68))</f>
        <v>279.78720208255606</v>
      </c>
      <c r="H68" s="268">
        <f t="shared" si="0"/>
        <v>0.93262400694185354</v>
      </c>
    </row>
    <row r="69" spans="1:8" ht="27" customHeight="1" thickBot="1" x14ac:dyDescent="0.55000000000000004">
      <c r="A69" s="254" t="s">
        <v>83</v>
      </c>
      <c r="B69" s="276">
        <f>(D47*B68)/B56*B57</f>
        <v>1759.7489999999998</v>
      </c>
      <c r="C69" s="715"/>
      <c r="D69" s="718"/>
      <c r="E69" s="267">
        <v>2</v>
      </c>
      <c r="F69" s="219">
        <v>11948840</v>
      </c>
      <c r="G69" s="352">
        <f>IF(ISBLANK(F69),"-",(F69/$D$50*$D$47*$B$68)*($B$57/$D$68))</f>
        <v>282.69075345575368</v>
      </c>
      <c r="H69" s="268">
        <f t="shared" si="0"/>
        <v>0.94230251151917888</v>
      </c>
    </row>
    <row r="70" spans="1:8" ht="26.25" customHeight="1" x14ac:dyDescent="0.45">
      <c r="A70" s="726" t="s">
        <v>56</v>
      </c>
      <c r="B70" s="727"/>
      <c r="C70" s="715"/>
      <c r="D70" s="718"/>
      <c r="E70" s="267">
        <v>3</v>
      </c>
      <c r="F70" s="219">
        <v>11938911</v>
      </c>
      <c r="G70" s="352">
        <f>IF(ISBLANK(F70),"-",(F70/$D$50*$D$47*$B$68)*($B$57/$D$68))</f>
        <v>282.45584893857358</v>
      </c>
      <c r="H70" s="268">
        <f t="shared" si="0"/>
        <v>0.94151949646191191</v>
      </c>
    </row>
    <row r="71" spans="1:8" ht="27" customHeight="1" thickBot="1" x14ac:dyDescent="0.5">
      <c r="A71" s="728"/>
      <c r="B71" s="729"/>
      <c r="C71" s="725"/>
      <c r="D71" s="719"/>
      <c r="E71" s="270">
        <v>4</v>
      </c>
      <c r="F71" s="271"/>
      <c r="G71" s="353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49</v>
      </c>
      <c r="G72" s="358">
        <f>AVERAGE(G60:G71)</f>
        <v>281.07477942520495</v>
      </c>
      <c r="H72" s="281">
        <f>AVERAGE(H60:H71)</f>
        <v>0.93691593141734997</v>
      </c>
    </row>
    <row r="73" spans="1:8" ht="26.25" customHeight="1" x14ac:dyDescent="0.45">
      <c r="C73" s="278"/>
      <c r="D73" s="278"/>
      <c r="E73" s="278"/>
      <c r="F73" s="282" t="s">
        <v>62</v>
      </c>
      <c r="G73" s="354">
        <f>STDEV(G60:G71)/G72</f>
        <v>5.0217733623789595E-3</v>
      </c>
      <c r="H73" s="461">
        <f>STDEV(H60:H71)/H72</f>
        <v>5.0217733623789517E-3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4</v>
      </c>
      <c r="G74" s="285">
        <f>COUNT(G60:G71)</f>
        <v>9</v>
      </c>
      <c r="H74" s="285">
        <f>COUNT(H60:H71)</f>
        <v>9</v>
      </c>
    </row>
    <row r="76" spans="1:8" ht="26.25" customHeight="1" x14ac:dyDescent="0.45">
      <c r="A76" s="191" t="s">
        <v>84</v>
      </c>
      <c r="B76" s="286" t="s">
        <v>85</v>
      </c>
      <c r="C76" s="700" t="str">
        <f>B26</f>
        <v>TENOFOVIR DISOPROXIL FUMARATE</v>
      </c>
      <c r="D76" s="700"/>
      <c r="E76" s="287" t="s">
        <v>86</v>
      </c>
      <c r="F76" s="287"/>
      <c r="G76" s="288">
        <f>H72</f>
        <v>0.93691593141734997</v>
      </c>
      <c r="H76" s="289"/>
    </row>
    <row r="77" spans="1:8" ht="18" x14ac:dyDescent="0.35">
      <c r="A77" s="190" t="s">
        <v>87</v>
      </c>
      <c r="B77" s="190" t="s">
        <v>88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38" t="str">
        <f>B26</f>
        <v>TENOFOVIR DISOPROXIL FUMARATE</v>
      </c>
      <c r="C79" s="738"/>
    </row>
    <row r="80" spans="1:8" ht="26.25" customHeight="1" x14ac:dyDescent="0.45">
      <c r="A80" s="192" t="s">
        <v>26</v>
      </c>
      <c r="B80" s="738" t="str">
        <f>B27</f>
        <v>T11-6</v>
      </c>
      <c r="C80" s="738"/>
    </row>
    <row r="81" spans="1:12" ht="27" customHeight="1" x14ac:dyDescent="0.45">
      <c r="A81" s="192" t="s">
        <v>2</v>
      </c>
      <c r="B81" s="290">
        <f>B28</f>
        <v>98.8</v>
      </c>
    </row>
    <row r="82" spans="1:12" s="583" customFormat="1" ht="27" customHeight="1" x14ac:dyDescent="0.5">
      <c r="A82" s="192" t="s">
        <v>27</v>
      </c>
      <c r="B82" s="194">
        <v>0</v>
      </c>
      <c r="C82" s="702" t="s">
        <v>28</v>
      </c>
      <c r="D82" s="703"/>
      <c r="E82" s="703"/>
      <c r="F82" s="703"/>
      <c r="G82" s="704"/>
      <c r="H82" s="2"/>
      <c r="I82" s="195"/>
      <c r="J82" s="195"/>
      <c r="K82" s="195"/>
      <c r="L82" s="195"/>
    </row>
    <row r="83" spans="1:12" s="583" customFormat="1" ht="19.5" customHeight="1" x14ac:dyDescent="0.35">
      <c r="A83" s="192" t="s">
        <v>29</v>
      </c>
      <c r="B83" s="196">
        <f>B81-B82</f>
        <v>98.8</v>
      </c>
      <c r="C83" s="197"/>
      <c r="D83" s="197"/>
      <c r="E83" s="197"/>
      <c r="F83" s="197"/>
      <c r="G83" s="198"/>
      <c r="H83" s="2"/>
      <c r="I83" s="195"/>
      <c r="J83" s="195"/>
      <c r="K83" s="195"/>
      <c r="L83" s="195"/>
    </row>
    <row r="84" spans="1:12" s="583" customFormat="1" ht="27" customHeight="1" x14ac:dyDescent="0.45">
      <c r="A84" s="192" t="s">
        <v>30</v>
      </c>
      <c r="B84" s="199">
        <v>1</v>
      </c>
      <c r="C84" s="705" t="s">
        <v>89</v>
      </c>
      <c r="D84" s="706"/>
      <c r="E84" s="706"/>
      <c r="F84" s="706"/>
      <c r="G84" s="706"/>
      <c r="H84" s="707"/>
      <c r="I84" s="195"/>
      <c r="J84" s="195"/>
      <c r="K84" s="195"/>
      <c r="L84" s="195"/>
    </row>
    <row r="85" spans="1:12" s="583" customFormat="1" ht="27" customHeight="1" x14ac:dyDescent="0.45">
      <c r="A85" s="192" t="s">
        <v>32</v>
      </c>
      <c r="B85" s="199">
        <v>1</v>
      </c>
      <c r="C85" s="705" t="s">
        <v>90</v>
      </c>
      <c r="D85" s="706"/>
      <c r="E85" s="706"/>
      <c r="F85" s="706"/>
      <c r="G85" s="706"/>
      <c r="H85" s="707"/>
      <c r="I85" s="195"/>
      <c r="J85" s="195"/>
      <c r="K85" s="195"/>
      <c r="L85" s="195"/>
    </row>
    <row r="86" spans="1:12" s="583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83" customFormat="1" ht="18" x14ac:dyDescent="0.35">
      <c r="A87" s="192" t="s">
        <v>34</v>
      </c>
      <c r="B87" s="203">
        <f>B84/B85</f>
        <v>1</v>
      </c>
      <c r="C87" s="182" t="s">
        <v>35</v>
      </c>
      <c r="D87" s="182"/>
      <c r="E87" s="182"/>
      <c r="F87" s="182"/>
      <c r="G87" s="182"/>
      <c r="H87" s="375"/>
      <c r="I87" s="375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36</v>
      </c>
      <c r="B89" s="205">
        <v>25</v>
      </c>
      <c r="D89" s="291" t="s">
        <v>37</v>
      </c>
      <c r="E89" s="292"/>
      <c r="F89" s="708" t="s">
        <v>38</v>
      </c>
      <c r="G89" s="709"/>
    </row>
    <row r="90" spans="1:12" ht="27" customHeight="1" x14ac:dyDescent="0.45">
      <c r="A90" s="206" t="s">
        <v>39</v>
      </c>
      <c r="B90" s="207">
        <v>10</v>
      </c>
      <c r="C90" s="293" t="s">
        <v>40</v>
      </c>
      <c r="D90" s="209" t="s">
        <v>41</v>
      </c>
      <c r="E90" s="210" t="s">
        <v>42</v>
      </c>
      <c r="F90" s="209" t="s">
        <v>41</v>
      </c>
      <c r="G90" s="294" t="s">
        <v>42</v>
      </c>
      <c r="I90" s="212" t="s">
        <v>43</v>
      </c>
    </row>
    <row r="91" spans="1:12" ht="26.25" customHeight="1" x14ac:dyDescent="0.45">
      <c r="A91" s="206" t="s">
        <v>44</v>
      </c>
      <c r="B91" s="207">
        <v>20</v>
      </c>
      <c r="C91" s="295">
        <v>1</v>
      </c>
      <c r="D91" s="214">
        <v>61959198</v>
      </c>
      <c r="E91" s="215">
        <f>IF(ISBLANK(D91),"-",$D$101/$D$98*D91)</f>
        <v>60924616.77434919</v>
      </c>
      <c r="F91" s="214">
        <v>60531621</v>
      </c>
      <c r="G91" s="216">
        <f>IF(ISBLANK(F91),"-",$D$101/$F$98*F91)</f>
        <v>60500483.417867608</v>
      </c>
      <c r="I91" s="217"/>
    </row>
    <row r="92" spans="1:12" ht="26.25" customHeight="1" x14ac:dyDescent="0.45">
      <c r="A92" s="206" t="s">
        <v>45</v>
      </c>
      <c r="B92" s="207">
        <v>1</v>
      </c>
      <c r="C92" s="279">
        <v>2</v>
      </c>
      <c r="D92" s="219">
        <v>61477672</v>
      </c>
      <c r="E92" s="220">
        <f>IF(ISBLANK(D92),"-",$D$101/$D$98*D92)</f>
        <v>60451131.190870762</v>
      </c>
      <c r="F92" s="219">
        <v>60502816</v>
      </c>
      <c r="G92" s="221">
        <f>IF(ISBLANK(F92),"-",$D$101/$F$98*F92)</f>
        <v>60471693.235214949</v>
      </c>
      <c r="I92" s="724">
        <f>ABS((F96/D96*D95)-F95)/D95</f>
        <v>5.0241714668682195E-3</v>
      </c>
    </row>
    <row r="93" spans="1:12" ht="26.25" customHeight="1" x14ac:dyDescent="0.45">
      <c r="A93" s="206" t="s">
        <v>46</v>
      </c>
      <c r="B93" s="207">
        <v>1</v>
      </c>
      <c r="C93" s="279">
        <v>3</v>
      </c>
      <c r="D93" s="219">
        <v>61423657</v>
      </c>
      <c r="E93" s="220">
        <f>IF(ISBLANK(D93),"-",$D$101/$D$98*D93)</f>
        <v>60398018.121604338</v>
      </c>
      <c r="F93" s="219">
        <v>59904111</v>
      </c>
      <c r="G93" s="221">
        <f>IF(ISBLANK(F93),"-",$D$101/$F$98*F93)</f>
        <v>59873296.210217148</v>
      </c>
      <c r="I93" s="724"/>
    </row>
    <row r="94" spans="1:12" ht="27" customHeight="1" x14ac:dyDescent="0.45">
      <c r="A94" s="206" t="s">
        <v>47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48</v>
      </c>
      <c r="B95" s="207">
        <v>1</v>
      </c>
      <c r="C95" s="298" t="s">
        <v>49</v>
      </c>
      <c r="D95" s="299">
        <f>AVERAGE(D91:D94)</f>
        <v>61620175.666666664</v>
      </c>
      <c r="E95" s="230">
        <f>AVERAGE(E91:E94)</f>
        <v>60591255.362274766</v>
      </c>
      <c r="F95" s="300">
        <f>AVERAGE(F91:F94)</f>
        <v>60312849.333333336</v>
      </c>
      <c r="G95" s="301">
        <f>AVERAGE(G91:G94)</f>
        <v>60281824.287766568</v>
      </c>
    </row>
    <row r="96" spans="1:12" ht="26.25" customHeight="1" x14ac:dyDescent="0.45">
      <c r="A96" s="206" t="s">
        <v>50</v>
      </c>
      <c r="B96" s="193">
        <v>1</v>
      </c>
      <c r="C96" s="302" t="s">
        <v>91</v>
      </c>
      <c r="D96" s="303">
        <v>15.44</v>
      </c>
      <c r="E96" s="222"/>
      <c r="F96" s="234">
        <v>15.19</v>
      </c>
    </row>
    <row r="97" spans="1:10" ht="26.25" customHeight="1" x14ac:dyDescent="0.45">
      <c r="A97" s="206" t="s">
        <v>52</v>
      </c>
      <c r="B97" s="193">
        <v>1</v>
      </c>
      <c r="C97" s="304" t="s">
        <v>92</v>
      </c>
      <c r="D97" s="305">
        <f>D96*$B$87</f>
        <v>15.44</v>
      </c>
      <c r="E97" s="237"/>
      <c r="F97" s="236">
        <f>F96*$B$87</f>
        <v>15.19</v>
      </c>
    </row>
    <row r="98" spans="1:10" ht="19.5" customHeight="1" x14ac:dyDescent="0.35">
      <c r="A98" s="206" t="s">
        <v>54</v>
      </c>
      <c r="B98" s="306">
        <f>(B97/B96)*(B95/B94)*(B93/B92)*(B91/B90)*B89</f>
        <v>50</v>
      </c>
      <c r="C98" s="304" t="s">
        <v>93</v>
      </c>
      <c r="D98" s="307">
        <f>D97*$B$83/100</f>
        <v>15.254719999999999</v>
      </c>
      <c r="E98" s="240"/>
      <c r="F98" s="239">
        <f>F97*$B$83/100</f>
        <v>15.007719999999999</v>
      </c>
    </row>
    <row r="99" spans="1:10" ht="19.5" customHeight="1" x14ac:dyDescent="0.35">
      <c r="A99" s="710" t="s">
        <v>56</v>
      </c>
      <c r="B99" s="711"/>
      <c r="C99" s="304" t="s">
        <v>94</v>
      </c>
      <c r="D99" s="308">
        <f>D98/$B$98</f>
        <v>0.30509439999999999</v>
      </c>
      <c r="E99" s="240"/>
      <c r="F99" s="243">
        <f>F98/$B$98</f>
        <v>0.30015439999999999</v>
      </c>
      <c r="G99" s="309"/>
      <c r="H99" s="232"/>
    </row>
    <row r="100" spans="1:10" ht="19.5" customHeight="1" x14ac:dyDescent="0.35">
      <c r="A100" s="712"/>
      <c r="B100" s="713"/>
      <c r="C100" s="304" t="s">
        <v>58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59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60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95</v>
      </c>
      <c r="D103" s="316">
        <f>AVERAGE(E91:E94,G91:G94)</f>
        <v>60436539.825020671</v>
      </c>
      <c r="F103" s="252"/>
      <c r="G103" s="317"/>
      <c r="H103" s="232"/>
      <c r="J103" s="318"/>
    </row>
    <row r="104" spans="1:10" ht="18" x14ac:dyDescent="0.35">
      <c r="C104" s="282" t="s">
        <v>62</v>
      </c>
      <c r="D104" s="319">
        <f>STDEV(E91:E94,G91:G94)/D103</f>
        <v>5.5497118705480492E-3</v>
      </c>
      <c r="F104" s="252"/>
      <c r="G104" s="309"/>
      <c r="H104" s="232"/>
      <c r="J104" s="318"/>
    </row>
    <row r="105" spans="1:10" ht="19.5" customHeight="1" x14ac:dyDescent="0.35">
      <c r="C105" s="284" t="s">
        <v>4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96</v>
      </c>
      <c r="B107" s="205">
        <v>1000</v>
      </c>
      <c r="C107" s="321" t="s">
        <v>97</v>
      </c>
      <c r="D107" s="322" t="s">
        <v>41</v>
      </c>
      <c r="E107" s="323" t="s">
        <v>98</v>
      </c>
      <c r="F107" s="324" t="s">
        <v>99</v>
      </c>
    </row>
    <row r="108" spans="1:10" ht="26.25" customHeight="1" x14ac:dyDescent="0.45">
      <c r="A108" s="206" t="s">
        <v>100</v>
      </c>
      <c r="B108" s="207">
        <v>1</v>
      </c>
      <c r="C108" s="325">
        <v>1</v>
      </c>
      <c r="D108" s="326"/>
      <c r="E108" s="355" t="str">
        <f t="shared" ref="E108:E113" si="1">IF(ISBLANK(D108),"-",D108/$D$103*$D$100*$B$116)</f>
        <v>-</v>
      </c>
      <c r="F108" s="327" t="str">
        <f t="shared" ref="F108:F113" si="2">IF(ISBLANK(D108), "-", E108/$B$56)</f>
        <v>-</v>
      </c>
    </row>
    <row r="109" spans="1:10" ht="26.25" customHeight="1" x14ac:dyDescent="0.45">
      <c r="A109" s="206" t="s">
        <v>73</v>
      </c>
      <c r="B109" s="207">
        <v>1</v>
      </c>
      <c r="C109" s="325">
        <v>2</v>
      </c>
      <c r="D109" s="326"/>
      <c r="E109" s="356" t="str">
        <f t="shared" si="1"/>
        <v>-</v>
      </c>
      <c r="F109" s="328" t="str">
        <f t="shared" si="2"/>
        <v>-</v>
      </c>
    </row>
    <row r="110" spans="1:10" ht="26.25" customHeight="1" x14ac:dyDescent="0.45">
      <c r="A110" s="206" t="s">
        <v>74</v>
      </c>
      <c r="B110" s="207">
        <v>1</v>
      </c>
      <c r="C110" s="325">
        <v>3</v>
      </c>
      <c r="D110" s="326"/>
      <c r="E110" s="356" t="str">
        <f t="shared" si="1"/>
        <v>-</v>
      </c>
      <c r="F110" s="328" t="str">
        <f t="shared" si="2"/>
        <v>-</v>
      </c>
    </row>
    <row r="111" spans="1:10" ht="26.25" customHeight="1" x14ac:dyDescent="0.45">
      <c r="A111" s="206" t="s">
        <v>75</v>
      </c>
      <c r="B111" s="207">
        <v>1</v>
      </c>
      <c r="C111" s="325">
        <v>4</v>
      </c>
      <c r="D111" s="326"/>
      <c r="E111" s="356" t="str">
        <f t="shared" si="1"/>
        <v>-</v>
      </c>
      <c r="F111" s="328" t="str">
        <f t="shared" si="2"/>
        <v>-</v>
      </c>
    </row>
    <row r="112" spans="1:10" ht="26.25" customHeight="1" x14ac:dyDescent="0.45">
      <c r="A112" s="206" t="s">
        <v>76</v>
      </c>
      <c r="B112" s="207">
        <v>1</v>
      </c>
      <c r="C112" s="325">
        <v>5</v>
      </c>
      <c r="D112" s="326"/>
      <c r="E112" s="356" t="str">
        <f t="shared" si="1"/>
        <v>-</v>
      </c>
      <c r="F112" s="328" t="str">
        <f t="shared" si="2"/>
        <v>-</v>
      </c>
    </row>
    <row r="113" spans="1:10" ht="26.25" customHeight="1" x14ac:dyDescent="0.45">
      <c r="A113" s="206" t="s">
        <v>78</v>
      </c>
      <c r="B113" s="207">
        <v>1</v>
      </c>
      <c r="C113" s="329">
        <v>6</v>
      </c>
      <c r="D113" s="330"/>
      <c r="E113" s="357" t="str">
        <f t="shared" si="1"/>
        <v>-</v>
      </c>
      <c r="F113" s="331" t="str">
        <f t="shared" si="2"/>
        <v>-</v>
      </c>
    </row>
    <row r="114" spans="1:10" ht="26.25" customHeight="1" x14ac:dyDescent="0.45">
      <c r="A114" s="206" t="s">
        <v>79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80</v>
      </c>
      <c r="B115" s="207">
        <v>1</v>
      </c>
      <c r="C115" s="325"/>
      <c r="D115" s="687" t="s">
        <v>49</v>
      </c>
      <c r="E115" s="359" t="e">
        <f>AVERAGE(E108:E113)</f>
        <v>#DIV/0!</v>
      </c>
      <c r="F115" s="333" t="e">
        <f>AVERAGE(F108:F113)</f>
        <v>#DIV/0!</v>
      </c>
    </row>
    <row r="116" spans="1:10" ht="27" customHeight="1" x14ac:dyDescent="0.45">
      <c r="A116" s="206" t="s">
        <v>81</v>
      </c>
      <c r="B116" s="238">
        <f>(B115/B114)*(B113/B112)*(B111/B110)*(B109/B108)*B107</f>
        <v>1000</v>
      </c>
      <c r="C116" s="334"/>
      <c r="D116" s="688" t="s">
        <v>62</v>
      </c>
      <c r="E116" s="335" t="e">
        <f>STDEV(E108:E113)/E115</f>
        <v>#DIV/0!</v>
      </c>
      <c r="F116" s="335" t="e">
        <f>STDEV(F108:F113)/F115</f>
        <v>#DIV/0!</v>
      </c>
      <c r="I116" s="181"/>
    </row>
    <row r="117" spans="1:10" ht="27" customHeight="1" x14ac:dyDescent="0.45">
      <c r="A117" s="710" t="s">
        <v>56</v>
      </c>
      <c r="B117" s="722"/>
      <c r="C117" s="336"/>
      <c r="D117" s="689" t="s">
        <v>4</v>
      </c>
      <c r="E117" s="337">
        <f>COUNT(E108:E113)</f>
        <v>0</v>
      </c>
      <c r="F117" s="337">
        <f>COUNT(F108:F113)</f>
        <v>0</v>
      </c>
      <c r="I117" s="181"/>
      <c r="J117" s="318"/>
    </row>
    <row r="118" spans="1:10" ht="19.5" customHeight="1" x14ac:dyDescent="0.35">
      <c r="A118" s="712"/>
      <c r="B118" s="723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6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84</v>
      </c>
      <c r="B120" s="286" t="s">
        <v>101</v>
      </c>
      <c r="C120" s="700" t="str">
        <f>B79</f>
        <v>TENOFOVIR DISOPROXIL FUMARATE</v>
      </c>
      <c r="D120" s="700"/>
      <c r="E120" s="287" t="s">
        <v>102</v>
      </c>
      <c r="F120" s="287"/>
      <c r="G120" s="288" t="e">
        <f>F115</f>
        <v>#DIV/0!</v>
      </c>
      <c r="H120" s="181"/>
      <c r="I120" s="181"/>
    </row>
    <row r="121" spans="1:10" ht="19.5" customHeight="1" x14ac:dyDescent="0.35">
      <c r="A121" s="338"/>
      <c r="B121" s="338"/>
      <c r="C121" s="339"/>
      <c r="D121" s="339"/>
      <c r="E121" s="339"/>
      <c r="F121" s="339"/>
      <c r="G121" s="339"/>
      <c r="H121" s="339"/>
    </row>
    <row r="122" spans="1:10" ht="18" x14ac:dyDescent="0.35">
      <c r="B122" s="701" t="s">
        <v>5</v>
      </c>
      <c r="C122" s="701"/>
      <c r="E122" s="293" t="s">
        <v>6</v>
      </c>
      <c r="F122" s="340"/>
      <c r="G122" s="701" t="s">
        <v>7</v>
      </c>
      <c r="H122" s="701"/>
    </row>
    <row r="123" spans="1:10" ht="69.900000000000006" customHeight="1" x14ac:dyDescent="0.35">
      <c r="A123" s="341" t="s">
        <v>8</v>
      </c>
      <c r="B123" s="740" t="s">
        <v>140</v>
      </c>
      <c r="C123" s="740"/>
      <c r="E123" s="342"/>
      <c r="F123" s="181"/>
      <c r="G123" s="343"/>
      <c r="H123" s="343"/>
    </row>
    <row r="124" spans="1:10" ht="69.900000000000006" customHeight="1" x14ac:dyDescent="0.35">
      <c r="A124" s="341" t="s">
        <v>9</v>
      </c>
      <c r="B124" s="344"/>
      <c r="C124" s="344"/>
      <c r="E124" s="344"/>
      <c r="F124" s="181"/>
      <c r="G124" s="345"/>
      <c r="H124" s="345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3">
    <mergeCell ref="B123:C123"/>
    <mergeCell ref="A16:H16"/>
    <mergeCell ref="A17:H17"/>
    <mergeCell ref="B21:H21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G73">
    <cfRule type="cellIs" dxfId="13" priority="3" operator="greaterThan">
      <formula>0.02</formula>
    </cfRule>
  </conditionalFormatting>
  <conditionalFormatting sqref="D104">
    <cfRule type="cellIs" dxfId="12" priority="5" operator="greaterThan">
      <formula>0.02</formula>
    </cfRule>
  </conditionalFormatting>
  <conditionalFormatting sqref="I39">
    <cfRule type="cellIs" dxfId="11" priority="6" operator="lessThanOrEqual">
      <formula>0.02</formula>
    </cfRule>
  </conditionalFormatting>
  <conditionalFormatting sqref="I39">
    <cfRule type="cellIs" dxfId="10" priority="7" operator="greaterThan">
      <formula>0.02</formula>
    </cfRule>
  </conditionalFormatting>
  <conditionalFormatting sqref="I92">
    <cfRule type="cellIs" dxfId="9" priority="8" operator="lessThanOrEqual">
      <formula>0.02</formula>
    </cfRule>
  </conditionalFormatting>
  <conditionalFormatting sqref="I92">
    <cfRule type="cellIs" dxfId="8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  <rowBreaks count="1" manualBreakCount="1">
    <brk id="125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40" zoomScaleNormal="40" zoomScaleSheetLayoutView="40" zoomScalePageLayoutView="55" workbookViewId="0">
      <selection activeCell="J92" sqref="J92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6"/>
  </cols>
  <sheetData>
    <row r="1" spans="1:12" customFormat="1" ht="18.75" customHeight="1" x14ac:dyDescent="0.3">
      <c r="A1" s="720" t="s">
        <v>23</v>
      </c>
      <c r="B1" s="720"/>
      <c r="C1" s="720"/>
      <c r="D1" s="720"/>
      <c r="E1" s="720"/>
      <c r="F1" s="720"/>
      <c r="G1" s="720"/>
      <c r="H1" s="720"/>
      <c r="I1" s="720"/>
      <c r="J1" s="1"/>
      <c r="K1" s="1"/>
      <c r="L1" s="1"/>
    </row>
    <row r="2" spans="1:12" customFormat="1" ht="18.75" customHeight="1" x14ac:dyDescent="0.3">
      <c r="A2" s="720"/>
      <c r="B2" s="720"/>
      <c r="C2" s="720"/>
      <c r="D2" s="720"/>
      <c r="E2" s="720"/>
      <c r="F2" s="720"/>
      <c r="G2" s="720"/>
      <c r="H2" s="720"/>
      <c r="I2" s="720"/>
      <c r="J2" s="1"/>
      <c r="K2" s="1"/>
      <c r="L2" s="1"/>
    </row>
    <row r="3" spans="1:12" customFormat="1" ht="18.75" customHeight="1" x14ac:dyDescent="0.3">
      <c r="A3" s="720"/>
      <c r="B3" s="720"/>
      <c r="C3" s="720"/>
      <c r="D3" s="720"/>
      <c r="E3" s="720"/>
      <c r="F3" s="720"/>
      <c r="G3" s="720"/>
      <c r="H3" s="720"/>
      <c r="I3" s="720"/>
      <c r="J3" s="1"/>
      <c r="K3" s="1"/>
      <c r="L3" s="1"/>
    </row>
    <row r="4" spans="1:12" customFormat="1" ht="18.75" customHeight="1" x14ac:dyDescent="0.3">
      <c r="A4" s="720"/>
      <c r="B4" s="720"/>
      <c r="C4" s="720"/>
      <c r="D4" s="720"/>
      <c r="E4" s="720"/>
      <c r="F4" s="720"/>
      <c r="G4" s="720"/>
      <c r="H4" s="720"/>
      <c r="I4" s="720"/>
      <c r="J4" s="1"/>
      <c r="K4" s="1"/>
      <c r="L4" s="1"/>
    </row>
    <row r="5" spans="1:12" customFormat="1" ht="18.75" customHeight="1" x14ac:dyDescent="0.3">
      <c r="A5" s="720"/>
      <c r="B5" s="720"/>
      <c r="C5" s="720"/>
      <c r="D5" s="720"/>
      <c r="E5" s="720"/>
      <c r="F5" s="720"/>
      <c r="G5" s="720"/>
      <c r="H5" s="720"/>
      <c r="I5" s="720"/>
      <c r="J5" s="1"/>
      <c r="K5" s="1"/>
      <c r="L5" s="1"/>
    </row>
    <row r="6" spans="1:12" customFormat="1" ht="18.75" customHeight="1" x14ac:dyDescent="0.3">
      <c r="A6" s="720"/>
      <c r="B6" s="720"/>
      <c r="C6" s="720"/>
      <c r="D6" s="720"/>
      <c r="E6" s="720"/>
      <c r="F6" s="720"/>
      <c r="G6" s="720"/>
      <c r="H6" s="720"/>
      <c r="I6" s="720"/>
      <c r="J6" s="1"/>
      <c r="K6" s="1"/>
      <c r="L6" s="1"/>
    </row>
    <row r="7" spans="1:12" customFormat="1" ht="18.75" customHeight="1" x14ac:dyDescent="0.3">
      <c r="A7" s="720"/>
      <c r="B7" s="720"/>
      <c r="C7" s="720"/>
      <c r="D7" s="720"/>
      <c r="E7" s="720"/>
      <c r="F7" s="720"/>
      <c r="G7" s="720"/>
      <c r="H7" s="720"/>
      <c r="I7" s="720"/>
      <c r="J7" s="1"/>
      <c r="K7" s="1"/>
      <c r="L7" s="1"/>
    </row>
    <row r="8" spans="1:12" customFormat="1" x14ac:dyDescent="0.3">
      <c r="A8" s="721" t="s">
        <v>24</v>
      </c>
      <c r="B8" s="721"/>
      <c r="C8" s="721"/>
      <c r="D8" s="721"/>
      <c r="E8" s="721"/>
      <c r="F8" s="721"/>
      <c r="G8" s="721"/>
      <c r="H8" s="721"/>
      <c r="I8" s="721"/>
      <c r="J8" s="1"/>
      <c r="K8" s="1"/>
      <c r="L8" s="1"/>
    </row>
    <row r="9" spans="1:12" customFormat="1" x14ac:dyDescent="0.3">
      <c r="A9" s="721"/>
      <c r="B9" s="721"/>
      <c r="C9" s="721"/>
      <c r="D9" s="721"/>
      <c r="E9" s="721"/>
      <c r="F9" s="721"/>
      <c r="G9" s="721"/>
      <c r="H9" s="721"/>
      <c r="I9" s="721"/>
      <c r="J9" s="1"/>
      <c r="K9" s="1"/>
      <c r="L9" s="1"/>
    </row>
    <row r="10" spans="1:12" customFormat="1" x14ac:dyDescent="0.3">
      <c r="A10" s="721"/>
      <c r="B10" s="721"/>
      <c r="C10" s="721"/>
      <c r="D10" s="721"/>
      <c r="E10" s="721"/>
      <c r="F10" s="721"/>
      <c r="G10" s="721"/>
      <c r="H10" s="721"/>
      <c r="I10" s="721"/>
      <c r="J10" s="1"/>
      <c r="K10" s="1"/>
      <c r="L10" s="1"/>
    </row>
    <row r="11" spans="1:12" customFormat="1" x14ac:dyDescent="0.3">
      <c r="A11" s="721"/>
      <c r="B11" s="721"/>
      <c r="C11" s="721"/>
      <c r="D11" s="721"/>
      <c r="E11" s="721"/>
      <c r="F11" s="721"/>
      <c r="G11" s="721"/>
      <c r="H11" s="721"/>
      <c r="I11" s="721"/>
      <c r="J11" s="1"/>
      <c r="K11" s="1"/>
      <c r="L11" s="1"/>
    </row>
    <row r="12" spans="1:12" customFormat="1" x14ac:dyDescent="0.3">
      <c r="A12" s="721"/>
      <c r="B12" s="721"/>
      <c r="C12" s="721"/>
      <c r="D12" s="721"/>
      <c r="E12" s="721"/>
      <c r="F12" s="721"/>
      <c r="G12" s="721"/>
      <c r="H12" s="721"/>
      <c r="I12" s="721"/>
      <c r="J12" s="1"/>
      <c r="K12" s="1"/>
      <c r="L12" s="1"/>
    </row>
    <row r="13" spans="1:12" customFormat="1" x14ac:dyDescent="0.3">
      <c r="A13" s="721"/>
      <c r="B13" s="721"/>
      <c r="C13" s="721"/>
      <c r="D13" s="721"/>
      <c r="E13" s="721"/>
      <c r="F13" s="721"/>
      <c r="G13" s="721"/>
      <c r="H13" s="721"/>
      <c r="I13" s="721"/>
      <c r="J13" s="1"/>
      <c r="K13" s="1"/>
      <c r="L13" s="1"/>
    </row>
    <row r="14" spans="1:12" customFormat="1" x14ac:dyDescent="0.3">
      <c r="A14" s="721"/>
      <c r="B14" s="721"/>
      <c r="C14" s="721"/>
      <c r="D14" s="721"/>
      <c r="E14" s="721"/>
      <c r="F14" s="721"/>
      <c r="G14" s="721"/>
      <c r="H14" s="721"/>
      <c r="I14" s="721"/>
      <c r="J14" s="1"/>
      <c r="K14" s="1"/>
      <c r="L14" s="1"/>
    </row>
    <row r="15" spans="1:12" customFormat="1" ht="19.5" customHeight="1" x14ac:dyDescent="0.35">
      <c r="A15" s="36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34" t="s">
        <v>10</v>
      </c>
      <c r="B16" s="735"/>
      <c r="C16" s="735"/>
      <c r="D16" s="735"/>
      <c r="E16" s="735"/>
      <c r="F16" s="735"/>
      <c r="G16" s="735"/>
      <c r="H16" s="736"/>
      <c r="I16" s="1"/>
      <c r="J16" s="1"/>
      <c r="K16" s="1"/>
      <c r="L16" s="1"/>
    </row>
    <row r="17" spans="1:14" customFormat="1" ht="20.25" customHeight="1" x14ac:dyDescent="0.3">
      <c r="A17" s="737" t="s">
        <v>25</v>
      </c>
      <c r="B17" s="737"/>
      <c r="C17" s="737"/>
      <c r="D17" s="737"/>
      <c r="E17" s="737"/>
      <c r="F17" s="737"/>
      <c r="G17" s="737"/>
      <c r="H17" s="737"/>
      <c r="I17" s="1"/>
      <c r="J17" s="1"/>
      <c r="K17" s="1"/>
      <c r="L17" s="1"/>
    </row>
    <row r="18" spans="1:14" customFormat="1" ht="26.25" customHeight="1" x14ac:dyDescent="0.5">
      <c r="A18" s="363" t="s">
        <v>12</v>
      </c>
      <c r="B18" s="655" t="s">
        <v>129</v>
      </c>
      <c r="C18" s="655"/>
      <c r="D18" s="527"/>
      <c r="E18" s="364"/>
      <c r="F18" s="365"/>
      <c r="G18" s="365"/>
      <c r="H18" s="365"/>
      <c r="I18" s="1"/>
      <c r="J18" s="1"/>
      <c r="K18" s="1"/>
      <c r="L18" s="1"/>
    </row>
    <row r="19" spans="1:14" customFormat="1" ht="26.25" customHeight="1" x14ac:dyDescent="0.5">
      <c r="A19" s="363" t="s">
        <v>13</v>
      </c>
      <c r="B19" s="366" t="s">
        <v>142</v>
      </c>
      <c r="C19" s="537">
        <v>29</v>
      </c>
      <c r="D19" s="365"/>
      <c r="E19" s="365"/>
      <c r="F19" s="365"/>
      <c r="G19" s="365"/>
      <c r="H19" s="365"/>
      <c r="I19" s="1"/>
      <c r="J19" s="1"/>
      <c r="K19" s="1"/>
      <c r="L19" s="1"/>
    </row>
    <row r="20" spans="1:14" customFormat="1" ht="26.25" customHeight="1" x14ac:dyDescent="0.5">
      <c r="A20" s="363" t="s">
        <v>14</v>
      </c>
      <c r="B20" s="656" t="s">
        <v>131</v>
      </c>
      <c r="C20" s="656"/>
      <c r="D20" s="365"/>
      <c r="E20" s="365"/>
      <c r="F20" s="365"/>
      <c r="G20" s="365"/>
      <c r="H20" s="365"/>
      <c r="I20" s="1"/>
      <c r="J20" s="1"/>
      <c r="K20" s="1"/>
      <c r="L20" s="1"/>
    </row>
    <row r="21" spans="1:14" customFormat="1" ht="26.25" customHeight="1" x14ac:dyDescent="0.5">
      <c r="A21" s="363" t="s">
        <v>15</v>
      </c>
      <c r="B21" s="656" t="s">
        <v>132</v>
      </c>
      <c r="C21" s="656"/>
      <c r="D21" s="656"/>
      <c r="E21" s="656"/>
      <c r="F21" s="656"/>
      <c r="G21" s="656"/>
      <c r="H21" s="656"/>
      <c r="I21" s="367"/>
      <c r="J21" s="1"/>
      <c r="K21" s="1"/>
      <c r="L21" s="1"/>
    </row>
    <row r="22" spans="1:14" customFormat="1" ht="26.25" customHeight="1" x14ac:dyDescent="0.5">
      <c r="A22" s="363" t="s">
        <v>16</v>
      </c>
      <c r="B22" s="368" t="s">
        <v>3</v>
      </c>
      <c r="C22" s="365"/>
      <c r="D22" s="365"/>
      <c r="E22" s="365"/>
      <c r="F22" s="365"/>
      <c r="G22" s="365"/>
      <c r="H22" s="365"/>
      <c r="I22" s="1"/>
      <c r="J22" s="1"/>
      <c r="K22" s="1"/>
      <c r="L22" s="1"/>
    </row>
    <row r="23" spans="1:14" customFormat="1" ht="26.25" customHeight="1" x14ac:dyDescent="0.5">
      <c r="A23" s="363" t="s">
        <v>17</v>
      </c>
      <c r="B23" s="368"/>
      <c r="C23" s="365"/>
      <c r="D23" s="365"/>
      <c r="E23" s="365"/>
      <c r="F23" s="365"/>
      <c r="G23" s="365"/>
      <c r="H23" s="365"/>
      <c r="I23" s="1"/>
      <c r="J23" s="1"/>
      <c r="K23" s="1"/>
      <c r="L23" s="1"/>
    </row>
    <row r="24" spans="1:14" customFormat="1" ht="18" x14ac:dyDescent="0.35">
      <c r="A24" s="363"/>
      <c r="B24" s="36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70" t="s">
        <v>0</v>
      </c>
      <c r="B25" s="36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71" t="s">
        <v>1</v>
      </c>
      <c r="B26" s="658" t="s">
        <v>105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72" t="s">
        <v>26</v>
      </c>
      <c r="B27" s="659" t="s">
        <v>106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ht="27" customHeight="1" x14ac:dyDescent="0.45">
      <c r="A28" s="372" t="s">
        <v>2</v>
      </c>
      <c r="B28" s="373">
        <v>101.74</v>
      </c>
    </row>
    <row r="29" spans="1:14" s="583" customFormat="1" ht="27" customHeight="1" x14ac:dyDescent="0.5">
      <c r="A29" s="372" t="s">
        <v>27</v>
      </c>
      <c r="B29" s="374">
        <v>0</v>
      </c>
      <c r="C29" s="702" t="s">
        <v>28</v>
      </c>
      <c r="D29" s="703"/>
      <c r="E29" s="703"/>
      <c r="F29" s="703"/>
      <c r="G29" s="704"/>
      <c r="H29" s="2"/>
      <c r="I29" s="375"/>
      <c r="J29" s="375"/>
      <c r="K29" s="375"/>
      <c r="L29" s="375"/>
    </row>
    <row r="30" spans="1:14" s="583" customFormat="1" ht="19.5" customHeight="1" x14ac:dyDescent="0.35">
      <c r="A30" s="372" t="s">
        <v>29</v>
      </c>
      <c r="B30" s="376">
        <f>B28-B29</f>
        <v>101.74</v>
      </c>
      <c r="C30" s="377"/>
      <c r="D30" s="377"/>
      <c r="E30" s="377"/>
      <c r="F30" s="377"/>
      <c r="G30" s="378"/>
      <c r="H30" s="2"/>
      <c r="I30" s="375"/>
      <c r="J30" s="375"/>
      <c r="K30" s="375"/>
      <c r="L30" s="375"/>
    </row>
    <row r="31" spans="1:14" s="583" customFormat="1" ht="27" customHeight="1" x14ac:dyDescent="0.45">
      <c r="A31" s="372" t="s">
        <v>30</v>
      </c>
      <c r="B31" s="379">
        <v>1</v>
      </c>
      <c r="C31" s="705" t="s">
        <v>31</v>
      </c>
      <c r="D31" s="706"/>
      <c r="E31" s="706"/>
      <c r="F31" s="706"/>
      <c r="G31" s="706"/>
      <c r="H31" s="707"/>
      <c r="I31" s="375"/>
      <c r="J31" s="375"/>
      <c r="K31" s="375"/>
      <c r="L31" s="375"/>
    </row>
    <row r="32" spans="1:14" s="583" customFormat="1" ht="27" customHeight="1" x14ac:dyDescent="0.45">
      <c r="A32" s="372" t="s">
        <v>32</v>
      </c>
      <c r="B32" s="379">
        <v>1</v>
      </c>
      <c r="C32" s="705" t="s">
        <v>33</v>
      </c>
      <c r="D32" s="706"/>
      <c r="E32" s="706"/>
      <c r="F32" s="706"/>
      <c r="G32" s="706"/>
      <c r="H32" s="707"/>
      <c r="I32" s="375"/>
      <c r="J32" s="375"/>
      <c r="K32" s="375"/>
      <c r="L32" s="380"/>
      <c r="M32" s="584"/>
      <c r="N32" s="585"/>
    </row>
    <row r="33" spans="1:14" s="583" customFormat="1" ht="17.25" customHeight="1" x14ac:dyDescent="0.35">
      <c r="A33" s="372"/>
      <c r="B33" s="381"/>
      <c r="C33" s="382"/>
      <c r="D33" s="382"/>
      <c r="E33" s="382"/>
      <c r="F33" s="382"/>
      <c r="G33" s="382"/>
      <c r="H33" s="382"/>
      <c r="I33" s="375"/>
      <c r="J33" s="375"/>
      <c r="K33" s="375"/>
      <c r="L33" s="380"/>
      <c r="M33" s="584"/>
      <c r="N33" s="585"/>
    </row>
    <row r="34" spans="1:14" s="583" customFormat="1" ht="18" x14ac:dyDescent="0.35">
      <c r="A34" s="372" t="s">
        <v>34</v>
      </c>
      <c r="B34" s="383">
        <f>B31/B32</f>
        <v>1</v>
      </c>
      <c r="C34" s="362" t="s">
        <v>35</v>
      </c>
      <c r="D34" s="362"/>
      <c r="E34" s="362"/>
      <c r="F34" s="362"/>
      <c r="G34" s="362"/>
      <c r="I34" s="375"/>
      <c r="J34" s="375"/>
      <c r="K34" s="375"/>
      <c r="L34" s="380"/>
      <c r="M34" s="584"/>
      <c r="N34" s="585"/>
    </row>
    <row r="35" spans="1:14" s="583" customFormat="1" ht="19.5" customHeight="1" x14ac:dyDescent="0.35">
      <c r="A35" s="372"/>
      <c r="B35" s="376"/>
      <c r="C35" s="467"/>
      <c r="D35" s="467"/>
      <c r="E35" s="467"/>
      <c r="F35" s="467"/>
      <c r="G35" s="362"/>
      <c r="I35" s="375"/>
      <c r="J35" s="375"/>
      <c r="K35" s="375"/>
      <c r="L35" s="380"/>
      <c r="M35" s="584"/>
      <c r="N35" s="585"/>
    </row>
    <row r="36" spans="1:14" s="583" customFormat="1" ht="27" customHeight="1" x14ac:dyDescent="0.45">
      <c r="A36" s="384" t="s">
        <v>36</v>
      </c>
      <c r="B36" s="385">
        <v>25</v>
      </c>
      <c r="C36" s="362"/>
      <c r="D36" s="708" t="s">
        <v>37</v>
      </c>
      <c r="E36" s="730"/>
      <c r="F36" s="708" t="s">
        <v>38</v>
      </c>
      <c r="G36" s="709"/>
      <c r="H36" s="489"/>
      <c r="I36" s="2"/>
      <c r="J36" s="375"/>
      <c r="K36" s="375"/>
      <c r="L36" s="380"/>
      <c r="M36" s="584"/>
      <c r="N36" s="585"/>
    </row>
    <row r="37" spans="1:14" s="583" customFormat="1" ht="27" customHeight="1" x14ac:dyDescent="0.45">
      <c r="A37" s="386" t="s">
        <v>39</v>
      </c>
      <c r="B37" s="387">
        <v>5</v>
      </c>
      <c r="C37" s="388" t="s">
        <v>40</v>
      </c>
      <c r="D37" s="389" t="s">
        <v>41</v>
      </c>
      <c r="E37" s="390" t="s">
        <v>42</v>
      </c>
      <c r="F37" s="389" t="s">
        <v>41</v>
      </c>
      <c r="G37" s="391" t="s">
        <v>42</v>
      </c>
      <c r="H37" s="489"/>
      <c r="I37" s="392" t="s">
        <v>43</v>
      </c>
      <c r="J37" s="375"/>
      <c r="K37" s="375"/>
      <c r="L37" s="380"/>
      <c r="M37" s="584"/>
      <c r="N37" s="585"/>
    </row>
    <row r="38" spans="1:14" s="583" customFormat="1" ht="26.25" customHeight="1" x14ac:dyDescent="0.45">
      <c r="A38" s="386" t="s">
        <v>44</v>
      </c>
      <c r="B38" s="387">
        <v>50</v>
      </c>
      <c r="C38" s="393">
        <v>1</v>
      </c>
      <c r="D38" s="394">
        <v>17189454</v>
      </c>
      <c r="E38" s="395">
        <f>IF(ISBLANK(D38),"-",$D$48/$D$45*D38)</f>
        <v>16761381.719977161</v>
      </c>
      <c r="F38" s="394">
        <v>17299607</v>
      </c>
      <c r="G38" s="396">
        <f>IF(ISBLANK(F38),"-",$D$48/$F$45*F38)</f>
        <v>17003741.891094949</v>
      </c>
      <c r="H38" s="489"/>
      <c r="I38" s="397"/>
      <c r="J38" s="375"/>
      <c r="K38" s="375"/>
      <c r="L38" s="380"/>
      <c r="M38" s="584"/>
      <c r="N38" s="585"/>
    </row>
    <row r="39" spans="1:14" s="583" customFormat="1" ht="26.25" customHeight="1" x14ac:dyDescent="0.45">
      <c r="A39" s="386" t="s">
        <v>45</v>
      </c>
      <c r="B39" s="387">
        <v>1</v>
      </c>
      <c r="C39" s="398">
        <v>2</v>
      </c>
      <c r="D39" s="399">
        <v>17903362</v>
      </c>
      <c r="E39" s="400">
        <f>IF(ISBLANK(D39),"-",$D$48/$D$45*D39)</f>
        <v>17457511.131705157</v>
      </c>
      <c r="F39" s="399">
        <v>17748480</v>
      </c>
      <c r="G39" s="401">
        <f>IF(ISBLANK(F39),"-",$D$48/$F$45*F39)</f>
        <v>17444938.077452328</v>
      </c>
      <c r="H39" s="489"/>
      <c r="I39" s="724">
        <f>ABS((F43/D43*D42)-F42)/D42</f>
        <v>2.6370755766801802E-3</v>
      </c>
      <c r="J39" s="375"/>
      <c r="K39" s="375"/>
      <c r="L39" s="380"/>
      <c r="M39" s="584"/>
      <c r="N39" s="585"/>
    </row>
    <row r="40" spans="1:14" ht="26.25" customHeight="1" x14ac:dyDescent="0.45">
      <c r="A40" s="386" t="s">
        <v>46</v>
      </c>
      <c r="B40" s="387">
        <v>1</v>
      </c>
      <c r="C40" s="398">
        <v>3</v>
      </c>
      <c r="D40" s="399">
        <v>17465832</v>
      </c>
      <c r="E40" s="400">
        <f>IF(ISBLANK(D40),"-",$D$48/$D$45*D40)</f>
        <v>17030877.025471091</v>
      </c>
      <c r="F40" s="399">
        <v>17232030</v>
      </c>
      <c r="G40" s="401">
        <f>IF(ISBLANK(F40),"-",$D$48/$F$45*F40)</f>
        <v>16937320.621191271</v>
      </c>
      <c r="I40" s="724"/>
      <c r="L40" s="380"/>
      <c r="M40" s="584"/>
      <c r="N40" s="664"/>
    </row>
    <row r="41" spans="1:14" ht="27" customHeight="1" x14ac:dyDescent="0.45">
      <c r="A41" s="386" t="s">
        <v>47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380"/>
      <c r="M41" s="584"/>
      <c r="N41" s="664"/>
    </row>
    <row r="42" spans="1:14" ht="27" customHeight="1" x14ac:dyDescent="0.45">
      <c r="A42" s="386" t="s">
        <v>48</v>
      </c>
      <c r="B42" s="387">
        <v>1</v>
      </c>
      <c r="C42" s="408" t="s">
        <v>49</v>
      </c>
      <c r="D42" s="409">
        <f>AVERAGE(D38:D41)</f>
        <v>17519549.333333332</v>
      </c>
      <c r="E42" s="410">
        <f>AVERAGE(E38:E41)</f>
        <v>17083256.625717804</v>
      </c>
      <c r="F42" s="409">
        <f>AVERAGE(F38:F41)</f>
        <v>17426705.666666668</v>
      </c>
      <c r="G42" s="411">
        <f>AVERAGE(G38:G41)</f>
        <v>17128666.863246184</v>
      </c>
      <c r="H42" s="412"/>
    </row>
    <row r="43" spans="1:14" ht="26.25" customHeight="1" x14ac:dyDescent="0.45">
      <c r="A43" s="386" t="s">
        <v>50</v>
      </c>
      <c r="B43" s="387">
        <v>1</v>
      </c>
      <c r="C43" s="413" t="s">
        <v>51</v>
      </c>
      <c r="D43" s="414">
        <v>15.12</v>
      </c>
      <c r="E43" s="402"/>
      <c r="F43" s="660">
        <v>15</v>
      </c>
      <c r="H43" s="412"/>
    </row>
    <row r="44" spans="1:14" ht="26.25" customHeight="1" x14ac:dyDescent="0.45">
      <c r="A44" s="386" t="s">
        <v>52</v>
      </c>
      <c r="B44" s="387">
        <v>1</v>
      </c>
      <c r="C44" s="415" t="s">
        <v>53</v>
      </c>
      <c r="D44" s="416">
        <f>D43*$B$34</f>
        <v>15.12</v>
      </c>
      <c r="E44" s="417"/>
      <c r="F44" s="416">
        <f>F43*$B$34</f>
        <v>15</v>
      </c>
      <c r="H44" s="412"/>
    </row>
    <row r="45" spans="1:14" ht="19.5" customHeight="1" x14ac:dyDescent="0.35">
      <c r="A45" s="386" t="s">
        <v>54</v>
      </c>
      <c r="B45" s="418">
        <f>(B44/B43)*(B42/B41)*(B40/B39)*(B38/B37)*B36</f>
        <v>250</v>
      </c>
      <c r="C45" s="415" t="s">
        <v>55</v>
      </c>
      <c r="D45" s="419">
        <f>D44*$B$30/100</f>
        <v>15.383087999999997</v>
      </c>
      <c r="E45" s="420"/>
      <c r="F45" s="419">
        <f>F44*$B$30/100</f>
        <v>15.260999999999999</v>
      </c>
      <c r="H45" s="412"/>
    </row>
    <row r="46" spans="1:14" ht="19.5" customHeight="1" x14ac:dyDescent="0.35">
      <c r="A46" s="710" t="s">
        <v>56</v>
      </c>
      <c r="B46" s="722"/>
      <c r="C46" s="415" t="s">
        <v>57</v>
      </c>
      <c r="D46" s="421">
        <f>D45/$B$45</f>
        <v>6.1532351999999992E-2</v>
      </c>
      <c r="E46" s="422"/>
      <c r="F46" s="423">
        <f>F45/$B$45</f>
        <v>6.1043999999999994E-2</v>
      </c>
      <c r="H46" s="412"/>
    </row>
    <row r="47" spans="1:14" ht="27" customHeight="1" x14ac:dyDescent="0.45">
      <c r="A47" s="712"/>
      <c r="B47" s="723"/>
      <c r="C47" s="424" t="s">
        <v>58</v>
      </c>
      <c r="D47" s="425">
        <v>0.06</v>
      </c>
      <c r="E47" s="426"/>
      <c r="F47" s="422"/>
      <c r="H47" s="412"/>
    </row>
    <row r="48" spans="1:14" ht="18" x14ac:dyDescent="0.35">
      <c r="C48" s="427" t="s">
        <v>59</v>
      </c>
      <c r="D48" s="419">
        <f>D47*$B$45</f>
        <v>15</v>
      </c>
      <c r="F48" s="428"/>
      <c r="H48" s="412"/>
    </row>
    <row r="49" spans="1:12" ht="19.5" customHeight="1" x14ac:dyDescent="0.35">
      <c r="C49" s="429" t="s">
        <v>60</v>
      </c>
      <c r="D49" s="430">
        <f>D48/B34</f>
        <v>15</v>
      </c>
      <c r="F49" s="428"/>
      <c r="H49" s="412"/>
    </row>
    <row r="50" spans="1:12" ht="18" x14ac:dyDescent="0.35">
      <c r="C50" s="384" t="s">
        <v>61</v>
      </c>
      <c r="D50" s="431">
        <f>AVERAGE(E38:E41,G38:G41)</f>
        <v>17105961.744481996</v>
      </c>
      <c r="F50" s="432"/>
      <c r="H50" s="412"/>
    </row>
    <row r="51" spans="1:12" ht="18" x14ac:dyDescent="0.35">
      <c r="C51" s="386" t="s">
        <v>62</v>
      </c>
      <c r="D51" s="433">
        <f>STDEV(E38:E41,G38:G41)/D50</f>
        <v>1.6570952675471862E-2</v>
      </c>
      <c r="F51" s="432"/>
      <c r="H51" s="412"/>
    </row>
    <row r="52" spans="1:12" ht="19.5" customHeight="1" x14ac:dyDescent="0.35">
      <c r="C52" s="434" t="s">
        <v>4</v>
      </c>
      <c r="D52" s="435">
        <f>COUNT(E38:E41,G38:G41)</f>
        <v>6</v>
      </c>
      <c r="F52" s="432"/>
    </row>
    <row r="53" spans="1:12" x14ac:dyDescent="0.3">
      <c r="G53" s="663"/>
    </row>
    <row r="54" spans="1:12" ht="18" x14ac:dyDescent="0.35">
      <c r="A54" s="436" t="s">
        <v>0</v>
      </c>
      <c r="B54" s="437" t="s">
        <v>63</v>
      </c>
      <c r="G54" s="662"/>
    </row>
    <row r="55" spans="1:12" ht="18" x14ac:dyDescent="0.35">
      <c r="A55" s="362" t="s">
        <v>64</v>
      </c>
      <c r="B55" s="438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9" t="s">
        <v>65</v>
      </c>
      <c r="B56" s="440">
        <v>300</v>
      </c>
      <c r="C56" s="362" t="str">
        <f>B20</f>
        <v>Efavirenz 600 mg, Lamivudine 300 mg and Tenofovir Disoproxil Fumarate 300 mg</v>
      </c>
      <c r="H56" s="441"/>
    </row>
    <row r="57" spans="1:12" ht="18" x14ac:dyDescent="0.35">
      <c r="A57" s="438" t="s">
        <v>66</v>
      </c>
      <c r="B57" s="528">
        <f>'Uniformity '!C44</f>
        <v>1759.7489999999998</v>
      </c>
      <c r="H57" s="441"/>
    </row>
    <row r="58" spans="1:12" ht="19.5" customHeight="1" x14ac:dyDescent="0.35">
      <c r="H58" s="441"/>
    </row>
    <row r="59" spans="1:12" s="583" customFormat="1" ht="27" customHeight="1" x14ac:dyDescent="0.45">
      <c r="A59" s="384" t="s">
        <v>67</v>
      </c>
      <c r="B59" s="385">
        <v>200</v>
      </c>
      <c r="C59" s="362"/>
      <c r="D59" s="442" t="s">
        <v>68</v>
      </c>
      <c r="E59" s="443" t="s">
        <v>40</v>
      </c>
      <c r="F59" s="443" t="s">
        <v>41</v>
      </c>
      <c r="G59" s="443" t="s">
        <v>69</v>
      </c>
      <c r="H59" s="388" t="s">
        <v>70</v>
      </c>
      <c r="I59" s="2"/>
      <c r="J59" s="489"/>
      <c r="L59" s="661"/>
    </row>
    <row r="60" spans="1:12" s="583" customFormat="1" ht="26.25" customHeight="1" x14ac:dyDescent="0.45">
      <c r="A60" s="386" t="s">
        <v>71</v>
      </c>
      <c r="B60" s="387">
        <v>5</v>
      </c>
      <c r="C60" s="714" t="s">
        <v>72</v>
      </c>
      <c r="D60" s="717">
        <v>1758.74</v>
      </c>
      <c r="E60" s="444">
        <v>1</v>
      </c>
      <c r="F60" s="445">
        <v>16812377</v>
      </c>
      <c r="G60" s="529">
        <f>IF(ISBLANK(F60),"-",(F60/$D$50*$D$47*$B$68)*($B$57/$D$60))</f>
        <v>295.02034347664949</v>
      </c>
      <c r="H60" s="446">
        <f t="shared" ref="H60:H71" si="0">IF(ISBLANK(F60),"-",G60/$B$56)</f>
        <v>0.9834011449221649</v>
      </c>
      <c r="I60" s="2"/>
      <c r="J60" s="489"/>
      <c r="L60" s="661"/>
    </row>
    <row r="61" spans="1:12" s="583" customFormat="1" ht="26.25" customHeight="1" x14ac:dyDescent="0.45">
      <c r="A61" s="386" t="s">
        <v>73</v>
      </c>
      <c r="B61" s="387">
        <v>50</v>
      </c>
      <c r="C61" s="715"/>
      <c r="D61" s="718"/>
      <c r="E61" s="447">
        <v>2</v>
      </c>
      <c r="F61" s="399">
        <v>16902967</v>
      </c>
      <c r="G61" s="530">
        <f>IF(ISBLANK(F61),"-",(F61/$D$50*$D$47*$B$68)*($B$57/$D$60))</f>
        <v>296.60999929483324</v>
      </c>
      <c r="H61" s="448">
        <f t="shared" si="0"/>
        <v>0.98869999764944416</v>
      </c>
      <c r="I61" s="2"/>
      <c r="J61" s="489"/>
      <c r="L61" s="661"/>
    </row>
    <row r="62" spans="1:12" s="583" customFormat="1" ht="26.25" customHeight="1" x14ac:dyDescent="0.45">
      <c r="A62" s="386" t="s">
        <v>74</v>
      </c>
      <c r="B62" s="387">
        <v>10</v>
      </c>
      <c r="C62" s="715"/>
      <c r="D62" s="718"/>
      <c r="E62" s="447">
        <v>3</v>
      </c>
      <c r="F62" s="449">
        <v>16819600</v>
      </c>
      <c r="G62" s="530">
        <f>IF(ISBLANK(F62),"-",(F62/$D$50*$D$47*$B$68)*($B$57/$D$60))</f>
        <v>295.14709128517956</v>
      </c>
      <c r="H62" s="448">
        <f t="shared" si="0"/>
        <v>0.98382363761726521</v>
      </c>
      <c r="I62" s="2"/>
      <c r="J62" s="489"/>
      <c r="L62" s="661"/>
    </row>
    <row r="63" spans="1:12" ht="27" customHeight="1" x14ac:dyDescent="0.45">
      <c r="A63" s="386" t="s">
        <v>75</v>
      </c>
      <c r="B63" s="387">
        <v>25</v>
      </c>
      <c r="C63" s="716"/>
      <c r="D63" s="719"/>
      <c r="E63" s="450">
        <v>4</v>
      </c>
      <c r="F63" s="451"/>
      <c r="G63" s="530" t="str">
        <f>IF(ISBLANK(F63),"-",(F63/$D$50*$D$47*$B$68)*($B$57/$D$60))</f>
        <v>-</v>
      </c>
      <c r="H63" s="448" t="str">
        <f t="shared" si="0"/>
        <v>-</v>
      </c>
    </row>
    <row r="64" spans="1:12" ht="26.25" customHeight="1" x14ac:dyDescent="0.45">
      <c r="A64" s="386" t="s">
        <v>76</v>
      </c>
      <c r="B64" s="387">
        <v>1</v>
      </c>
      <c r="C64" s="714" t="s">
        <v>77</v>
      </c>
      <c r="D64" s="717">
        <v>1761.44</v>
      </c>
      <c r="E64" s="444">
        <v>1</v>
      </c>
      <c r="F64" s="445">
        <v>16643407</v>
      </c>
      <c r="G64" s="531">
        <f>IF(ISBLANK(F64),"-",(F64/$D$50*$D$47*$B$68)*($B$57/$D$64))</f>
        <v>291.60761747311221</v>
      </c>
      <c r="H64" s="452">
        <f t="shared" si="0"/>
        <v>0.97202539157704071</v>
      </c>
    </row>
    <row r="65" spans="1:8" ht="26.25" customHeight="1" x14ac:dyDescent="0.45">
      <c r="A65" s="386" t="s">
        <v>78</v>
      </c>
      <c r="B65" s="387">
        <v>1</v>
      </c>
      <c r="C65" s="715"/>
      <c r="D65" s="718"/>
      <c r="E65" s="447">
        <v>2</v>
      </c>
      <c r="F65" s="399">
        <v>16729960</v>
      </c>
      <c r="G65" s="532">
        <f>IF(ISBLANK(F65),"-",(F65/$D$50*$D$47*$B$68)*($B$57/$D$64))</f>
        <v>293.12410469926425</v>
      </c>
      <c r="H65" s="453">
        <f t="shared" si="0"/>
        <v>0.97708034899754748</v>
      </c>
    </row>
    <row r="66" spans="1:8" ht="26.25" customHeight="1" x14ac:dyDescent="0.45">
      <c r="A66" s="386" t="s">
        <v>79</v>
      </c>
      <c r="B66" s="387">
        <v>1</v>
      </c>
      <c r="C66" s="715"/>
      <c r="D66" s="718"/>
      <c r="E66" s="447">
        <v>3</v>
      </c>
      <c r="F66" s="399">
        <v>16731452</v>
      </c>
      <c r="G66" s="532">
        <f>IF(ISBLANK(F66),"-",(F66/$D$50*$D$47*$B$68)*($B$57/$D$64))</f>
        <v>293.15024589531089</v>
      </c>
      <c r="H66" s="453">
        <f t="shared" si="0"/>
        <v>0.977167486317703</v>
      </c>
    </row>
    <row r="67" spans="1:8" ht="27" customHeight="1" x14ac:dyDescent="0.45">
      <c r="A67" s="386" t="s">
        <v>80</v>
      </c>
      <c r="B67" s="387">
        <v>1</v>
      </c>
      <c r="C67" s="716"/>
      <c r="D67" s="719"/>
      <c r="E67" s="450">
        <v>4</v>
      </c>
      <c r="F67" s="451"/>
      <c r="G67" s="533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5">
      <c r="A68" s="386" t="s">
        <v>81</v>
      </c>
      <c r="B68" s="455">
        <f>(B67/B66)*(B65/B64)*(B63/B62)*(B61/B60)*B59</f>
        <v>5000</v>
      </c>
      <c r="C68" s="714" t="s">
        <v>82</v>
      </c>
      <c r="D68" s="717">
        <v>1759.24</v>
      </c>
      <c r="E68" s="444">
        <v>1</v>
      </c>
      <c r="F68" s="445">
        <v>16771800</v>
      </c>
      <c r="G68" s="531">
        <f>IF(ISBLANK(F68),"-",(F68/$D$50*$D$47*$B$68)*($B$57/$D$68))</f>
        <v>294.22465968575909</v>
      </c>
      <c r="H68" s="448">
        <f t="shared" si="0"/>
        <v>0.98074886561919694</v>
      </c>
    </row>
    <row r="69" spans="1:8" ht="27" customHeight="1" x14ac:dyDescent="0.5">
      <c r="A69" s="434" t="s">
        <v>83</v>
      </c>
      <c r="B69" s="456">
        <f>(D47*B68)/B56*B57</f>
        <v>1759.7489999999998</v>
      </c>
      <c r="C69" s="715"/>
      <c r="D69" s="718"/>
      <c r="E69" s="447">
        <v>2</v>
      </c>
      <c r="F69" s="399">
        <v>16941544</v>
      </c>
      <c r="G69" s="532">
        <f>IF(ISBLANK(F69),"-",(F69/$D$50*$D$47*$B$68)*($B$57/$D$68))</f>
        <v>297.20244803487481</v>
      </c>
      <c r="H69" s="448">
        <f t="shared" si="0"/>
        <v>0.99067482678291607</v>
      </c>
    </row>
    <row r="70" spans="1:8" ht="26.25" customHeight="1" x14ac:dyDescent="0.45">
      <c r="A70" s="726" t="s">
        <v>56</v>
      </c>
      <c r="B70" s="727"/>
      <c r="C70" s="715"/>
      <c r="D70" s="718"/>
      <c r="E70" s="447">
        <v>3</v>
      </c>
      <c r="F70" s="399">
        <v>16926439</v>
      </c>
      <c r="G70" s="532">
        <f>IF(ISBLANK(F70),"-",(F70/$D$50*$D$47*$B$68)*($B$57/$D$68))</f>
        <v>296.93746374669144</v>
      </c>
      <c r="H70" s="448">
        <f t="shared" si="0"/>
        <v>0.98979154582230477</v>
      </c>
    </row>
    <row r="71" spans="1:8" ht="27" customHeight="1" x14ac:dyDescent="0.45">
      <c r="A71" s="728"/>
      <c r="B71" s="729"/>
      <c r="C71" s="725"/>
      <c r="D71" s="719"/>
      <c r="E71" s="450">
        <v>4</v>
      </c>
      <c r="F71" s="451"/>
      <c r="G71" s="533" t="str">
        <f>IF(ISBLANK(F71),"-",(F71/$D$50*$D$47*$B$68)*($B$57/$D$68))</f>
        <v>-</v>
      </c>
      <c r="H71" s="457" t="str">
        <f t="shared" si="0"/>
        <v>-</v>
      </c>
    </row>
    <row r="72" spans="1:8" ht="26.25" customHeight="1" x14ac:dyDescent="0.45">
      <c r="A72" s="458"/>
      <c r="B72" s="458"/>
      <c r="C72" s="458"/>
      <c r="D72" s="458"/>
      <c r="E72" s="458"/>
      <c r="F72" s="460" t="s">
        <v>49</v>
      </c>
      <c r="G72" s="535">
        <f>AVERAGE(G60:G71)</f>
        <v>294.78044151018617</v>
      </c>
      <c r="H72" s="461">
        <f>AVERAGE(H60:H71)</f>
        <v>0.9826014717006204</v>
      </c>
    </row>
    <row r="73" spans="1:8" ht="26.25" customHeight="1" x14ac:dyDescent="0.45">
      <c r="C73" s="458"/>
      <c r="D73" s="458"/>
      <c r="E73" s="458"/>
      <c r="F73" s="462" t="s">
        <v>62</v>
      </c>
      <c r="G73" s="534">
        <f>STDEV(G60:G71)/G72</f>
        <v>6.5511579436012702E-3</v>
      </c>
      <c r="H73" s="461">
        <f>STDEV(H60:H71)/H72</f>
        <v>6.5511579436012815E-3</v>
      </c>
    </row>
    <row r="74" spans="1:8" ht="27" customHeight="1" x14ac:dyDescent="0.45">
      <c r="A74" s="458"/>
      <c r="B74" s="458"/>
      <c r="C74" s="459"/>
      <c r="D74" s="459"/>
      <c r="E74" s="463"/>
      <c r="F74" s="464" t="s">
        <v>4</v>
      </c>
      <c r="G74" s="465">
        <f>COUNT(G60:G71)</f>
        <v>9</v>
      </c>
      <c r="H74" s="465">
        <f>COUNT(H60:H71)</f>
        <v>9</v>
      </c>
    </row>
    <row r="76" spans="1:8" ht="26.25" customHeight="1" x14ac:dyDescent="0.45">
      <c r="A76" s="371" t="s">
        <v>84</v>
      </c>
      <c r="B76" s="466" t="s">
        <v>85</v>
      </c>
      <c r="C76" s="700" t="str">
        <f>B26</f>
        <v>LAMIVUDINE</v>
      </c>
      <c r="D76" s="700"/>
      <c r="E76" s="467" t="s">
        <v>86</v>
      </c>
      <c r="F76" s="467"/>
      <c r="G76" s="468">
        <f>H72</f>
        <v>0.9826014717006204</v>
      </c>
      <c r="H76" s="469"/>
    </row>
    <row r="77" spans="1:8" ht="18" x14ac:dyDescent="0.35">
      <c r="A77" s="370" t="s">
        <v>87</v>
      </c>
      <c r="B77" s="370" t="s">
        <v>88</v>
      </c>
    </row>
    <row r="78" spans="1:8" ht="18" x14ac:dyDescent="0.35">
      <c r="A78" s="370"/>
      <c r="B78" s="370"/>
    </row>
    <row r="79" spans="1:8" ht="26.25" customHeight="1" x14ac:dyDescent="0.45">
      <c r="A79" s="371" t="s">
        <v>1</v>
      </c>
      <c r="B79" s="470" t="str">
        <f>B26</f>
        <v>LAMIVUDINE</v>
      </c>
      <c r="C79" s="489"/>
    </row>
    <row r="80" spans="1:8" ht="26.25" customHeight="1" x14ac:dyDescent="0.45">
      <c r="A80" s="372" t="s">
        <v>26</v>
      </c>
      <c r="B80" s="470" t="str">
        <f>B27</f>
        <v>L3-9</v>
      </c>
      <c r="C80" s="489"/>
    </row>
    <row r="81" spans="1:12" ht="27" customHeight="1" x14ac:dyDescent="0.45">
      <c r="A81" s="372" t="s">
        <v>2</v>
      </c>
      <c r="B81" s="470">
        <f>B28</f>
        <v>101.74</v>
      </c>
    </row>
    <row r="82" spans="1:12" s="583" customFormat="1" ht="27" customHeight="1" x14ac:dyDescent="0.5">
      <c r="A82" s="372" t="s">
        <v>27</v>
      </c>
      <c r="B82" s="374">
        <v>0</v>
      </c>
      <c r="C82" s="702" t="s">
        <v>28</v>
      </c>
      <c r="D82" s="703"/>
      <c r="E82" s="703"/>
      <c r="F82" s="703"/>
      <c r="G82" s="704"/>
      <c r="H82" s="489"/>
      <c r="I82" s="375"/>
      <c r="J82" s="375"/>
      <c r="K82" s="375"/>
      <c r="L82" s="375"/>
    </row>
    <row r="83" spans="1:12" s="583" customFormat="1" ht="19.5" customHeight="1" x14ac:dyDescent="0.35">
      <c r="A83" s="372" t="s">
        <v>29</v>
      </c>
      <c r="B83" s="376">
        <f>B81-B82</f>
        <v>101.74</v>
      </c>
      <c r="C83" s="377"/>
      <c r="D83" s="377"/>
      <c r="E83" s="377"/>
      <c r="F83" s="377"/>
      <c r="G83" s="378"/>
      <c r="H83" s="489"/>
      <c r="I83" s="375"/>
      <c r="J83" s="375"/>
      <c r="K83" s="375"/>
      <c r="L83" s="375"/>
    </row>
    <row r="84" spans="1:12" s="583" customFormat="1" ht="27" customHeight="1" x14ac:dyDescent="0.45">
      <c r="A84" s="372" t="s">
        <v>30</v>
      </c>
      <c r="B84" s="379">
        <v>1</v>
      </c>
      <c r="C84" s="705" t="s">
        <v>89</v>
      </c>
      <c r="D84" s="706"/>
      <c r="E84" s="706"/>
      <c r="F84" s="706"/>
      <c r="G84" s="706"/>
      <c r="H84" s="707"/>
      <c r="I84" s="375"/>
      <c r="J84" s="375"/>
      <c r="K84" s="375"/>
      <c r="L84" s="375"/>
    </row>
    <row r="85" spans="1:12" s="583" customFormat="1" ht="27" customHeight="1" x14ac:dyDescent="0.45">
      <c r="A85" s="372" t="s">
        <v>32</v>
      </c>
      <c r="B85" s="379">
        <v>1</v>
      </c>
      <c r="C85" s="705" t="s">
        <v>90</v>
      </c>
      <c r="D85" s="706"/>
      <c r="E85" s="706"/>
      <c r="F85" s="706"/>
      <c r="G85" s="706"/>
      <c r="H85" s="707"/>
      <c r="I85" s="375"/>
      <c r="J85" s="375"/>
      <c r="K85" s="375"/>
      <c r="L85" s="375"/>
    </row>
    <row r="86" spans="1:12" s="583" customFormat="1" ht="18" x14ac:dyDescent="0.35">
      <c r="A86" s="372"/>
      <c r="B86" s="381"/>
      <c r="C86" s="382"/>
      <c r="D86" s="382"/>
      <c r="E86" s="382"/>
      <c r="F86" s="382"/>
      <c r="G86" s="382"/>
      <c r="H86" s="382"/>
      <c r="I86" s="375"/>
      <c r="J86" s="375"/>
      <c r="K86" s="375"/>
      <c r="L86" s="375"/>
    </row>
    <row r="87" spans="1:12" s="583" customFormat="1" ht="18" x14ac:dyDescent="0.35">
      <c r="A87" s="372" t="s">
        <v>34</v>
      </c>
      <c r="B87" s="383">
        <f>B84/B85</f>
        <v>1</v>
      </c>
      <c r="C87" s="362" t="s">
        <v>35</v>
      </c>
      <c r="D87" s="362"/>
      <c r="E87" s="362"/>
      <c r="F87" s="362"/>
      <c r="G87" s="362"/>
      <c r="H87" s="489"/>
      <c r="I87" s="375"/>
      <c r="J87" s="375"/>
      <c r="K87" s="375"/>
      <c r="L87" s="375"/>
    </row>
    <row r="88" spans="1:12" ht="19.5" customHeight="1" x14ac:dyDescent="0.35">
      <c r="A88" s="370"/>
      <c r="B88" s="370"/>
    </row>
    <row r="89" spans="1:12" ht="27" customHeight="1" x14ac:dyDescent="0.45">
      <c r="A89" s="384" t="s">
        <v>36</v>
      </c>
      <c r="B89" s="385">
        <v>25</v>
      </c>
      <c r="D89" s="471" t="s">
        <v>37</v>
      </c>
      <c r="E89" s="472"/>
      <c r="F89" s="708" t="s">
        <v>38</v>
      </c>
      <c r="G89" s="709"/>
    </row>
    <row r="90" spans="1:12" ht="27" customHeight="1" x14ac:dyDescent="0.45">
      <c r="A90" s="386" t="s">
        <v>39</v>
      </c>
      <c r="B90" s="387">
        <v>10</v>
      </c>
      <c r="C90" s="473" t="s">
        <v>40</v>
      </c>
      <c r="D90" s="389" t="s">
        <v>41</v>
      </c>
      <c r="E90" s="390" t="s">
        <v>42</v>
      </c>
      <c r="F90" s="389" t="s">
        <v>41</v>
      </c>
      <c r="G90" s="474" t="s">
        <v>42</v>
      </c>
      <c r="I90" s="392" t="s">
        <v>43</v>
      </c>
    </row>
    <row r="91" spans="1:12" ht="26.25" customHeight="1" x14ac:dyDescent="0.45">
      <c r="A91" s="386" t="s">
        <v>44</v>
      </c>
      <c r="B91" s="387">
        <v>20</v>
      </c>
      <c r="C91" s="475">
        <v>1</v>
      </c>
      <c r="D91" s="394">
        <v>84418436</v>
      </c>
      <c r="E91" s="395">
        <f>IF(ISBLANK(D91),"-",$D$101/$D$98*D91)</f>
        <v>82316147.447118565</v>
      </c>
      <c r="F91" s="394">
        <v>82807131</v>
      </c>
      <c r="G91" s="396">
        <f>IF(ISBLANK(F91),"-",$D$101/$F$98*F91)</f>
        <v>81390928.838215053</v>
      </c>
      <c r="I91" s="397"/>
    </row>
    <row r="92" spans="1:12" ht="26.25" customHeight="1" x14ac:dyDescent="0.45">
      <c r="A92" s="386" t="s">
        <v>45</v>
      </c>
      <c r="B92" s="387">
        <v>1</v>
      </c>
      <c r="C92" s="459">
        <v>2</v>
      </c>
      <c r="D92" s="399">
        <v>83890485</v>
      </c>
      <c r="E92" s="400">
        <f>IF(ISBLANK(D92),"-",$D$101/$D$98*D92)</f>
        <v>81801344.112443492</v>
      </c>
      <c r="F92" s="399">
        <v>82728321</v>
      </c>
      <c r="G92" s="401">
        <f>IF(ISBLANK(F92),"-",$D$101/$F$98*F92)</f>
        <v>81313466.679771975</v>
      </c>
      <c r="I92" s="724">
        <f>ABS((F96/D96*D95)-F95)/D95</f>
        <v>1.0582434611567056E-2</v>
      </c>
    </row>
    <row r="93" spans="1:12" ht="26.25" customHeight="1" x14ac:dyDescent="0.45">
      <c r="A93" s="386" t="s">
        <v>46</v>
      </c>
      <c r="B93" s="387">
        <v>1</v>
      </c>
      <c r="C93" s="459">
        <v>3</v>
      </c>
      <c r="D93" s="399">
        <v>83769943</v>
      </c>
      <c r="E93" s="400">
        <f>IF(ISBLANK(D93),"-",$D$101/$D$98*D93)</f>
        <v>81683803.99306044</v>
      </c>
      <c r="F93" s="399">
        <v>81875178</v>
      </c>
      <c r="G93" s="401">
        <f>IF(ISBLANK(F93),"-",$D$101/$F$98*F93)</f>
        <v>80474914.48791036</v>
      </c>
      <c r="I93" s="724"/>
    </row>
    <row r="94" spans="1:12" ht="27" customHeight="1" x14ac:dyDescent="0.45">
      <c r="A94" s="386" t="s">
        <v>47</v>
      </c>
      <c r="B94" s="387">
        <v>1</v>
      </c>
      <c r="C94" s="476">
        <v>4</v>
      </c>
      <c r="D94" s="404"/>
      <c r="E94" s="405" t="str">
        <f>IF(ISBLANK(D94),"-",$D$101/$D$98*D94)</f>
        <v>-</v>
      </c>
      <c r="F94" s="477"/>
      <c r="G94" s="406" t="str">
        <f>IF(ISBLANK(F94),"-",$D$101/$F$98*F94)</f>
        <v>-</v>
      </c>
      <c r="I94" s="407"/>
    </row>
    <row r="95" spans="1:12" ht="27" customHeight="1" x14ac:dyDescent="0.45">
      <c r="A95" s="386" t="s">
        <v>48</v>
      </c>
      <c r="B95" s="387">
        <v>1</v>
      </c>
      <c r="C95" s="478" t="s">
        <v>49</v>
      </c>
      <c r="D95" s="479">
        <f>AVERAGE(D91:D94)</f>
        <v>84026288</v>
      </c>
      <c r="E95" s="410">
        <f>AVERAGE(E91:E94)</f>
        <v>81933765.184207499</v>
      </c>
      <c r="F95" s="480">
        <f>AVERAGE(F91:F94)</f>
        <v>82470210</v>
      </c>
      <c r="G95" s="481">
        <f>AVERAGE(G91:G94)</f>
        <v>81059770.001965791</v>
      </c>
    </row>
    <row r="96" spans="1:12" ht="26.25" customHeight="1" x14ac:dyDescent="0.45">
      <c r="A96" s="386" t="s">
        <v>50</v>
      </c>
      <c r="B96" s="373">
        <v>1</v>
      </c>
      <c r="C96" s="482" t="s">
        <v>91</v>
      </c>
      <c r="D96" s="483">
        <v>15.12</v>
      </c>
      <c r="E96" s="402"/>
      <c r="F96" s="414">
        <v>15</v>
      </c>
    </row>
    <row r="97" spans="1:10" ht="26.25" customHeight="1" x14ac:dyDescent="0.45">
      <c r="A97" s="386" t="s">
        <v>52</v>
      </c>
      <c r="B97" s="373">
        <v>1</v>
      </c>
      <c r="C97" s="484" t="s">
        <v>92</v>
      </c>
      <c r="D97" s="485">
        <f>D96*$B$87</f>
        <v>15.12</v>
      </c>
      <c r="E97" s="417"/>
      <c r="F97" s="416">
        <f>F96*$B$87</f>
        <v>15</v>
      </c>
    </row>
    <row r="98" spans="1:10" ht="19.5" customHeight="1" x14ac:dyDescent="0.35">
      <c r="A98" s="386" t="s">
        <v>54</v>
      </c>
      <c r="B98" s="486">
        <f>(B97/B96)*(B95/B94)*(B93/B92)*(B91/B90)*B89</f>
        <v>50</v>
      </c>
      <c r="C98" s="484" t="s">
        <v>93</v>
      </c>
      <c r="D98" s="487">
        <f>D97*$B$83/100</f>
        <v>15.383087999999997</v>
      </c>
      <c r="E98" s="420"/>
      <c r="F98" s="419">
        <f>F97*$B$83/100</f>
        <v>15.260999999999999</v>
      </c>
    </row>
    <row r="99" spans="1:10" ht="19.5" customHeight="1" x14ac:dyDescent="0.35">
      <c r="A99" s="710" t="s">
        <v>56</v>
      </c>
      <c r="B99" s="711"/>
      <c r="C99" s="484" t="s">
        <v>94</v>
      </c>
      <c r="D99" s="488">
        <f>D98/$B$98</f>
        <v>0.30766175999999995</v>
      </c>
      <c r="E99" s="420"/>
      <c r="F99" s="423">
        <f>F98/$B$98</f>
        <v>0.30521999999999999</v>
      </c>
      <c r="G99" s="489"/>
      <c r="H99" s="412"/>
    </row>
    <row r="100" spans="1:10" ht="19.5" customHeight="1" x14ac:dyDescent="0.35">
      <c r="A100" s="712"/>
      <c r="B100" s="713"/>
      <c r="C100" s="484" t="s">
        <v>58</v>
      </c>
      <c r="D100" s="490">
        <f>$B$56/$B$116</f>
        <v>0.3</v>
      </c>
      <c r="F100" s="428"/>
      <c r="G100" s="491"/>
      <c r="H100" s="412"/>
    </row>
    <row r="101" spans="1:10" ht="18" x14ac:dyDescent="0.35">
      <c r="C101" s="484" t="s">
        <v>59</v>
      </c>
      <c r="D101" s="485">
        <f>D100*$B$98</f>
        <v>15</v>
      </c>
      <c r="F101" s="428"/>
      <c r="G101" s="489"/>
      <c r="H101" s="412"/>
    </row>
    <row r="102" spans="1:10" ht="19.5" customHeight="1" x14ac:dyDescent="0.35">
      <c r="C102" s="492" t="s">
        <v>60</v>
      </c>
      <c r="D102" s="493">
        <f>D101/B34</f>
        <v>15</v>
      </c>
      <c r="F102" s="432"/>
      <c r="G102" s="489"/>
      <c r="H102" s="412"/>
      <c r="J102" s="494"/>
    </row>
    <row r="103" spans="1:10" ht="18" x14ac:dyDescent="0.35">
      <c r="C103" s="495" t="s">
        <v>95</v>
      </c>
      <c r="D103" s="496">
        <f>AVERAGE(E91:E94,G91:G94)</f>
        <v>81496767.593086645</v>
      </c>
      <c r="F103" s="432"/>
      <c r="G103" s="497"/>
      <c r="H103" s="412"/>
      <c r="J103" s="498"/>
    </row>
    <row r="104" spans="1:10" ht="18" x14ac:dyDescent="0.35">
      <c r="C104" s="462" t="s">
        <v>62</v>
      </c>
      <c r="D104" s="499">
        <f>STDEV(E91:E94,G91:G94)/D103</f>
        <v>7.5403089454687319E-3</v>
      </c>
      <c r="F104" s="432"/>
      <c r="G104" s="489"/>
      <c r="H104" s="412"/>
      <c r="J104" s="498"/>
    </row>
    <row r="105" spans="1:10" ht="19.5" customHeight="1" x14ac:dyDescent="0.35">
      <c r="C105" s="464" t="s">
        <v>4</v>
      </c>
      <c r="D105" s="500">
        <f>COUNT(E91:E94,G91:G94)</f>
        <v>6</v>
      </c>
      <c r="F105" s="432"/>
      <c r="G105" s="489"/>
      <c r="H105" s="412"/>
      <c r="J105" s="498"/>
    </row>
    <row r="106" spans="1:10" ht="19.5" customHeight="1" x14ac:dyDescent="0.35">
      <c r="A106" s="436"/>
      <c r="B106" s="436"/>
      <c r="C106" s="436"/>
      <c r="D106" s="436"/>
      <c r="E106" s="436"/>
    </row>
    <row r="107" spans="1:10" ht="26.25" customHeight="1" x14ac:dyDescent="0.45">
      <c r="A107" s="384" t="s">
        <v>96</v>
      </c>
      <c r="B107" s="385">
        <v>1000</v>
      </c>
      <c r="C107" s="501" t="s">
        <v>97</v>
      </c>
      <c r="D107" s="502" t="s">
        <v>41</v>
      </c>
      <c r="E107" s="503" t="s">
        <v>98</v>
      </c>
      <c r="F107" s="504" t="s">
        <v>99</v>
      </c>
      <c r="H107" s="663"/>
    </row>
    <row r="108" spans="1:10" ht="26.25" customHeight="1" x14ac:dyDescent="0.45">
      <c r="A108" s="386" t="s">
        <v>100</v>
      </c>
      <c r="B108" s="387">
        <v>1</v>
      </c>
      <c r="C108" s="505">
        <v>1</v>
      </c>
      <c r="D108" s="506">
        <v>81437005</v>
      </c>
      <c r="E108" s="395">
        <f t="shared" ref="E108:E113" si="1">IF(ISBLANK(D108),"-",D108/$D$103*$D$100*$B$116)</f>
        <v>299.78000626950615</v>
      </c>
      <c r="F108" s="507">
        <f t="shared" ref="F108:F113" si="2">IF(ISBLANK(D108), "-", E108/$B$56)</f>
        <v>0.99926668756502046</v>
      </c>
    </row>
    <row r="109" spans="1:10" ht="26.25" customHeight="1" x14ac:dyDescent="0.45">
      <c r="A109" s="386" t="s">
        <v>73</v>
      </c>
      <c r="B109" s="387">
        <v>1</v>
      </c>
      <c r="C109" s="505">
        <v>2</v>
      </c>
      <c r="D109" s="506">
        <v>82064796</v>
      </c>
      <c r="E109" s="400">
        <f t="shared" si="1"/>
        <v>302.09098504280382</v>
      </c>
      <c r="F109" s="508">
        <f t="shared" si="2"/>
        <v>1.0069699501426794</v>
      </c>
    </row>
    <row r="110" spans="1:10" ht="26.25" customHeight="1" x14ac:dyDescent="0.45">
      <c r="A110" s="386" t="s">
        <v>74</v>
      </c>
      <c r="B110" s="387">
        <v>1</v>
      </c>
      <c r="C110" s="505">
        <v>3</v>
      </c>
      <c r="D110" s="506">
        <v>81959229</v>
      </c>
      <c r="E110" s="400">
        <f t="shared" si="1"/>
        <v>301.70237944609937</v>
      </c>
      <c r="F110" s="508">
        <f t="shared" si="2"/>
        <v>1.0056745981536646</v>
      </c>
    </row>
    <row r="111" spans="1:10" ht="26.25" customHeight="1" x14ac:dyDescent="0.45">
      <c r="A111" s="386" t="s">
        <v>75</v>
      </c>
      <c r="B111" s="387">
        <v>1</v>
      </c>
      <c r="C111" s="505">
        <v>4</v>
      </c>
      <c r="D111" s="506">
        <v>81532224</v>
      </c>
      <c r="E111" s="400">
        <f t="shared" si="1"/>
        <v>300.13051955786904</v>
      </c>
      <c r="F111" s="508">
        <f t="shared" si="2"/>
        <v>1.0004350651928968</v>
      </c>
    </row>
    <row r="112" spans="1:10" ht="26.25" customHeight="1" x14ac:dyDescent="0.45">
      <c r="A112" s="386" t="s">
        <v>76</v>
      </c>
      <c r="B112" s="387">
        <v>1</v>
      </c>
      <c r="C112" s="505">
        <v>5</v>
      </c>
      <c r="D112" s="506">
        <v>82972617</v>
      </c>
      <c r="E112" s="400">
        <f t="shared" si="1"/>
        <v>305.4327899762194</v>
      </c>
      <c r="F112" s="508">
        <f t="shared" si="2"/>
        <v>1.0181092999207313</v>
      </c>
    </row>
    <row r="113" spans="1:10" ht="26.25" customHeight="1" x14ac:dyDescent="0.45">
      <c r="A113" s="386" t="s">
        <v>78</v>
      </c>
      <c r="B113" s="387">
        <v>1</v>
      </c>
      <c r="C113" s="509">
        <v>6</v>
      </c>
      <c r="D113" s="510">
        <v>81297650</v>
      </c>
      <c r="E113" s="405">
        <f t="shared" si="1"/>
        <v>299.26702273365919</v>
      </c>
      <c r="F113" s="511">
        <f t="shared" si="2"/>
        <v>0.99755674244553061</v>
      </c>
    </row>
    <row r="114" spans="1:10" ht="26.25" customHeight="1" x14ac:dyDescent="0.45">
      <c r="A114" s="386" t="s">
        <v>79</v>
      </c>
      <c r="B114" s="387">
        <v>1</v>
      </c>
      <c r="C114" s="505"/>
      <c r="D114" s="459"/>
      <c r="E114" s="361"/>
      <c r="F114" s="512"/>
    </row>
    <row r="115" spans="1:10" ht="26.25" customHeight="1" x14ac:dyDescent="0.45">
      <c r="A115" s="386" t="s">
        <v>80</v>
      </c>
      <c r="B115" s="387">
        <v>1</v>
      </c>
      <c r="C115" s="505"/>
      <c r="D115" s="687" t="s">
        <v>49</v>
      </c>
      <c r="E115" s="536">
        <f>AVERAGE(E108:E113)</f>
        <v>301.40061717102611</v>
      </c>
      <c r="F115" s="513">
        <f>AVERAGE(F108:F113)</f>
        <v>1.0046687239034204</v>
      </c>
    </row>
    <row r="116" spans="1:10" ht="27" customHeight="1" x14ac:dyDescent="0.45">
      <c r="A116" s="386" t="s">
        <v>81</v>
      </c>
      <c r="B116" s="418">
        <f>(B115/B114)*(B113/B112)*(B111/B110)*(B109/B108)*B107</f>
        <v>1000</v>
      </c>
      <c r="C116" s="514"/>
      <c r="D116" s="688" t="s">
        <v>62</v>
      </c>
      <c r="E116" s="515">
        <f>STDEV(E108:E113)/E115</f>
        <v>7.5100374670097276E-3</v>
      </c>
      <c r="F116" s="515">
        <f>STDEV(F108:F113)/F115</f>
        <v>7.5100374670097197E-3</v>
      </c>
      <c r="I116" s="361"/>
    </row>
    <row r="117" spans="1:10" ht="27" customHeight="1" x14ac:dyDescent="0.45">
      <c r="A117" s="710" t="s">
        <v>56</v>
      </c>
      <c r="B117" s="722"/>
      <c r="C117" s="516"/>
      <c r="D117" s="689" t="s">
        <v>4</v>
      </c>
      <c r="E117" s="517">
        <f>COUNT(E108:E113)</f>
        <v>6</v>
      </c>
      <c r="F117" s="517">
        <f>COUNT(F108:F113)</f>
        <v>6</v>
      </c>
      <c r="I117" s="361"/>
      <c r="J117" s="498"/>
    </row>
    <row r="118" spans="1:10" ht="19.5" customHeight="1" x14ac:dyDescent="0.35">
      <c r="A118" s="712"/>
      <c r="B118" s="723"/>
      <c r="C118" s="361"/>
      <c r="D118" s="361"/>
      <c r="E118" s="361"/>
      <c r="F118" s="459"/>
      <c r="G118" s="361"/>
      <c r="H118" s="361"/>
      <c r="I118" s="361"/>
    </row>
    <row r="119" spans="1:10" ht="18" x14ac:dyDescent="0.35">
      <c r="A119" s="526"/>
      <c r="B119" s="382"/>
      <c r="C119" s="361"/>
      <c r="D119" s="361"/>
      <c r="E119" s="361"/>
      <c r="F119" s="459"/>
      <c r="G119" s="361"/>
      <c r="H119" s="361"/>
      <c r="I119" s="361"/>
    </row>
    <row r="120" spans="1:10" ht="26.25" customHeight="1" x14ac:dyDescent="0.45">
      <c r="A120" s="371" t="s">
        <v>84</v>
      </c>
      <c r="B120" s="466" t="s">
        <v>101</v>
      </c>
      <c r="C120" s="700" t="str">
        <f>B79</f>
        <v>LAMIVUDINE</v>
      </c>
      <c r="D120" s="700"/>
      <c r="E120" s="467" t="s">
        <v>102</v>
      </c>
      <c r="F120" s="467"/>
      <c r="G120" s="468">
        <f>F115</f>
        <v>1.0046687239034204</v>
      </c>
      <c r="H120" s="361"/>
      <c r="I120" s="361"/>
    </row>
    <row r="121" spans="1:10" ht="19.5" customHeight="1" x14ac:dyDescent="0.35">
      <c r="A121" s="518"/>
      <c r="B121" s="518"/>
      <c r="C121" s="519"/>
      <c r="D121" s="519"/>
      <c r="E121" s="519"/>
      <c r="F121" s="519"/>
      <c r="G121" s="519"/>
      <c r="H121" s="519"/>
    </row>
    <row r="122" spans="1:10" ht="18" x14ac:dyDescent="0.35">
      <c r="B122" s="701" t="s">
        <v>5</v>
      </c>
      <c r="C122" s="701"/>
      <c r="E122" s="473" t="s">
        <v>6</v>
      </c>
      <c r="F122" s="520"/>
      <c r="G122" s="701" t="s">
        <v>7</v>
      </c>
      <c r="H122" s="701"/>
    </row>
    <row r="123" spans="1:10" ht="69.900000000000006" customHeight="1" x14ac:dyDescent="0.35">
      <c r="A123" s="521" t="s">
        <v>8</v>
      </c>
      <c r="B123" s="740" t="s">
        <v>140</v>
      </c>
      <c r="C123" s="740"/>
      <c r="E123" s="522"/>
      <c r="F123" s="361"/>
      <c r="G123" s="523"/>
      <c r="H123" s="523"/>
    </row>
    <row r="124" spans="1:10" ht="69.900000000000006" customHeight="1" x14ac:dyDescent="0.35">
      <c r="A124" s="521" t="s">
        <v>9</v>
      </c>
      <c r="B124" s="524"/>
      <c r="C124" s="524"/>
      <c r="E124" s="524"/>
      <c r="F124" s="361"/>
      <c r="G124" s="525"/>
      <c r="H124" s="525"/>
    </row>
    <row r="125" spans="1:10" ht="18" x14ac:dyDescent="0.35">
      <c r="A125" s="458"/>
      <c r="B125" s="458"/>
      <c r="C125" s="459"/>
      <c r="D125" s="459"/>
      <c r="E125" s="459"/>
      <c r="F125" s="463"/>
      <c r="G125" s="459"/>
      <c r="H125" s="459"/>
      <c r="I125" s="361"/>
    </row>
    <row r="126" spans="1:10" ht="18" x14ac:dyDescent="0.35">
      <c r="A126" s="458"/>
      <c r="B126" s="458"/>
      <c r="C126" s="459"/>
      <c r="D126" s="459"/>
      <c r="E126" s="459"/>
      <c r="F126" s="463"/>
      <c r="G126" s="459"/>
      <c r="H126" s="459"/>
      <c r="I126" s="361"/>
    </row>
    <row r="127" spans="1:10" ht="18" x14ac:dyDescent="0.35">
      <c r="A127" s="458"/>
      <c r="B127" s="458"/>
      <c r="C127" s="459"/>
      <c r="D127" s="459"/>
      <c r="E127" s="459"/>
      <c r="F127" s="463"/>
      <c r="G127" s="459"/>
      <c r="H127" s="459"/>
      <c r="I127" s="361"/>
    </row>
    <row r="128" spans="1:10" ht="18" x14ac:dyDescent="0.35">
      <c r="A128" s="458"/>
      <c r="B128" s="458"/>
      <c r="C128" s="459"/>
      <c r="D128" s="459"/>
      <c r="E128" s="459"/>
      <c r="F128" s="463"/>
      <c r="G128" s="459"/>
      <c r="H128" s="459"/>
      <c r="I128" s="361"/>
    </row>
    <row r="129" spans="1:9" ht="18" x14ac:dyDescent="0.35">
      <c r="A129" s="458"/>
      <c r="B129" s="458"/>
      <c r="C129" s="459"/>
      <c r="D129" s="459"/>
      <c r="E129" s="459"/>
      <c r="F129" s="463"/>
      <c r="G129" s="459"/>
      <c r="H129" s="459"/>
      <c r="I129" s="361"/>
    </row>
    <row r="130" spans="1:9" ht="18" x14ac:dyDescent="0.35">
      <c r="A130" s="458"/>
      <c r="B130" s="458"/>
      <c r="C130" s="459"/>
      <c r="D130" s="459"/>
      <c r="E130" s="459"/>
      <c r="F130" s="463"/>
      <c r="G130" s="459"/>
      <c r="H130" s="459"/>
      <c r="I130" s="361"/>
    </row>
    <row r="131" spans="1:9" ht="18" x14ac:dyDescent="0.35">
      <c r="A131" s="458"/>
      <c r="B131" s="458"/>
      <c r="C131" s="459"/>
      <c r="D131" s="459"/>
      <c r="E131" s="459"/>
      <c r="F131" s="463"/>
      <c r="G131" s="459"/>
      <c r="H131" s="459"/>
      <c r="I131" s="361"/>
    </row>
    <row r="132" spans="1:9" ht="18" x14ac:dyDescent="0.35">
      <c r="A132" s="458"/>
      <c r="B132" s="458"/>
      <c r="C132" s="459"/>
      <c r="D132" s="459"/>
      <c r="E132" s="459"/>
      <c r="F132" s="463"/>
      <c r="G132" s="459"/>
      <c r="H132" s="459"/>
      <c r="I132" s="361"/>
    </row>
    <row r="133" spans="1:9" ht="18" x14ac:dyDescent="0.35">
      <c r="A133" s="458"/>
      <c r="B133" s="458"/>
      <c r="C133" s="459"/>
      <c r="D133" s="459"/>
      <c r="E133" s="459"/>
      <c r="F133" s="463"/>
      <c r="G133" s="459"/>
      <c r="H133" s="459"/>
      <c r="I133" s="36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0">
    <mergeCell ref="B123:C123"/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G73">
    <cfRule type="cellIs" dxfId="5" priority="3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TDF</vt:lpstr>
      <vt:lpstr>SST EFV</vt:lpstr>
      <vt:lpstr>SST 3TC</vt:lpstr>
      <vt:lpstr>Uniformity </vt:lpstr>
      <vt:lpstr>EFAVIRENZ</vt:lpstr>
      <vt:lpstr>TENOFOVIR DISOPROXIL FUMARATE</vt:lpstr>
      <vt:lpstr>LAMIVUDINE</vt:lpstr>
      <vt:lpstr>EFAVIRENZ!Print_Area</vt:lpstr>
      <vt:lpstr>LAMIVUDINE!Print_Area</vt:lpstr>
      <vt:lpstr>'TENOFOVIR DISOPROXIL FUMARATE'!Print_Area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2016-05-19T08:38:40Z</cp:lastPrinted>
  <dcterms:created xsi:type="dcterms:W3CDTF">2005-07-05T10:19:27Z</dcterms:created>
  <dcterms:modified xsi:type="dcterms:W3CDTF">2016-05-19T08:42:42Z</dcterms:modified>
</cp:coreProperties>
</file>