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 activeTab="3"/>
  </bookViews>
  <sheets>
    <sheet name="SST LAMIVUDINE" sheetId="1" r:id="rId1"/>
    <sheet name="SST LAMIVUDINE (S2)" sheetId="12" r:id="rId2"/>
    <sheet name="SST TENOFOVIR" sheetId="6" r:id="rId3"/>
    <sheet name="SST TENOFOVIR (S 2)" sheetId="13" r:id="rId4"/>
    <sheet name="SST EFAVIRENZ" sheetId="7" r:id="rId5"/>
    <sheet name="SST EFAVIRENZ (S 2)" sheetId="14" r:id="rId6"/>
    <sheet name="Uniformity" sheetId="8" r:id="rId7"/>
    <sheet name="Lamivudine " sheetId="9" r:id="rId8"/>
    <sheet name="Tenofovir" sheetId="10" r:id="rId9"/>
    <sheet name="Efavirenz" sheetId="11" r:id="rId10"/>
  </sheets>
  <definedNames>
    <definedName name="_xlnm.Print_Area" localSheetId="9">Efavirenz!$A$1:$H$172</definedName>
    <definedName name="_xlnm.Print_Area" localSheetId="7">'Lamivudine '!$A$1:$H$172</definedName>
    <definedName name="_xlnm.Print_Area" localSheetId="4">'SST EFAVIRENZ'!$A$15:$G$61</definedName>
    <definedName name="_xlnm.Print_Area" localSheetId="5">'SST EFAVIRENZ (S 2)'!$A$15:$G$61</definedName>
    <definedName name="_xlnm.Print_Area" localSheetId="0">'SST LAMIVUDINE'!$A$15:$G$61</definedName>
    <definedName name="_xlnm.Print_Area" localSheetId="1">'SST LAMIVUDINE (S2)'!$A$15:$G$61</definedName>
    <definedName name="_xlnm.Print_Area" localSheetId="2">'SST TENOFOVIR'!$A$15:$G$62</definedName>
    <definedName name="_xlnm.Print_Area" localSheetId="3">'SST TENOFOVIR (S 2)'!$A$15:$G$61</definedName>
    <definedName name="_xlnm.Print_Area" localSheetId="8">Tenofovir!$A$1:$H$172</definedName>
    <definedName name="_xlnm.Print_Area" localSheetId="6">Uniformity!$A$12:$F$54</definedName>
  </definedNames>
  <calcPr calcId="145621"/>
</workbook>
</file>

<file path=xl/calcChain.xml><?xml version="1.0" encoding="utf-8"?>
<calcChain xmlns="http://schemas.openxmlformats.org/spreadsheetml/2006/main">
  <c r="B53" i="14" l="1"/>
  <c r="D51" i="14"/>
  <c r="C51" i="14"/>
  <c r="B51" i="14"/>
  <c r="B52" i="14" s="1"/>
  <c r="B32" i="14"/>
  <c r="E30" i="14"/>
  <c r="D30" i="14"/>
  <c r="C30" i="14"/>
  <c r="B30" i="14"/>
  <c r="B31" i="14" s="1"/>
  <c r="B53" i="13"/>
  <c r="B52" i="13"/>
  <c r="D51" i="13"/>
  <c r="C51" i="13"/>
  <c r="B51" i="13"/>
  <c r="B32" i="13"/>
  <c r="E30" i="13"/>
  <c r="D30" i="13"/>
  <c r="C30" i="13"/>
  <c r="B30" i="13"/>
  <c r="B31" i="13" s="1"/>
  <c r="B53" i="12"/>
  <c r="B52" i="12"/>
  <c r="D51" i="12"/>
  <c r="C51" i="12"/>
  <c r="B51" i="12"/>
  <c r="B32" i="12"/>
  <c r="E30" i="12"/>
  <c r="D30" i="12"/>
  <c r="C30" i="12"/>
  <c r="B30" i="12"/>
  <c r="B31" i="12" s="1"/>
  <c r="B122" i="9" l="1"/>
  <c r="B122" i="10"/>
  <c r="B122" i="11"/>
  <c r="B57" i="11"/>
  <c r="B57" i="10"/>
  <c r="B57" i="9"/>
  <c r="C168" i="11"/>
  <c r="B159" i="11"/>
  <c r="D143" i="11" s="1"/>
  <c r="F141" i="11"/>
  <c r="B141" i="11"/>
  <c r="F140" i="11"/>
  <c r="D140" i="11"/>
  <c r="F138" i="11"/>
  <c r="D138" i="11"/>
  <c r="G137" i="11"/>
  <c r="E137" i="11"/>
  <c r="B130" i="11"/>
  <c r="B126" i="11"/>
  <c r="B116" i="11"/>
  <c r="D100" i="11"/>
  <c r="B98" i="11"/>
  <c r="F95" i="11"/>
  <c r="D95" i="11"/>
  <c r="G94" i="11"/>
  <c r="E94" i="11"/>
  <c r="B87" i="11"/>
  <c r="D97" i="11" s="1"/>
  <c r="B82" i="11"/>
  <c r="B83" i="11" s="1"/>
  <c r="C76" i="11"/>
  <c r="H71" i="11"/>
  <c r="G71" i="11"/>
  <c r="B68" i="11"/>
  <c r="H67" i="11"/>
  <c r="G67" i="11"/>
  <c r="H63" i="11"/>
  <c r="G63" i="11"/>
  <c r="C56" i="11"/>
  <c r="B55" i="11"/>
  <c r="B45" i="11"/>
  <c r="D48" i="11" s="1"/>
  <c r="F44" i="11"/>
  <c r="F45" i="11" s="1"/>
  <c r="F46" i="11" s="1"/>
  <c r="D44" i="11"/>
  <c r="F42" i="11"/>
  <c r="D42" i="11"/>
  <c r="G41" i="11"/>
  <c r="E41" i="11"/>
  <c r="B34" i="11"/>
  <c r="B30" i="11"/>
  <c r="C168" i="10"/>
  <c r="B159" i="10"/>
  <c r="D143" i="10"/>
  <c r="B141" i="10"/>
  <c r="D144" i="10" s="1"/>
  <c r="D145" i="10" s="1"/>
  <c r="F140" i="10"/>
  <c r="F141" i="10" s="1"/>
  <c r="D140" i="10"/>
  <c r="D141" i="10" s="1"/>
  <c r="F138" i="10"/>
  <c r="D138" i="10"/>
  <c r="G137" i="10"/>
  <c r="E137" i="10"/>
  <c r="B130" i="10"/>
  <c r="B126" i="10"/>
  <c r="B116" i="10"/>
  <c r="D100" i="10"/>
  <c r="B98" i="10"/>
  <c r="F95" i="10"/>
  <c r="D95" i="10"/>
  <c r="G94" i="10"/>
  <c r="E94" i="10"/>
  <c r="B87" i="10"/>
  <c r="D97" i="10" s="1"/>
  <c r="B83" i="10"/>
  <c r="B82" i="10"/>
  <c r="C76" i="10"/>
  <c r="H71" i="10"/>
  <c r="G71" i="10"/>
  <c r="B68" i="10"/>
  <c r="H67" i="10"/>
  <c r="G67" i="10"/>
  <c r="H63" i="10"/>
  <c r="G63" i="10"/>
  <c r="C56" i="10"/>
  <c r="B55" i="10"/>
  <c r="B45" i="10"/>
  <c r="D48" i="10" s="1"/>
  <c r="F44" i="10"/>
  <c r="D44" i="10"/>
  <c r="D45" i="10" s="1"/>
  <c r="F42" i="10"/>
  <c r="D42" i="10"/>
  <c r="G41" i="10"/>
  <c r="E41" i="10"/>
  <c r="B34" i="10"/>
  <c r="B30" i="10"/>
  <c r="C168" i="9"/>
  <c r="B159" i="9"/>
  <c r="D143" i="9"/>
  <c r="D144" i="9" s="1"/>
  <c r="D145" i="9" s="1"/>
  <c r="B141" i="9"/>
  <c r="D140" i="9"/>
  <c r="D141" i="9" s="1"/>
  <c r="F138" i="9"/>
  <c r="D138" i="9"/>
  <c r="G137" i="9"/>
  <c r="E137" i="9"/>
  <c r="B130" i="9"/>
  <c r="F140" i="9" s="1"/>
  <c r="B126" i="9"/>
  <c r="B116" i="9"/>
  <c r="D100" i="9"/>
  <c r="B98" i="9"/>
  <c r="F95" i="9"/>
  <c r="D95" i="9"/>
  <c r="G94" i="9"/>
  <c r="E94" i="9"/>
  <c r="B87" i="9"/>
  <c r="D97" i="9" s="1"/>
  <c r="B83" i="9"/>
  <c r="B82" i="9"/>
  <c r="C76" i="9"/>
  <c r="H71" i="9"/>
  <c r="G71" i="9"/>
  <c r="B68" i="9"/>
  <c r="H67" i="9"/>
  <c r="G67" i="9"/>
  <c r="H63" i="9"/>
  <c r="G63" i="9"/>
  <c r="C56" i="9"/>
  <c r="B55" i="9"/>
  <c r="B45" i="9"/>
  <c r="D48" i="9" s="1"/>
  <c r="F42" i="9"/>
  <c r="D42" i="9"/>
  <c r="G41" i="9"/>
  <c r="E41" i="9"/>
  <c r="B34" i="9"/>
  <c r="F44" i="9" s="1"/>
  <c r="F45" i="9" s="1"/>
  <c r="B30" i="9"/>
  <c r="B69" i="11" l="1"/>
  <c r="D45" i="11"/>
  <c r="D46" i="11" s="1"/>
  <c r="D46" i="10"/>
  <c r="F45" i="10"/>
  <c r="F46" i="10" s="1"/>
  <c r="F46" i="9"/>
  <c r="F141" i="9"/>
  <c r="F142" i="9" s="1"/>
  <c r="D141" i="11"/>
  <c r="E134" i="11" s="1"/>
  <c r="F142" i="11"/>
  <c r="D142" i="11"/>
  <c r="D144" i="11"/>
  <c r="G136" i="11" s="1"/>
  <c r="D101" i="11"/>
  <c r="D102" i="11" s="1"/>
  <c r="F142" i="10"/>
  <c r="D98" i="10"/>
  <c r="D99" i="10" s="1"/>
  <c r="B69" i="10"/>
  <c r="D101" i="10"/>
  <c r="D98" i="9"/>
  <c r="B69" i="9"/>
  <c r="D99" i="9"/>
  <c r="D101" i="9"/>
  <c r="E91" i="9" s="1"/>
  <c r="D49" i="11"/>
  <c r="G39" i="11"/>
  <c r="G38" i="11"/>
  <c r="G40" i="11"/>
  <c r="E38" i="11"/>
  <c r="D145" i="11"/>
  <c r="G134" i="11"/>
  <c r="E136" i="11"/>
  <c r="E135" i="11"/>
  <c r="D98" i="11"/>
  <c r="D99" i="11" s="1"/>
  <c r="F97" i="11"/>
  <c r="F98" i="11" s="1"/>
  <c r="F99" i="11" s="1"/>
  <c r="G39" i="10"/>
  <c r="E39" i="10"/>
  <c r="D49" i="10"/>
  <c r="E38" i="10"/>
  <c r="E40" i="10"/>
  <c r="E136" i="10"/>
  <c r="E134" i="10"/>
  <c r="D142" i="10"/>
  <c r="G134" i="10"/>
  <c r="F97" i="10"/>
  <c r="F98" i="10" s="1"/>
  <c r="F99" i="10" s="1"/>
  <c r="E135" i="10"/>
  <c r="G136" i="10"/>
  <c r="G135" i="10"/>
  <c r="G40" i="9"/>
  <c r="G38" i="9"/>
  <c r="D49" i="9"/>
  <c r="G39" i="9"/>
  <c r="D142" i="9"/>
  <c r="E136" i="9"/>
  <c r="E134" i="9"/>
  <c r="F97" i="9"/>
  <c r="F98" i="9" s="1"/>
  <c r="F99" i="9" s="1"/>
  <c r="E135" i="9"/>
  <c r="G135" i="9"/>
  <c r="D44" i="9"/>
  <c r="D45" i="9" s="1"/>
  <c r="D46" i="9" s="1"/>
  <c r="G134" i="9"/>
  <c r="G136" i="9"/>
  <c r="C46" i="8"/>
  <c r="D49" i="8" s="1"/>
  <c r="C45" i="8"/>
  <c r="C19" i="8"/>
  <c r="B53" i="7"/>
  <c r="B52" i="7"/>
  <c r="D51" i="7"/>
  <c r="C51" i="7"/>
  <c r="B51" i="7"/>
  <c r="B32" i="7"/>
  <c r="E30" i="7"/>
  <c r="D30" i="7"/>
  <c r="C30" i="7"/>
  <c r="B30" i="7"/>
  <c r="B31" i="7" s="1"/>
  <c r="B53" i="6"/>
  <c r="B52" i="6"/>
  <c r="D51" i="6"/>
  <c r="C51" i="6"/>
  <c r="B51" i="6"/>
  <c r="B32" i="6"/>
  <c r="E30" i="6"/>
  <c r="D30" i="6"/>
  <c r="C30" i="6"/>
  <c r="B30" i="6"/>
  <c r="B31" i="6" s="1"/>
  <c r="B53" i="1"/>
  <c r="D51" i="1"/>
  <c r="C51" i="1"/>
  <c r="B51" i="1"/>
  <c r="B52" i="1" s="1"/>
  <c r="B32" i="1"/>
  <c r="E30" i="1"/>
  <c r="D30" i="1"/>
  <c r="C30" i="1"/>
  <c r="B30" i="1"/>
  <c r="B31" i="1" s="1"/>
  <c r="E40" i="11" l="1"/>
  <c r="E39" i="11"/>
  <c r="D52" i="11" s="1"/>
  <c r="G40" i="10"/>
  <c r="G38" i="10"/>
  <c r="G135" i="11"/>
  <c r="G138" i="11"/>
  <c r="G91" i="11"/>
  <c r="G95" i="11" s="1"/>
  <c r="G92" i="11"/>
  <c r="G93" i="11"/>
  <c r="E92" i="10"/>
  <c r="E93" i="10"/>
  <c r="G138" i="10"/>
  <c r="E91" i="10"/>
  <c r="D102" i="10"/>
  <c r="G92" i="10"/>
  <c r="G91" i="10"/>
  <c r="E92" i="9"/>
  <c r="E93" i="9"/>
  <c r="E95" i="9" s="1"/>
  <c r="D102" i="9"/>
  <c r="G138" i="9"/>
  <c r="E92" i="11"/>
  <c r="G42" i="11"/>
  <c r="E91" i="11"/>
  <c r="E138" i="11"/>
  <c r="D148" i="11"/>
  <c r="D146" i="11"/>
  <c r="E93" i="11"/>
  <c r="E42" i="11"/>
  <c r="E138" i="10"/>
  <c r="D148" i="10"/>
  <c r="D146" i="10"/>
  <c r="G93" i="10"/>
  <c r="E42" i="10"/>
  <c r="G91" i="9"/>
  <c r="G92" i="9"/>
  <c r="G42" i="9"/>
  <c r="E138" i="9"/>
  <c r="D148" i="9"/>
  <c r="D146" i="9"/>
  <c r="G93" i="9"/>
  <c r="E38" i="9"/>
  <c r="E39" i="9"/>
  <c r="E40" i="9"/>
  <c r="D25" i="8"/>
  <c r="D29" i="8"/>
  <c r="D33" i="8"/>
  <c r="D37" i="8"/>
  <c r="D41" i="8"/>
  <c r="C50" i="8"/>
  <c r="D30" i="8"/>
  <c r="D38" i="8"/>
  <c r="B49" i="8"/>
  <c r="D27" i="8"/>
  <c r="D31" i="8"/>
  <c r="D35" i="8"/>
  <c r="D39" i="8"/>
  <c r="D43" i="8"/>
  <c r="C49" i="8"/>
  <c r="D26" i="8"/>
  <c r="D34" i="8"/>
  <c r="D42" i="8"/>
  <c r="D50" i="8"/>
  <c r="D24" i="8"/>
  <c r="D28" i="8"/>
  <c r="D32" i="8"/>
  <c r="D36" i="8"/>
  <c r="D40" i="8"/>
  <c r="D50" i="11" l="1"/>
  <c r="G69" i="11" s="1"/>
  <c r="H69" i="11" s="1"/>
  <c r="G42" i="10"/>
  <c r="D50" i="10"/>
  <c r="G64" i="10" s="1"/>
  <c r="H64" i="10" s="1"/>
  <c r="D52" i="10"/>
  <c r="E95" i="10"/>
  <c r="G95" i="10"/>
  <c r="D103" i="10"/>
  <c r="D104" i="10" s="1"/>
  <c r="D105" i="10"/>
  <c r="D103" i="9"/>
  <c r="E109" i="9" s="1"/>
  <c r="F109" i="9" s="1"/>
  <c r="G68" i="11"/>
  <c r="H68" i="11" s="1"/>
  <c r="G64" i="11"/>
  <c r="H64" i="11" s="1"/>
  <c r="G62" i="11"/>
  <c r="H62" i="11" s="1"/>
  <c r="G60" i="11"/>
  <c r="H60" i="11" s="1"/>
  <c r="D51" i="11"/>
  <c r="G70" i="11"/>
  <c r="H70" i="11" s="1"/>
  <c r="G65" i="11"/>
  <c r="H65" i="11" s="1"/>
  <c r="G61" i="11"/>
  <c r="H61" i="11" s="1"/>
  <c r="D105" i="11"/>
  <c r="D103" i="11"/>
  <c r="E95" i="11"/>
  <c r="E155" i="11"/>
  <c r="F155" i="11" s="1"/>
  <c r="E153" i="11"/>
  <c r="F153" i="11" s="1"/>
  <c r="E151" i="11"/>
  <c r="F151" i="11" s="1"/>
  <c r="E156" i="11"/>
  <c r="F156" i="11" s="1"/>
  <c r="E154" i="11"/>
  <c r="F154" i="11" s="1"/>
  <c r="E152" i="11"/>
  <c r="F152" i="11" s="1"/>
  <c r="D147" i="11"/>
  <c r="E155" i="10"/>
  <c r="F155" i="10" s="1"/>
  <c r="E156" i="10"/>
  <c r="F156" i="10" s="1"/>
  <c r="E154" i="10"/>
  <c r="F154" i="10" s="1"/>
  <c r="E152" i="10"/>
  <c r="F152" i="10" s="1"/>
  <c r="D147" i="10"/>
  <c r="E153" i="10"/>
  <c r="F153" i="10" s="1"/>
  <c r="E151" i="10"/>
  <c r="F151" i="10" s="1"/>
  <c r="E155" i="9"/>
  <c r="F155" i="9" s="1"/>
  <c r="E153" i="9"/>
  <c r="F153" i="9" s="1"/>
  <c r="E151" i="9"/>
  <c r="F151" i="9" s="1"/>
  <c r="E156" i="9"/>
  <c r="F156" i="9" s="1"/>
  <c r="E154" i="9"/>
  <c r="F154" i="9" s="1"/>
  <c r="E152" i="9"/>
  <c r="F152" i="9" s="1"/>
  <c r="D147" i="9"/>
  <c r="G95" i="9"/>
  <c r="D105" i="9"/>
  <c r="D50" i="9"/>
  <c r="E42" i="9"/>
  <c r="D52" i="9"/>
  <c r="G66" i="11" l="1"/>
  <c r="H66" i="11" s="1"/>
  <c r="H72" i="11" s="1"/>
  <c r="G60" i="10"/>
  <c r="H60" i="10" s="1"/>
  <c r="G66" i="10"/>
  <c r="H66" i="10" s="1"/>
  <c r="G68" i="10"/>
  <c r="H68" i="10" s="1"/>
  <c r="G69" i="10"/>
  <c r="H69" i="10" s="1"/>
  <c r="D51" i="10"/>
  <c r="G61" i="10"/>
  <c r="H61" i="10" s="1"/>
  <c r="G62" i="10"/>
  <c r="H62" i="10" s="1"/>
  <c r="G65" i="10"/>
  <c r="H65" i="10" s="1"/>
  <c r="G70" i="10"/>
  <c r="H70" i="10" s="1"/>
  <c r="E108" i="10"/>
  <c r="F108" i="10" s="1"/>
  <c r="E113" i="10"/>
  <c r="F113" i="10" s="1"/>
  <c r="E110" i="10"/>
  <c r="F110" i="10" s="1"/>
  <c r="E109" i="10"/>
  <c r="F109" i="10" s="1"/>
  <c r="E112" i="10"/>
  <c r="F112" i="10" s="1"/>
  <c r="E111" i="10"/>
  <c r="F111" i="10" s="1"/>
  <c r="E112" i="9"/>
  <c r="F112" i="9" s="1"/>
  <c r="E111" i="9"/>
  <c r="F111" i="9" s="1"/>
  <c r="E113" i="9"/>
  <c r="F113" i="9" s="1"/>
  <c r="E108" i="9"/>
  <c r="F108" i="9" s="1"/>
  <c r="D104" i="9"/>
  <c r="E110" i="9"/>
  <c r="F110" i="9" s="1"/>
  <c r="F158" i="11"/>
  <c r="F159" i="11" s="1"/>
  <c r="F160" i="11"/>
  <c r="E113" i="11"/>
  <c r="F113" i="11" s="1"/>
  <c r="E111" i="11"/>
  <c r="F111" i="11" s="1"/>
  <c r="E109" i="11"/>
  <c r="F109" i="11" s="1"/>
  <c r="D104" i="11"/>
  <c r="E110" i="11"/>
  <c r="F110" i="11" s="1"/>
  <c r="E108" i="11"/>
  <c r="F108" i="11" s="1"/>
  <c r="E112" i="11"/>
  <c r="F112" i="11" s="1"/>
  <c r="F158" i="10"/>
  <c r="F159" i="10" s="1"/>
  <c r="F160" i="10"/>
  <c r="F158" i="9"/>
  <c r="F159" i="9" s="1"/>
  <c r="F160" i="9"/>
  <c r="G70" i="9"/>
  <c r="H70" i="9" s="1"/>
  <c r="G65" i="9"/>
  <c r="H65" i="9" s="1"/>
  <c r="G61" i="9"/>
  <c r="H61" i="9" s="1"/>
  <c r="G68" i="9"/>
  <c r="H68" i="9" s="1"/>
  <c r="G66" i="9"/>
  <c r="H66" i="9" s="1"/>
  <c r="G62" i="9"/>
  <c r="H62" i="9" s="1"/>
  <c r="G69" i="9"/>
  <c r="H69" i="9" s="1"/>
  <c r="G64" i="9"/>
  <c r="H64" i="9" s="1"/>
  <c r="G60" i="9"/>
  <c r="H60" i="9" s="1"/>
  <c r="D51" i="9"/>
  <c r="H74" i="11" l="1"/>
  <c r="H72" i="10"/>
  <c r="G76" i="10" s="1"/>
  <c r="H74" i="10"/>
  <c r="F115" i="10"/>
  <c r="F116" i="10" s="1"/>
  <c r="B167" i="10"/>
  <c r="F117" i="10"/>
  <c r="B165" i="10"/>
  <c r="G168" i="10" s="1"/>
  <c r="B167" i="9"/>
  <c r="F115" i="9"/>
  <c r="F116" i="9" s="1"/>
  <c r="B165" i="9"/>
  <c r="B166" i="9" s="1"/>
  <c r="F117" i="9"/>
  <c r="B165" i="11"/>
  <c r="F117" i="11"/>
  <c r="B167" i="11"/>
  <c r="F115" i="11"/>
  <c r="F116" i="11" s="1"/>
  <c r="H73" i="11"/>
  <c r="G76" i="11"/>
  <c r="H73" i="10"/>
  <c r="G168" i="9"/>
  <c r="H72" i="9"/>
  <c r="H74" i="9"/>
  <c r="B166" i="10" l="1"/>
  <c r="G168" i="11"/>
  <c r="B166" i="11"/>
  <c r="G76" i="9"/>
  <c r="H73" i="9"/>
</calcChain>
</file>

<file path=xl/sharedStrings.xml><?xml version="1.0" encoding="utf-8"?>
<sst xmlns="http://schemas.openxmlformats.org/spreadsheetml/2006/main" count="992" uniqueCount="144">
  <si>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</si>
  <si>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</si>
  <si>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</si>
  <si>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</si>
  <si>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</si>
  <si>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</si>
  <si>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</si>
  <si>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</si>
  <si>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</si>
  <si>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</si>
  <si>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</si>
  <si>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</si>
  <si>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</si>
  <si>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</si>
  <si>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</si>
  <si>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</si>
  <si>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</si>
  <si>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</si>
  <si>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</si>
  <si>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</si>
  <si>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</si>
  <si>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</si>
  <si>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</si>
  <si>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</si>
  <si>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</si>
  <si>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</si>
  <si>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</si>
  <si>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</si>
  <si>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</si>
  <si>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</si>
  <si>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</si>
  <si>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</si>
  <si>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</si>
  <si>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</si>
  <si>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</si>
  <si>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</si>
  <si>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</si>
  <si>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</si>
  <si>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</si>
  <si>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</si>
  <si>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</si>
  <si>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</si>
  <si>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</si>
  <si>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</si>
  <si>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</si>
  <si>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</si>
  <si>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</si>
  <si>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</si>
  <si>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</si>
  <si>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</si>
  <si>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</si>
  <si>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</si>
  <si>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</si>
  <si>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</si>
  <si>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</si>
  <si>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</si>
  <si>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</si>
  <si>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</si>
  <si>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</si>
  <si>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</si>
  <si>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</si>
  <si>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</si>
  <si>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</si>
  <si>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</si>
  <si>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</si>
  <si>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</si>
  <si>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</si>
  <si>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</si>
  <si>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</si>
  <si>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</si>
  <si>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</si>
  <si>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</si>
  <si>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</si>
  <si>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</si>
  <si>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</si>
  <si>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</si>
  <si>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</si>
  <si>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</si>
  <si>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</si>
  <si>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</si>
  <si>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</si>
  <si>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</si>
  <si>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</si>
  <si>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</si>
  <si>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</si>
  <si>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</si>
  <si>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</si>
  <si>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</si>
  <si>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</si>
  <si>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</si>
  <si>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</si>
  <si>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</si>
  <si>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</si>
  <si>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</si>
  <si>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</si>
  <si>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</si>
  <si>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</si>
  <si>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</si>
  <si>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</si>
  <si>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</si>
  <si>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</si>
  <si>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</si>
  <si>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</si>
  <si>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</si>
  <si>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</si>
  <si>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</si>
  <si>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</si>
  <si>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</si>
  <si>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</si>
  <si>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</si>
  <si>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</si>
  <si>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</si>
  <si>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</si>
  <si>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</si>
  <si>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</si>
  <si>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</si>
  <si>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E15-3</t>
  </si>
  <si>
    <t>Efavirenz</t>
  </si>
  <si>
    <t>TENOFOVIR DISOPROXIL FUMARATE/  LAMIVUDINE/ EFAVIRENZ  TABLETS 300 mg/300 mg /600 mg</t>
  </si>
  <si>
    <t>NDQB201604870</t>
  </si>
  <si>
    <t>Tenofovir Disoproxil Fumarate 300mg, Lamivudine 300mg &amp; Efavirenz 600mg tablets</t>
  </si>
  <si>
    <t>Each tablet contains Tenofovir Disoproxil Fumarate 300mg, Lamivudine 300mg &amp; Efavirenz 600mg tablets</t>
  </si>
  <si>
    <t>2016-04-20 11:19:08</t>
  </si>
  <si>
    <t xml:space="preserve">                                     Lamivudine 300mg Tablets</t>
  </si>
  <si>
    <t xml:space="preserve">                                                             Each film-coated tablet Lamivudine USP 300mg</t>
  </si>
  <si>
    <t>Tenofovir Disoproxil Fumarate 300mg Tablets</t>
  </si>
  <si>
    <t xml:space="preserve">                                 Tenofovir Disoproxil Fumarate 300mg euivalent to tenofovir disoproxil 245mg</t>
  </si>
  <si>
    <t xml:space="preserve"> Efavirenz 600mg</t>
  </si>
  <si>
    <t>Efavirenz 600mg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</si>
  <si>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</si>
  <si>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</si>
  <si>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</si>
  <si>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</si>
  <si>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</si>
  <si>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</si>
  <si>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</si>
  <si>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</si>
  <si>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</si>
  <si>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</si>
  <si>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</si>
  <si>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KIPKORIR / MICHAEL</t>
  </si>
  <si>
    <t>KIPKORIR/ MICHAEL</t>
  </si>
  <si>
    <t>KIPKORIR/MICHAEL</t>
  </si>
  <si>
    <t>T11-6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</si>
</sst>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3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168" fontId="14" fillId="3" borderId="0" xfId="0" applyNumberFormat="1" applyFont="1" applyFill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/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4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22" fontId="6" fillId="2" borderId="0" xfId="0" applyNumberFormat="1" applyFont="1" applyFill="1"/>
    <xf numFmtId="0" fontId="14" fillId="3" borderId="0" xfId="0" applyFont="1" applyFill="1" applyAlignment="1" applyProtection="1">
      <alignment horizontal="left"/>
      <protection locked="0"/>
    </xf>
    <xf numFmtId="0" fontId="1" fillId="2" borderId="0" xfId="3" applyFont="1" applyFill="1"/>
    <xf numFmtId="2" fontId="7" fillId="3" borderId="3" xfId="3" applyNumberFormat="1" applyFont="1" applyFill="1" applyBorder="1" applyAlignment="1" applyProtection="1">
      <alignment horizontal="center"/>
      <protection locked="0"/>
    </xf>
    <xf numFmtId="0" fontId="24" fillId="2" borderId="0" xfId="3" applyFill="1"/>
    <xf numFmtId="0" fontId="12" fillId="2" borderId="0" xfId="3" applyFont="1" applyFill="1" applyAlignment="1">
      <alignment vertical="center"/>
    </xf>
    <xf numFmtId="0" fontId="12" fillId="3" borderId="0" xfId="3" applyFont="1" applyFill="1" applyAlignment="1" applyProtection="1">
      <alignment horizontal="left" vertical="center"/>
      <protection locked="0"/>
    </xf>
    <xf numFmtId="0" fontId="14" fillId="3" borderId="0" xfId="3" applyFont="1" applyFill="1" applyAlignment="1" applyProtection="1">
      <alignment horizontal="left" vertical="center"/>
      <protection locked="0"/>
    </xf>
    <xf numFmtId="0" fontId="11" fillId="2" borderId="0" xfId="3" applyFont="1" applyFill="1" applyAlignment="1">
      <alignment vertical="center"/>
    </xf>
    <xf numFmtId="169" fontId="11" fillId="2" borderId="0" xfId="3" applyNumberFormat="1" applyFont="1" applyFill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12" fillId="2" borderId="0" xfId="3" applyFont="1" applyFill="1" applyAlignment="1">
      <alignment horizontal="right" vertical="center"/>
    </xf>
    <xf numFmtId="0" fontId="11" fillId="2" borderId="0" xfId="3" applyFont="1" applyFill="1" applyAlignment="1">
      <alignment horizontal="right" vertical="center"/>
    </xf>
    <xf numFmtId="0" fontId="13" fillId="3" borderId="0" xfId="3" applyFont="1" applyFill="1" applyAlignment="1" applyProtection="1">
      <alignment horizontal="center" vertical="center"/>
      <protection locked="0"/>
    </xf>
    <xf numFmtId="0" fontId="14" fillId="3" borderId="0" xfId="3" applyFont="1" applyFill="1" applyAlignment="1" applyProtection="1">
      <alignment horizontal="center" vertical="center"/>
      <protection locked="0"/>
    </xf>
    <xf numFmtId="0" fontId="18" fillId="2" borderId="0" xfId="3" applyFont="1" applyFill="1" applyAlignment="1">
      <alignment vertical="center"/>
    </xf>
    <xf numFmtId="0" fontId="15" fillId="2" borderId="0" xfId="3" applyFont="1" applyFill="1" applyAlignment="1">
      <alignment vertical="center" wrapText="1"/>
    </xf>
    <xf numFmtId="0" fontId="2" fillId="2" borderId="0" xfId="3" applyFont="1" applyFill="1"/>
    <xf numFmtId="0" fontId="12" fillId="2" borderId="0" xfId="3" applyFont="1" applyFill="1" applyAlignment="1">
      <alignment horizontal="center" vertical="center"/>
    </xf>
    <xf numFmtId="0" fontId="16" fillId="2" borderId="0" xfId="3" applyFont="1" applyFill="1" applyAlignment="1">
      <alignment vertical="center"/>
    </xf>
    <xf numFmtId="0" fontId="17" fillId="2" borderId="0" xfId="3" applyFont="1" applyFill="1" applyAlignment="1">
      <alignment vertical="center"/>
    </xf>
    <xf numFmtId="2" fontId="13" fillId="3" borderId="0" xfId="3" applyNumberFormat="1" applyFont="1" applyFill="1" applyAlignment="1" applyProtection="1">
      <alignment horizontal="center" vertic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 vertic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 vertical="center"/>
    </xf>
    <xf numFmtId="0" fontId="11" fillId="2" borderId="21" xfId="3" applyFont="1" applyFill="1" applyBorder="1" applyAlignment="1">
      <alignment horizontal="right" vertical="center"/>
    </xf>
    <xf numFmtId="0" fontId="13" fillId="3" borderId="22" xfId="3" applyFont="1" applyFill="1" applyBorder="1" applyAlignment="1" applyProtection="1">
      <alignment horizontal="center" vertical="center"/>
      <protection locked="0"/>
    </xf>
    <xf numFmtId="0" fontId="11" fillId="2" borderId="23" xfId="3" applyFont="1" applyFill="1" applyBorder="1" applyAlignment="1">
      <alignment horizontal="right" vertical="center"/>
    </xf>
    <xf numFmtId="0" fontId="13" fillId="3" borderId="24" xfId="3" applyFont="1" applyFill="1" applyBorder="1" applyAlignment="1" applyProtection="1">
      <alignment horizontal="center" vertical="center"/>
      <protection locked="0"/>
    </xf>
    <xf numFmtId="0" fontId="12" fillId="2" borderId="10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2" fillId="2" borderId="26" xfId="3" applyFont="1" applyFill="1" applyBorder="1" applyAlignment="1">
      <alignment horizontal="center" vertical="center"/>
    </xf>
    <xf numFmtId="0" fontId="12" fillId="2" borderId="30" xfId="3" applyFont="1" applyFill="1" applyBorder="1" applyAlignment="1">
      <alignment horizontal="center" vertical="center"/>
    </xf>
    <xf numFmtId="0" fontId="11" fillId="2" borderId="47" xfId="3" applyFont="1" applyFill="1" applyBorder="1" applyAlignment="1">
      <alignment horizontal="center" vertical="center"/>
    </xf>
    <xf numFmtId="171" fontId="11" fillId="2" borderId="47" xfId="3" applyNumberFormat="1" applyFont="1" applyFill="1" applyBorder="1" applyAlignment="1">
      <alignment horizontal="center" vertical="center"/>
    </xf>
    <xf numFmtId="171" fontId="11" fillId="2" borderId="28" xfId="3" applyNumberFormat="1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171" fontId="11" fillId="2" borderId="0" xfId="3" applyNumberFormat="1" applyFont="1" applyFill="1" applyAlignment="1">
      <alignment horizontal="center" vertical="center"/>
    </xf>
    <xf numFmtId="171" fontId="11" fillId="2" borderId="24" xfId="3" applyNumberFormat="1" applyFont="1" applyFill="1" applyBorder="1" applyAlignment="1">
      <alignment horizontal="center" vertical="center"/>
    </xf>
    <xf numFmtId="0" fontId="11" fillId="2" borderId="0" xfId="3" applyFont="1" applyFill="1"/>
    <xf numFmtId="0" fontId="11" fillId="2" borderId="7" xfId="3" applyFont="1" applyFill="1" applyBorder="1" applyAlignment="1">
      <alignment horizontal="center" vertic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7" xfId="3" applyNumberFormat="1" applyFont="1" applyFill="1" applyBorder="1" applyAlignment="1">
      <alignment horizontal="center" vertical="center"/>
    </xf>
    <xf numFmtId="0" fontId="13" fillId="3" borderId="58" xfId="3" applyFont="1" applyFill="1" applyBorder="1" applyAlignment="1" applyProtection="1">
      <alignment horizontal="center" vertical="center"/>
      <protection locked="0"/>
    </xf>
    <xf numFmtId="171" fontId="11" fillId="2" borderId="33" xfId="3" applyNumberFormat="1" applyFont="1" applyFill="1" applyBorder="1" applyAlignment="1">
      <alignment horizontal="center" vertical="center"/>
    </xf>
    <xf numFmtId="171" fontId="12" fillId="6" borderId="48" xfId="3" applyNumberFormat="1" applyFont="1" applyFill="1" applyBorder="1" applyAlignment="1">
      <alignment horizontal="center" vertical="center"/>
    </xf>
    <xf numFmtId="171" fontId="12" fillId="6" borderId="38" xfId="3" applyNumberFormat="1" applyFont="1" applyFill="1" applyBorder="1" applyAlignment="1">
      <alignment horizontal="center" vertical="center"/>
    </xf>
    <xf numFmtId="1" fontId="12" fillId="6" borderId="49" xfId="3" applyNumberFormat="1" applyFont="1" applyFill="1" applyBorder="1" applyAlignment="1">
      <alignment horizontal="center" vertical="center"/>
    </xf>
    <xf numFmtId="171" fontId="12" fillId="6" borderId="39" xfId="3" applyNumberFormat="1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11" fillId="2" borderId="40" xfId="3" applyFont="1" applyFill="1" applyBorder="1" applyAlignment="1">
      <alignment horizontal="right"/>
    </xf>
    <xf numFmtId="0" fontId="13" fillId="3" borderId="51" xfId="3" applyFont="1" applyFill="1" applyBorder="1" applyAlignment="1" applyProtection="1">
      <alignment horizontal="center" vertical="center"/>
      <protection locked="0"/>
    </xf>
    <xf numFmtId="0" fontId="13" fillId="3" borderId="16" xfId="3" applyFont="1" applyFill="1" applyBorder="1" applyAlignment="1" applyProtection="1">
      <alignment horizontal="center" vertic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 vertical="center"/>
    </xf>
    <xf numFmtId="2" fontId="11" fillId="6" borderId="41" xfId="3" applyNumberFormat="1" applyFont="1" applyFill="1" applyBorder="1" applyAlignment="1">
      <alignment horizontal="center" vertical="center"/>
    </xf>
    <xf numFmtId="0" fontId="11" fillId="2" borderId="24" xfId="3" applyFont="1" applyFill="1" applyBorder="1" applyAlignment="1">
      <alignment horizontal="center" vertical="center"/>
    </xf>
    <xf numFmtId="2" fontId="11" fillId="7" borderId="27" xfId="3" applyNumberFormat="1" applyFont="1" applyFill="1" applyBorder="1" applyAlignment="1">
      <alignment horizontal="center" vertical="center"/>
    </xf>
    <xf numFmtId="2" fontId="11" fillId="2" borderId="0" xfId="3" applyNumberFormat="1" applyFont="1" applyFill="1" applyAlignment="1">
      <alignment horizontal="center" vertical="center"/>
    </xf>
    <xf numFmtId="2" fontId="11" fillId="7" borderId="41" xfId="3" applyNumberFormat="1" applyFont="1" applyFill="1" applyBorder="1" applyAlignment="1">
      <alignment horizontal="center" vertical="center"/>
    </xf>
    <xf numFmtId="2" fontId="11" fillId="6" borderId="17" xfId="3" applyNumberFormat="1" applyFont="1" applyFill="1" applyBorder="1" applyAlignment="1">
      <alignment horizontal="center" vertical="center"/>
    </xf>
    <xf numFmtId="0" fontId="11" fillId="2" borderId="59" xfId="3" applyFont="1" applyFill="1" applyBorder="1" applyAlignment="1">
      <alignment horizontal="right" vertical="center"/>
    </xf>
    <xf numFmtId="166" fontId="13" fillId="3" borderId="27" xfId="3" applyNumberFormat="1" applyFont="1" applyFill="1" applyBorder="1" applyAlignment="1" applyProtection="1">
      <alignment horizontal="center" vertical="center"/>
      <protection locked="0"/>
    </xf>
    <xf numFmtId="1" fontId="11" fillId="2" borderId="0" xfId="3" applyNumberFormat="1" applyFont="1" applyFill="1" applyAlignment="1">
      <alignment horizontal="center" vertical="center"/>
    </xf>
    <xf numFmtId="0" fontId="11" fillId="2" borderId="25" xfId="3" applyFont="1" applyFill="1" applyBorder="1" applyAlignment="1">
      <alignment horizontal="right" vertical="center"/>
    </xf>
    <xf numFmtId="0" fontId="11" fillId="2" borderId="52" xfId="3" applyFont="1" applyFill="1" applyBorder="1" applyAlignment="1">
      <alignment horizontal="right" vertical="center"/>
    </xf>
    <xf numFmtId="2" fontId="11" fillId="6" borderId="30" xfId="3" applyNumberFormat="1" applyFont="1" applyFill="1" applyBorder="1" applyAlignment="1">
      <alignment horizontal="center" vertical="center"/>
    </xf>
    <xf numFmtId="0" fontId="11" fillId="2" borderId="16" xfId="3" applyFont="1" applyFill="1" applyBorder="1" applyAlignment="1">
      <alignment horizontal="right" vertical="center"/>
    </xf>
    <xf numFmtId="171" fontId="12" fillId="7" borderId="16" xfId="3" applyNumberFormat="1" applyFont="1" applyFill="1" applyBorder="1" applyAlignment="1">
      <alignment horizontal="center" vertical="center"/>
    </xf>
    <xf numFmtId="0" fontId="11" fillId="2" borderId="41" xfId="3" applyFont="1" applyFill="1" applyBorder="1" applyAlignment="1">
      <alignment horizontal="right" vertical="center"/>
    </xf>
    <xf numFmtId="10" fontId="11" fillId="6" borderId="41" xfId="3" applyNumberFormat="1" applyFont="1" applyFill="1" applyBorder="1" applyAlignment="1">
      <alignment horizontal="center" vertical="center"/>
    </xf>
    <xf numFmtId="0" fontId="11" fillId="2" borderId="17" xfId="3" applyFont="1" applyFill="1" applyBorder="1" applyAlignment="1">
      <alignment horizontal="right" vertical="center"/>
    </xf>
    <xf numFmtId="0" fontId="11" fillId="7" borderId="17" xfId="3" applyFont="1" applyFill="1" applyBorder="1" applyAlignment="1">
      <alignment horizontal="center" vertical="center"/>
    </xf>
    <xf numFmtId="0" fontId="3" fillId="2" borderId="0" xfId="3" applyFont="1" applyFill="1" applyAlignment="1">
      <alignment vertical="center"/>
    </xf>
    <xf numFmtId="0" fontId="12" fillId="2" borderId="0" xfId="3" applyFont="1" applyFill="1" applyAlignment="1">
      <alignment horizontal="left" vertical="center"/>
    </xf>
    <xf numFmtId="0" fontId="11" fillId="2" borderId="0" xfId="3" applyFont="1" applyFill="1" applyAlignment="1">
      <alignment horizontal="left" vertical="center"/>
    </xf>
    <xf numFmtId="166" fontId="12" fillId="2" borderId="0" xfId="3" applyNumberFormat="1" applyFont="1" applyFill="1" applyAlignment="1" applyProtection="1">
      <alignment horizontal="center" vertical="center"/>
      <protection locked="0"/>
    </xf>
    <xf numFmtId="2" fontId="12" fillId="2" borderId="13" xfId="3" applyNumberFormat="1" applyFont="1" applyFill="1" applyBorder="1" applyAlignment="1">
      <alignment horizontal="center" vertical="center"/>
    </xf>
    <xf numFmtId="0" fontId="12" fillId="2" borderId="13" xfId="3" applyFont="1" applyFill="1" applyBorder="1" applyAlignment="1">
      <alignment horizontal="center" vertical="center"/>
    </xf>
    <xf numFmtId="0" fontId="12" fillId="2" borderId="22" xfId="3" applyFont="1" applyFill="1" applyBorder="1" applyAlignment="1">
      <alignment horizontal="center" vertical="center"/>
    </xf>
    <xf numFmtId="0" fontId="11" fillId="2" borderId="13" xfId="3" applyFont="1" applyFill="1" applyBorder="1" applyAlignment="1">
      <alignment horizontal="center" vertical="center"/>
    </xf>
    <xf numFmtId="2" fontId="11" fillId="2" borderId="21" xfId="3" applyNumberFormat="1" applyFont="1" applyFill="1" applyBorder="1" applyAlignment="1">
      <alignment horizontal="center" vertic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 vertical="center"/>
    </xf>
    <xf numFmtId="2" fontId="11" fillId="2" borderId="23" xfId="3" applyNumberFormat="1" applyFont="1" applyFill="1" applyBorder="1" applyAlignment="1">
      <alignment horizontal="center" vertical="center"/>
    </xf>
    <xf numFmtId="10" fontId="11" fillId="2" borderId="14" xfId="3" applyNumberFormat="1" applyFont="1" applyFill="1" applyBorder="1" applyAlignment="1">
      <alignment horizontal="center" vertical="center"/>
    </xf>
    <xf numFmtId="0" fontId="11" fillId="2" borderId="15" xfId="3" applyFont="1" applyFill="1" applyBorder="1" applyAlignment="1">
      <alignment horizontal="center" vertical="center"/>
    </xf>
    <xf numFmtId="0" fontId="13" fillId="3" borderId="42" xfId="3" applyFont="1" applyFill="1" applyBorder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 vertical="center"/>
    </xf>
    <xf numFmtId="10" fontId="11" fillId="2" borderId="22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 vertical="center"/>
    </xf>
    <xf numFmtId="10" fontId="11" fillId="2" borderId="24" xfId="3" applyNumberFormat="1" applyFont="1" applyFill="1" applyBorder="1" applyAlignment="1">
      <alignment horizontal="center" vertical="center"/>
    </xf>
    <xf numFmtId="2" fontId="11" fillId="2" borderId="15" xfId="3" applyNumberFormat="1" applyFont="1" applyFill="1" applyBorder="1" applyAlignment="1">
      <alignment horizontal="center" vertical="center"/>
    </xf>
    <xf numFmtId="10" fontId="11" fillId="2" borderId="43" xfId="3" applyNumberFormat="1" applyFont="1" applyFill="1" applyBorder="1" applyAlignment="1">
      <alignment horizontal="center" vertical="center"/>
    </xf>
    <xf numFmtId="0" fontId="11" fillId="2" borderId="42" xfId="3" applyFont="1" applyFill="1" applyBorder="1" applyAlignment="1">
      <alignment horizontal="right" vertical="center"/>
    </xf>
    <xf numFmtId="2" fontId="12" fillId="2" borderId="43" xfId="3" applyNumberFormat="1" applyFont="1" applyFill="1" applyBorder="1" applyAlignment="1">
      <alignment horizontal="center" vertical="center"/>
    </xf>
    <xf numFmtId="0" fontId="13" fillId="3" borderId="42" xfId="3" applyFont="1" applyFill="1" applyBorder="1" applyAlignment="1" applyProtection="1">
      <alignment horizontal="center" vertical="center"/>
      <protection locked="0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4" xfId="3" applyFont="1" applyFill="1" applyBorder="1" applyAlignment="1">
      <alignment horizontal="right" vertical="center"/>
    </xf>
    <xf numFmtId="10" fontId="13" fillId="7" borderId="33" xfId="3" applyNumberFormat="1" applyFont="1" applyFill="1" applyBorder="1" applyAlignment="1">
      <alignment horizontal="center" vertical="center"/>
    </xf>
    <xf numFmtId="10" fontId="13" fillId="6" borderId="56" xfId="3" applyNumberFormat="1" applyFont="1" applyFill="1" applyBorder="1" applyAlignment="1">
      <alignment horizontal="center" vertical="center"/>
    </xf>
    <xf numFmtId="0" fontId="13" fillId="7" borderId="45" xfId="3" applyFont="1" applyFill="1" applyBorder="1" applyAlignment="1">
      <alignment horizontal="center" vertical="center"/>
    </xf>
    <xf numFmtId="165" fontId="13" fillId="2" borderId="0" xfId="3" applyNumberFormat="1" applyFont="1" applyFill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25" xfId="3" applyFont="1" applyFill="1" applyBorder="1" applyAlignment="1">
      <alignment horizontal="center" vertical="center"/>
    </xf>
    <xf numFmtId="171" fontId="11" fillId="2" borderId="26" xfId="3" applyNumberFormat="1" applyFont="1" applyFill="1" applyBorder="1" applyAlignment="1">
      <alignment horizontal="center" vertical="center"/>
    </xf>
    <xf numFmtId="171" fontId="11" fillId="2" borderId="30" xfId="3" applyNumberFormat="1" applyFont="1" applyFill="1" applyBorder="1" applyAlignment="1">
      <alignment horizontal="center" vertical="center"/>
    </xf>
    <xf numFmtId="171" fontId="11" fillId="2" borderId="31" xfId="3" applyNumberFormat="1" applyFont="1" applyFill="1" applyBorder="1" applyAlignment="1">
      <alignment horizontal="center" vertical="center"/>
    </xf>
    <xf numFmtId="171" fontId="11" fillId="2" borderId="32" xfId="3" applyNumberFormat="1" applyFont="1" applyFill="1" applyBorder="1" applyAlignment="1">
      <alignment horizontal="center" vertical="center"/>
    </xf>
    <xf numFmtId="0" fontId="13" fillId="3" borderId="34" xfId="3" applyFont="1" applyFill="1" applyBorder="1" applyAlignment="1" applyProtection="1">
      <alignment horizontal="center" vertical="center"/>
      <protection locked="0"/>
    </xf>
    <xf numFmtId="171" fontId="11" fillId="2" borderId="35" xfId="3" applyNumberFormat="1" applyFont="1" applyFill="1" applyBorder="1" applyAlignment="1">
      <alignment horizontal="center" vertical="center"/>
    </xf>
    <xf numFmtId="1" fontId="13" fillId="3" borderId="34" xfId="3" applyNumberFormat="1" applyFont="1" applyFill="1" applyBorder="1" applyAlignment="1" applyProtection="1">
      <alignment horizontal="center" vertical="center"/>
      <protection locked="0"/>
    </xf>
    <xf numFmtId="171" fontId="11" fillId="2" borderId="36" xfId="3" applyNumberFormat="1" applyFont="1" applyFill="1" applyBorder="1" applyAlignment="1">
      <alignment horizontal="center" vertical="center"/>
    </xf>
    <xf numFmtId="171" fontId="12" fillId="6" borderId="49" xfId="3" applyNumberFormat="1" applyFont="1" applyFill="1" applyBorder="1" applyAlignment="1">
      <alignment horizontal="center" vertical="center"/>
    </xf>
    <xf numFmtId="171" fontId="12" fillId="6" borderId="15" xfId="3" applyNumberFormat="1" applyFont="1" applyFill="1" applyBorder="1" applyAlignment="1">
      <alignment horizontal="center" vertical="center"/>
    </xf>
    <xf numFmtId="0" fontId="11" fillId="2" borderId="43" xfId="3" applyFont="1" applyFill="1" applyBorder="1" applyAlignment="1">
      <alignment horizontal="center" vertical="center"/>
    </xf>
    <xf numFmtId="164" fontId="11" fillId="6" borderId="27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Alignment="1">
      <alignment horizontal="center" vertical="center"/>
    </xf>
    <xf numFmtId="164" fontId="11" fillId="6" borderId="17" xfId="3" applyNumberFormat="1" applyFont="1" applyFill="1" applyBorder="1" applyAlignment="1">
      <alignment horizontal="center" vertical="center"/>
    </xf>
    <xf numFmtId="0" fontId="2" fillId="2" borderId="0" xfId="3" applyFont="1" applyFill="1" applyAlignment="1">
      <alignment vertical="center"/>
    </xf>
    <xf numFmtId="166" fontId="11" fillId="7" borderId="27" xfId="3" applyNumberFormat="1" applyFont="1" applyFill="1" applyBorder="1" applyAlignment="1">
      <alignment horizontal="center" vertical="center"/>
    </xf>
    <xf numFmtId="2" fontId="2" fillId="2" borderId="0" xfId="3" applyNumberFormat="1" applyFont="1" applyFill="1" applyAlignment="1">
      <alignment horizontal="center" vertical="center"/>
    </xf>
    <xf numFmtId="2" fontId="11" fillId="7" borderId="30" xfId="3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wrapText="1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 vertical="center"/>
    </xf>
    <xf numFmtId="0" fontId="12" fillId="7" borderId="17" xfId="3" applyFont="1" applyFill="1" applyBorder="1" applyAlignment="1">
      <alignment horizontal="center" vertical="center"/>
    </xf>
    <xf numFmtId="0" fontId="12" fillId="2" borderId="53" xfId="3" applyFont="1" applyFill="1" applyBorder="1" applyAlignment="1">
      <alignment horizontal="center" vertical="center"/>
    </xf>
    <xf numFmtId="0" fontId="12" fillId="2" borderId="54" xfId="3" applyFont="1" applyFill="1" applyBorder="1" applyAlignment="1">
      <alignment vertical="center"/>
    </xf>
    <xf numFmtId="0" fontId="12" fillId="2" borderId="22" xfId="3" applyFont="1" applyFill="1" applyBorder="1" applyAlignment="1">
      <alignment horizontal="center" vertical="center" wrapText="1"/>
    </xf>
    <xf numFmtId="0" fontId="11" fillId="2" borderId="23" xfId="3" applyFont="1" applyFill="1" applyBorder="1" applyAlignment="1">
      <alignment horizontal="center" vertical="center"/>
    </xf>
    <xf numFmtId="2" fontId="11" fillId="2" borderId="26" xfId="3" applyNumberFormat="1" applyFont="1" applyFill="1" applyBorder="1" applyAlignment="1">
      <alignment horizontal="center" vertical="center"/>
    </xf>
    <xf numFmtId="10" fontId="11" fillId="2" borderId="30" xfId="3" applyNumberFormat="1" applyFont="1" applyFill="1" applyBorder="1" applyAlignment="1">
      <alignment horizontal="center" vertical="center"/>
    </xf>
    <xf numFmtId="2" fontId="11" fillId="2" borderId="31" xfId="3" applyNumberFormat="1" applyFont="1" applyFill="1" applyBorder="1" applyAlignment="1">
      <alignment horizontal="center" vertical="center"/>
    </xf>
    <xf numFmtId="10" fontId="11" fillId="2" borderId="32" xfId="3" applyNumberFormat="1" applyFont="1" applyFill="1" applyBorder="1" applyAlignment="1">
      <alignment horizontal="center" vertical="center"/>
    </xf>
    <xf numFmtId="0" fontId="11" fillId="2" borderId="34" xfId="3" applyFont="1" applyFill="1" applyBorder="1" applyAlignment="1">
      <alignment horizontal="center" vertical="center"/>
    </xf>
    <xf numFmtId="2" fontId="11" fillId="2" borderId="35" xfId="3" applyNumberFormat="1" applyFont="1" applyFill="1" applyBorder="1" applyAlignment="1">
      <alignment horizontal="center" vertical="center"/>
    </xf>
    <xf numFmtId="10" fontId="11" fillId="2" borderId="36" xfId="3" applyNumberFormat="1" applyFont="1" applyFill="1" applyBorder="1" applyAlignment="1">
      <alignment horizontal="center" vertical="center"/>
    </xf>
    <xf numFmtId="2" fontId="11" fillId="2" borderId="24" xfId="3" applyNumberFormat="1" applyFont="1" applyFill="1" applyBorder="1" applyAlignment="1">
      <alignment horizontal="center" vertical="center"/>
    </xf>
    <xf numFmtId="171" fontId="12" fillId="2" borderId="0" xfId="3" applyNumberFormat="1" applyFont="1" applyFill="1" applyAlignment="1">
      <alignment horizontal="center" vertical="center"/>
    </xf>
    <xf numFmtId="171" fontId="11" fillId="2" borderId="2" xfId="3" applyNumberFormat="1" applyFont="1" applyFill="1" applyBorder="1" applyAlignment="1">
      <alignment horizontal="right" vertical="center"/>
    </xf>
    <xf numFmtId="10" fontId="13" fillId="7" borderId="27" xfId="3" applyNumberFormat="1" applyFont="1" applyFill="1" applyBorder="1" applyAlignment="1">
      <alignment horizontal="center" vertical="center"/>
    </xf>
    <xf numFmtId="0" fontId="11" fillId="2" borderId="2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10" fontId="13" fillId="6" borderId="27" xfId="3" applyNumberFormat="1" applyFont="1" applyFill="1" applyBorder="1" applyAlignment="1">
      <alignment horizontal="center" vertical="center"/>
    </xf>
    <xf numFmtId="0" fontId="11" fillId="2" borderId="42" xfId="3" applyFont="1" applyFill="1" applyBorder="1" applyAlignment="1">
      <alignment vertical="center"/>
    </xf>
    <xf numFmtId="0" fontId="11" fillId="2" borderId="60" xfId="3" applyFont="1" applyFill="1" applyBorder="1" applyAlignment="1">
      <alignment horizontal="center" vertical="center"/>
    </xf>
    <xf numFmtId="0" fontId="11" fillId="2" borderId="55" xfId="3" applyFont="1" applyFill="1" applyBorder="1" applyAlignment="1">
      <alignment horizontal="right" vertical="center"/>
    </xf>
    <xf numFmtId="0" fontId="13" fillId="7" borderId="17" xfId="3" applyFont="1" applyFill="1" applyBorder="1" applyAlignment="1">
      <alignment horizontal="center" vertical="center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2" fillId="3" borderId="0" xfId="3" applyFont="1" applyFill="1" applyAlignment="1" applyProtection="1">
      <alignment horizontal="center"/>
      <protection locked="0"/>
    </xf>
    <xf numFmtId="0" fontId="11" fillId="2" borderId="0" xfId="3" applyFont="1" applyFill="1" applyAlignment="1">
      <alignment horizontal="right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0" fontId="11" fillId="2" borderId="21" xfId="3" applyFont="1" applyFill="1" applyBorder="1" applyAlignment="1">
      <alignment horizontal="right"/>
    </xf>
    <xf numFmtId="0" fontId="13" fillId="3" borderId="61" xfId="3" applyFont="1" applyFill="1" applyBorder="1" applyAlignment="1" applyProtection="1">
      <alignment horizontal="center" vertic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32" xfId="3" applyFont="1" applyFill="1" applyBorder="1" applyAlignment="1" applyProtection="1">
      <alignment horizontal="center" vertical="center"/>
      <protection locked="0"/>
    </xf>
    <xf numFmtId="0" fontId="12" fillId="2" borderId="10" xfId="3" applyFont="1" applyFill="1" applyBorder="1" applyAlignment="1">
      <alignment horizontal="center"/>
    </xf>
    <xf numFmtId="0" fontId="12" fillId="2" borderId="52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7" xfId="3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1" fontId="12" fillId="6" borderId="49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1" fontId="12" fillId="6" borderId="43" xfId="3" applyNumberFormat="1" applyFont="1" applyFill="1" applyBorder="1" applyAlignment="1">
      <alignment horizontal="center"/>
    </xf>
    <xf numFmtId="0" fontId="11" fillId="2" borderId="50" xfId="3" applyFont="1" applyFill="1" applyBorder="1" applyAlignment="1">
      <alignment horizontal="right"/>
    </xf>
    <xf numFmtId="0" fontId="13" fillId="3" borderId="13" xfId="3" applyFont="1" applyFill="1" applyBorder="1" applyAlignment="1" applyProtection="1">
      <alignment horizontal="center" vertic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6" borderId="41" xfId="3" applyNumberFormat="1" applyFont="1" applyFill="1" applyBorder="1" applyAlignment="1">
      <alignment horizontal="center"/>
    </xf>
    <xf numFmtId="171" fontId="11" fillId="2" borderId="39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6" borderId="17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1" fontId="11" fillId="2" borderId="0" xfId="3" applyNumberFormat="1" applyFont="1" applyFill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37" xfId="3" applyFont="1" applyFill="1" applyBorder="1" applyAlignment="1">
      <alignment horizontal="right"/>
    </xf>
    <xf numFmtId="2" fontId="11" fillId="7" borderId="62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0" fontId="11" fillId="2" borderId="44" xfId="3" applyFont="1" applyFill="1" applyBorder="1" applyAlignment="1">
      <alignment horizontal="right"/>
    </xf>
    <xf numFmtId="171" fontId="12" fillId="7" borderId="44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2" fillId="6" borderId="41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2" fillId="7" borderId="17" xfId="3" applyFont="1" applyFill="1" applyBorder="1" applyAlignment="1">
      <alignment horizontal="center"/>
    </xf>
    <xf numFmtId="0" fontId="3" fillId="2" borderId="0" xfId="3" applyFont="1" applyFill="1"/>
    <xf numFmtId="0" fontId="12" fillId="2" borderId="46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4" xfId="3" applyFont="1" applyFill="1" applyBorder="1"/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2" fontId="11" fillId="2" borderId="4" xfId="3" applyNumberFormat="1" applyFont="1" applyFill="1" applyBorder="1" applyAlignment="1">
      <alignment horizontal="center"/>
    </xf>
    <xf numFmtId="10" fontId="11" fillId="2" borderId="28" xfId="3" applyNumberFormat="1" applyFont="1" applyFill="1" applyBorder="1" applyAlignment="1">
      <alignment horizontal="center"/>
    </xf>
    <xf numFmtId="2" fontId="11" fillId="2" borderId="3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2" fontId="11" fillId="2" borderId="5" xfId="3" applyNumberFormat="1" applyFont="1" applyFill="1" applyBorder="1" applyAlignment="1">
      <alignment horizontal="center"/>
    </xf>
    <xf numFmtId="10" fontId="11" fillId="2" borderId="33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2" fillId="2" borderId="0" xfId="3" applyNumberFormat="1" applyFont="1" applyFill="1" applyAlignment="1">
      <alignment horizontal="center"/>
    </xf>
    <xf numFmtId="171" fontId="11" fillId="2" borderId="1" xfId="3" applyNumberFormat="1" applyFont="1" applyFill="1" applyBorder="1" applyAlignment="1">
      <alignment horizontal="right"/>
    </xf>
    <xf numFmtId="10" fontId="13" fillId="7" borderId="56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" xfId="3" applyFont="1" applyFill="1" applyBorder="1" applyAlignment="1">
      <alignment horizontal="right"/>
    </xf>
    <xf numFmtId="10" fontId="13" fillId="6" borderId="56" xfId="3" applyNumberFormat="1" applyFont="1" applyFill="1" applyBorder="1" applyAlignment="1">
      <alignment horizontal="center"/>
    </xf>
    <xf numFmtId="0" fontId="11" fillId="2" borderId="42" xfId="3" applyFont="1" applyFill="1" applyBorder="1"/>
    <xf numFmtId="0" fontId="11" fillId="2" borderId="9" xfId="3" applyFont="1" applyFill="1" applyBorder="1" applyAlignment="1">
      <alignment horizontal="center"/>
    </xf>
    <xf numFmtId="0" fontId="11" fillId="2" borderId="63" xfId="3" applyFont="1" applyFill="1" applyBorder="1" applyAlignment="1">
      <alignment horizontal="right"/>
    </xf>
    <xf numFmtId="0" fontId="13" fillId="7" borderId="45" xfId="3" applyFont="1" applyFill="1" applyBorder="1" applyAlignment="1">
      <alignment horizontal="center"/>
    </xf>
    <xf numFmtId="171" fontId="11" fillId="2" borderId="46" xfId="3" applyNumberFormat="1" applyFont="1" applyFill="1" applyBorder="1" applyAlignment="1">
      <alignment horizontal="right"/>
    </xf>
    <xf numFmtId="165" fontId="13" fillId="7" borderId="51" xfId="3" applyNumberFormat="1" applyFont="1" applyFill="1" applyBorder="1" applyAlignment="1">
      <alignment horizontal="center"/>
    </xf>
    <xf numFmtId="165" fontId="13" fillId="6" borderId="27" xfId="3" applyNumberFormat="1" applyFont="1" applyFill="1" applyBorder="1" applyAlignment="1">
      <alignment horizontal="center"/>
    </xf>
    <xf numFmtId="0" fontId="11" fillId="2" borderId="64" xfId="3" applyFont="1" applyFill="1" applyBorder="1" applyAlignment="1">
      <alignment horizontal="right"/>
    </xf>
    <xf numFmtId="0" fontId="13" fillId="7" borderId="62" xfId="3" applyFont="1" applyFill="1" applyBorder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 applyAlignment="1">
      <alignment vertical="center"/>
    </xf>
    <xf numFmtId="0" fontId="11" fillId="2" borderId="10" xfId="3" applyFont="1" applyFill="1" applyBorder="1" applyAlignment="1">
      <alignment horizontal="center" vertical="center"/>
    </xf>
    <xf numFmtId="0" fontId="11" fillId="2" borderId="7" xfId="3" applyFont="1" applyFill="1" applyBorder="1" applyAlignment="1" applyProtection="1">
      <alignment vertical="center"/>
      <protection locked="0"/>
    </xf>
    <xf numFmtId="0" fontId="11" fillId="2" borderId="7" xfId="3" applyFont="1" applyFill="1" applyBorder="1" applyAlignment="1">
      <alignment vertical="center"/>
    </xf>
    <xf numFmtId="0" fontId="12" fillId="2" borderId="11" xfId="3" applyFont="1" applyFill="1" applyBorder="1" applyAlignment="1" applyProtection="1">
      <alignment vertical="center"/>
      <protection locked="0"/>
    </xf>
    <xf numFmtId="0" fontId="12" fillId="2" borderId="11" xfId="3" applyFont="1" applyFill="1" applyBorder="1" applyAlignment="1">
      <alignment vertical="center"/>
    </xf>
    <xf numFmtId="0" fontId="11" fillId="2" borderId="11" xfId="3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7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6" xfId="3" applyFont="1" applyFill="1" applyBorder="1" applyAlignment="1">
      <alignment horizontal="center"/>
    </xf>
    <xf numFmtId="0" fontId="12" fillId="2" borderId="57" xfId="3" applyFont="1" applyFill="1" applyBorder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2" xfId="3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vertical="center"/>
      <protection locked="0"/>
    </xf>
    <xf numFmtId="0" fontId="12" fillId="2" borderId="40" xfId="3" applyFont="1" applyFill="1" applyBorder="1" applyAlignment="1">
      <alignment horizontal="center" vertical="center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 vertical="center"/>
    </xf>
    <xf numFmtId="0" fontId="19" fillId="2" borderId="19" xfId="3" applyFont="1" applyFill="1" applyBorder="1" applyAlignment="1">
      <alignment horizontal="center" vertical="center"/>
    </xf>
    <xf numFmtId="0" fontId="19" fillId="2" borderId="20" xfId="3" applyFont="1" applyFill="1" applyBorder="1" applyAlignment="1">
      <alignment horizontal="center" vertical="center"/>
    </xf>
    <xf numFmtId="0" fontId="20" fillId="2" borderId="10" xfId="3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119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123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124</v>
      </c>
      <c r="C21" s="10"/>
      <c r="D21" s="10"/>
      <c r="E21" s="10"/>
    </row>
    <row r="22" spans="1:6" ht="15.75" customHeight="1" x14ac:dyDescent="0.25">
      <c r="A22" s="10"/>
      <c r="B22" s="110">
        <v>42496.469143518516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19478301</v>
      </c>
      <c r="C24" s="18">
        <v>10048.700000000001</v>
      </c>
      <c r="D24" s="19">
        <v>1.1000000000000001</v>
      </c>
      <c r="E24" s="20">
        <v>5.4</v>
      </c>
    </row>
    <row r="25" spans="1:6" ht="16.5" customHeight="1" x14ac:dyDescent="0.3">
      <c r="A25" s="17">
        <v>2</v>
      </c>
      <c r="B25" s="18">
        <v>19532279</v>
      </c>
      <c r="C25" s="18">
        <v>10007.9</v>
      </c>
      <c r="D25" s="19">
        <v>1.1000000000000001</v>
      </c>
      <c r="E25" s="20">
        <v>5.4</v>
      </c>
    </row>
    <row r="26" spans="1:6" ht="16.5" customHeight="1" x14ac:dyDescent="0.3">
      <c r="A26" s="17">
        <v>3</v>
      </c>
      <c r="B26" s="18">
        <v>19482165</v>
      </c>
      <c r="C26" s="18">
        <v>10083.299999999999</v>
      </c>
      <c r="D26" s="19">
        <v>1.1000000000000001</v>
      </c>
      <c r="E26" s="20">
        <v>5.4</v>
      </c>
    </row>
    <row r="27" spans="1:6" ht="16.5" customHeight="1" x14ac:dyDescent="0.3">
      <c r="A27" s="17">
        <v>4</v>
      </c>
      <c r="B27" s="18">
        <v>19273805</v>
      </c>
      <c r="C27" s="18">
        <v>10051.4</v>
      </c>
      <c r="D27" s="19">
        <v>1.1000000000000001</v>
      </c>
      <c r="E27" s="20">
        <v>5.4</v>
      </c>
    </row>
    <row r="28" spans="1:6" ht="16.5" customHeight="1" x14ac:dyDescent="0.3">
      <c r="A28" s="17">
        <v>5</v>
      </c>
      <c r="B28" s="18">
        <v>19391104</v>
      </c>
      <c r="C28" s="18">
        <v>10032.4</v>
      </c>
      <c r="D28" s="19">
        <v>1.1000000000000001</v>
      </c>
      <c r="E28" s="20">
        <v>5.4</v>
      </c>
    </row>
    <row r="29" spans="1:6" ht="16.5" customHeight="1" x14ac:dyDescent="0.3">
      <c r="A29" s="17">
        <v>6</v>
      </c>
      <c r="B29" s="21">
        <v>19520116</v>
      </c>
      <c r="C29" s="21">
        <v>10026.299999999999</v>
      </c>
      <c r="D29" s="19">
        <v>1.1000000000000001</v>
      </c>
      <c r="E29" s="20">
        <v>5.4</v>
      </c>
    </row>
    <row r="30" spans="1:6" ht="16.5" customHeight="1" x14ac:dyDescent="0.3">
      <c r="A30" s="23" t="s">
        <v>16</v>
      </c>
      <c r="B30" s="24">
        <f>AVERAGE(B24:B29)</f>
        <v>19446295</v>
      </c>
      <c r="C30" s="25">
        <f>AVERAGE(C24:C29)</f>
        <v>10041.666666666666</v>
      </c>
      <c r="D30" s="26">
        <f>AVERAGE(D24:D29)</f>
        <v>1.0999999999999999</v>
      </c>
      <c r="E30" s="26">
        <f>AVERAGE(E24:E29)</f>
        <v>5.3999999999999995</v>
      </c>
    </row>
    <row r="31" spans="1:6" ht="16.5" customHeight="1" x14ac:dyDescent="0.3">
      <c r="A31" s="27" t="s">
        <v>17</v>
      </c>
      <c r="B31" s="28">
        <f>(STDEV(B24:B29)/B30)</f>
        <v>5.0359864311105493E-3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109088594</v>
      </c>
      <c r="C45" s="18">
        <v>14142.5</v>
      </c>
      <c r="D45" s="19">
        <v>1.1000000000000001</v>
      </c>
      <c r="E45" s="20">
        <v>5.9</v>
      </c>
    </row>
    <row r="46" spans="1:6" ht="16.5" customHeight="1" x14ac:dyDescent="0.3">
      <c r="A46" s="17">
        <v>2</v>
      </c>
      <c r="B46" s="18">
        <v>107920038</v>
      </c>
      <c r="C46" s="18">
        <v>14129.1</v>
      </c>
      <c r="D46" s="19">
        <v>1.1000000000000001</v>
      </c>
      <c r="E46" s="19">
        <v>5.9</v>
      </c>
    </row>
    <row r="47" spans="1:6" ht="16.5" customHeight="1" x14ac:dyDescent="0.3">
      <c r="A47" s="17">
        <v>3</v>
      </c>
      <c r="B47" s="18">
        <v>107586448</v>
      </c>
      <c r="C47" s="18">
        <v>14310.2</v>
      </c>
      <c r="D47" s="19">
        <v>1.1000000000000001</v>
      </c>
      <c r="E47" s="19">
        <v>5.9</v>
      </c>
    </row>
    <row r="48" spans="1:6" ht="16.5" customHeight="1" x14ac:dyDescent="0.3">
      <c r="A48" s="17">
        <v>4</v>
      </c>
      <c r="B48" s="18">
        <v>107664730</v>
      </c>
      <c r="C48" s="18">
        <v>14116.6</v>
      </c>
      <c r="D48" s="19">
        <v>1.1000000000000001</v>
      </c>
      <c r="E48" s="19">
        <v>5.9</v>
      </c>
    </row>
    <row r="49" spans="1:7" ht="16.5" customHeight="1" x14ac:dyDescent="0.3">
      <c r="A49" s="17">
        <v>5</v>
      </c>
      <c r="B49" s="18">
        <v>109199466</v>
      </c>
      <c r="C49" s="18">
        <v>14170.7</v>
      </c>
      <c r="D49" s="19">
        <v>1.1000000000000001</v>
      </c>
      <c r="E49" s="19">
        <v>5.9</v>
      </c>
    </row>
    <row r="50" spans="1:7" ht="16.5" customHeight="1" x14ac:dyDescent="0.3">
      <c r="A50" s="17">
        <v>6</v>
      </c>
      <c r="B50" s="21">
        <v>109923327</v>
      </c>
      <c r="C50" s="21">
        <v>14328</v>
      </c>
      <c r="D50" s="22">
        <v>1.1000000000000001</v>
      </c>
      <c r="E50" s="22">
        <v>5.9</v>
      </c>
    </row>
    <row r="51" spans="1:7" ht="16.5" customHeight="1" x14ac:dyDescent="0.3">
      <c r="A51" s="23" t="s">
        <v>16</v>
      </c>
      <c r="B51" s="24">
        <f>AVERAGE(B45:B50)</f>
        <v>108563767.16666667</v>
      </c>
      <c r="C51" s="25">
        <f>AVERAGE(C45:C50)</f>
        <v>14199.516666666668</v>
      </c>
      <c r="D51" s="26">
        <f>AVERAGE(D45:D50)</f>
        <v>1.0999999999999999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8.9360440621053562E-3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46" t="s">
        <v>24</v>
      </c>
      <c r="C59" s="34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zoomScale="55" zoomScaleNormal="75" workbookViewId="0">
      <selection sqref="A1:H7"/>
    </sheetView>
  </sheetViews>
  <sheetFormatPr defaultRowHeight="16.5" x14ac:dyDescent="0.3"/>
  <cols>
    <col min="1" max="1" width="55.42578125" style="113" customWidth="1"/>
    <col min="2" max="2" width="33.7109375" style="113" customWidth="1"/>
    <col min="3" max="3" width="42.28515625" style="113" customWidth="1"/>
    <col min="4" max="4" width="30.5703125" style="113" customWidth="1"/>
    <col min="5" max="5" width="39.85546875" style="113" customWidth="1"/>
    <col min="6" max="6" width="30.7109375" style="113" customWidth="1"/>
    <col min="7" max="7" width="36.42578125" style="113" customWidth="1"/>
    <col min="8" max="8" width="41.140625" style="113" customWidth="1"/>
    <col min="9" max="9" width="30.42578125" style="112" customWidth="1"/>
    <col min="10" max="10" width="21.28515625" style="112" customWidth="1"/>
    <col min="11" max="11" width="9.140625" style="112" customWidth="1"/>
    <col min="12" max="16384" width="9.140625" style="114"/>
  </cols>
  <sheetData>
    <row r="1" spans="1:8" ht="15" x14ac:dyDescent="0.3">
      <c r="A1" s="381" t="s">
        <v>43</v>
      </c>
      <c r="B1" s="381"/>
      <c r="C1" s="381"/>
      <c r="D1" s="381"/>
      <c r="E1" s="381"/>
      <c r="F1" s="381"/>
      <c r="G1" s="381"/>
      <c r="H1" s="381"/>
    </row>
    <row r="2" spans="1:8" ht="15" x14ac:dyDescent="0.3">
      <c r="A2" s="381"/>
      <c r="B2" s="381"/>
      <c r="C2" s="381"/>
      <c r="D2" s="381"/>
      <c r="E2" s="381"/>
      <c r="F2" s="381"/>
      <c r="G2" s="381"/>
      <c r="H2" s="381"/>
    </row>
    <row r="3" spans="1:8" ht="15" x14ac:dyDescent="0.3">
      <c r="A3" s="381"/>
      <c r="B3" s="381"/>
      <c r="C3" s="381"/>
      <c r="D3" s="381"/>
      <c r="E3" s="381"/>
      <c r="F3" s="381"/>
      <c r="G3" s="381"/>
      <c r="H3" s="381"/>
    </row>
    <row r="4" spans="1:8" ht="15" x14ac:dyDescent="0.3">
      <c r="A4" s="381"/>
      <c r="B4" s="381"/>
      <c r="C4" s="381"/>
      <c r="D4" s="381"/>
      <c r="E4" s="381"/>
      <c r="F4" s="381"/>
      <c r="G4" s="381"/>
      <c r="H4" s="381"/>
    </row>
    <row r="5" spans="1:8" ht="15" x14ac:dyDescent="0.3">
      <c r="A5" s="381"/>
      <c r="B5" s="381"/>
      <c r="C5" s="381"/>
      <c r="D5" s="381"/>
      <c r="E5" s="381"/>
      <c r="F5" s="381"/>
      <c r="G5" s="381"/>
      <c r="H5" s="381"/>
    </row>
    <row r="6" spans="1:8" ht="15" x14ac:dyDescent="0.3">
      <c r="A6" s="381"/>
      <c r="B6" s="381"/>
      <c r="C6" s="381"/>
      <c r="D6" s="381"/>
      <c r="E6" s="381"/>
      <c r="F6" s="381"/>
      <c r="G6" s="381"/>
      <c r="H6" s="381"/>
    </row>
    <row r="7" spans="1:8" ht="15" x14ac:dyDescent="0.3">
      <c r="A7" s="381"/>
      <c r="B7" s="381"/>
      <c r="C7" s="381"/>
      <c r="D7" s="381"/>
      <c r="E7" s="381"/>
      <c r="F7" s="381"/>
      <c r="G7" s="381"/>
      <c r="H7" s="381"/>
    </row>
    <row r="8" spans="1:8" ht="15" x14ac:dyDescent="0.3">
      <c r="A8" s="382" t="s">
        <v>44</v>
      </c>
      <c r="B8" s="382"/>
      <c r="C8" s="382"/>
      <c r="D8" s="382"/>
      <c r="E8" s="382"/>
      <c r="F8" s="382"/>
      <c r="G8" s="382"/>
      <c r="H8" s="382"/>
    </row>
    <row r="9" spans="1:8" ht="15" x14ac:dyDescent="0.3">
      <c r="A9" s="382"/>
      <c r="B9" s="382"/>
      <c r="C9" s="382"/>
      <c r="D9" s="382"/>
      <c r="E9" s="382"/>
      <c r="F9" s="382"/>
      <c r="G9" s="382"/>
      <c r="H9" s="382"/>
    </row>
    <row r="10" spans="1:8" ht="15" x14ac:dyDescent="0.3">
      <c r="A10" s="382"/>
      <c r="B10" s="382"/>
      <c r="C10" s="382"/>
      <c r="D10" s="382"/>
      <c r="E10" s="382"/>
      <c r="F10" s="382"/>
      <c r="G10" s="382"/>
      <c r="H10" s="382"/>
    </row>
    <row r="11" spans="1:8" ht="15" x14ac:dyDescent="0.3">
      <c r="A11" s="382"/>
      <c r="B11" s="382"/>
      <c r="C11" s="382"/>
      <c r="D11" s="382"/>
      <c r="E11" s="382"/>
      <c r="F11" s="382"/>
      <c r="G11" s="382"/>
      <c r="H11" s="382"/>
    </row>
    <row r="12" spans="1:8" ht="15" x14ac:dyDescent="0.3">
      <c r="A12" s="382"/>
      <c r="B12" s="382"/>
      <c r="C12" s="382"/>
      <c r="D12" s="382"/>
      <c r="E12" s="382"/>
      <c r="F12" s="382"/>
      <c r="G12" s="382"/>
      <c r="H12" s="382"/>
    </row>
    <row r="13" spans="1:8" ht="15" x14ac:dyDescent="0.3">
      <c r="A13" s="382"/>
      <c r="B13" s="382"/>
      <c r="C13" s="382"/>
      <c r="D13" s="382"/>
      <c r="E13" s="382"/>
      <c r="F13" s="382"/>
      <c r="G13" s="382"/>
      <c r="H13" s="382"/>
    </row>
    <row r="14" spans="1:8" ht="15" x14ac:dyDescent="0.3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thickBot="1" x14ac:dyDescent="0.35"/>
    <row r="16" spans="1:8" ht="19.5" customHeight="1" thickBot="1" x14ac:dyDescent="0.35">
      <c r="A16" s="383" t="s">
        <v>29</v>
      </c>
      <c r="B16" s="384"/>
      <c r="C16" s="384"/>
      <c r="D16" s="384"/>
      <c r="E16" s="384"/>
      <c r="F16" s="384"/>
      <c r="G16" s="384"/>
      <c r="H16" s="385"/>
    </row>
    <row r="17" spans="1:13" ht="20.25" customHeight="1" x14ac:dyDescent="0.3">
      <c r="A17" s="386" t="s">
        <v>45</v>
      </c>
      <c r="B17" s="386"/>
      <c r="C17" s="386"/>
      <c r="D17" s="386"/>
      <c r="E17" s="386"/>
      <c r="F17" s="386"/>
      <c r="G17" s="386"/>
      <c r="H17" s="386"/>
    </row>
    <row r="18" spans="1:13" ht="26.25" customHeight="1" x14ac:dyDescent="0.4">
      <c r="A18" s="115" t="s">
        <v>31</v>
      </c>
      <c r="B18" s="378" t="s">
        <v>5</v>
      </c>
      <c r="C18" s="378"/>
      <c r="D18" s="116"/>
      <c r="E18" s="116"/>
    </row>
    <row r="19" spans="1:13" ht="26.25" customHeight="1" x14ac:dyDescent="0.4">
      <c r="A19" s="115" t="s">
        <v>32</v>
      </c>
      <c r="B19" s="111" t="s">
        <v>119</v>
      </c>
      <c r="C19" s="118">
        <v>11</v>
      </c>
    </row>
    <row r="20" spans="1:13" ht="26.25" customHeight="1" x14ac:dyDescent="0.4">
      <c r="A20" s="115" t="s">
        <v>33</v>
      </c>
      <c r="B20" s="387" t="s">
        <v>8</v>
      </c>
      <c r="C20" s="387"/>
    </row>
    <row r="21" spans="1:13" ht="26.25" customHeight="1" x14ac:dyDescent="0.4">
      <c r="A21" s="115" t="s">
        <v>34</v>
      </c>
      <c r="B21" s="387" t="s">
        <v>10</v>
      </c>
      <c r="C21" s="387"/>
      <c r="D21" s="387"/>
      <c r="E21" s="387"/>
      <c r="F21" s="387"/>
      <c r="G21" s="387"/>
      <c r="H21" s="387"/>
    </row>
    <row r="22" spans="1:13" ht="26.25" customHeight="1" x14ac:dyDescent="0.4">
      <c r="A22" s="115" t="s">
        <v>35</v>
      </c>
      <c r="B22" s="57">
        <v>42496.469143518516</v>
      </c>
    </row>
    <row r="23" spans="1:13" ht="26.25" customHeight="1" x14ac:dyDescent="0.4">
      <c r="A23" s="115" t="s">
        <v>36</v>
      </c>
      <c r="B23" s="57">
        <v>42500.469143518516</v>
      </c>
    </row>
    <row r="24" spans="1:13" ht="18.75" x14ac:dyDescent="0.3">
      <c r="A24" s="115"/>
      <c r="B24" s="119"/>
    </row>
    <row r="25" spans="1:13" ht="18.75" x14ac:dyDescent="0.3">
      <c r="A25" s="120" t="s">
        <v>1</v>
      </c>
      <c r="B25" s="119"/>
    </row>
    <row r="26" spans="1:13" ht="26.25" customHeight="1" x14ac:dyDescent="0.4">
      <c r="A26" s="121" t="s">
        <v>4</v>
      </c>
      <c r="B26" s="378" t="s">
        <v>117</v>
      </c>
      <c r="C26" s="378"/>
    </row>
    <row r="27" spans="1:13" ht="26.25" customHeight="1" x14ac:dyDescent="0.3">
      <c r="A27" s="122" t="s">
        <v>46</v>
      </c>
      <c r="B27" s="379" t="s">
        <v>116</v>
      </c>
      <c r="C27" s="379"/>
    </row>
    <row r="28" spans="1:13" ht="27" customHeight="1" thickBot="1" x14ac:dyDescent="0.35">
      <c r="A28" s="122" t="s">
        <v>6</v>
      </c>
      <c r="B28" s="123">
        <v>99.3</v>
      </c>
    </row>
    <row r="29" spans="1:13" s="127" customFormat="1" ht="15.75" customHeight="1" thickBot="1" x14ac:dyDescent="0.3">
      <c r="A29" s="122" t="s">
        <v>47</v>
      </c>
      <c r="B29" s="124">
        <v>0</v>
      </c>
      <c r="C29" s="362" t="s">
        <v>129</v>
      </c>
      <c r="D29" s="363"/>
      <c r="E29" s="363"/>
      <c r="F29" s="363"/>
      <c r="G29" s="364"/>
      <c r="H29" s="125"/>
      <c r="I29" s="126"/>
      <c r="J29" s="126"/>
      <c r="K29" s="126"/>
    </row>
    <row r="30" spans="1:13" s="127" customFormat="1" ht="19.5" customHeight="1" thickBot="1" x14ac:dyDescent="0.3">
      <c r="A30" s="122" t="s">
        <v>49</v>
      </c>
      <c r="B30" s="128">
        <f>B28-B29</f>
        <v>99.3</v>
      </c>
      <c r="C30" s="129"/>
      <c r="D30" s="129"/>
      <c r="E30" s="129"/>
      <c r="F30" s="129"/>
      <c r="G30" s="130"/>
      <c r="H30" s="125"/>
      <c r="I30" s="126"/>
      <c r="J30" s="126"/>
      <c r="K30" s="126"/>
    </row>
    <row r="31" spans="1:13" s="127" customFormat="1" ht="27" customHeight="1" thickBot="1" x14ac:dyDescent="0.3">
      <c r="A31" s="122" t="s">
        <v>50</v>
      </c>
      <c r="B31" s="131">
        <v>1</v>
      </c>
      <c r="C31" s="365" t="s">
        <v>51</v>
      </c>
      <c r="D31" s="366"/>
      <c r="E31" s="366"/>
      <c r="F31" s="366"/>
      <c r="G31" s="366"/>
      <c r="H31" s="367"/>
      <c r="I31" s="126"/>
      <c r="J31" s="126"/>
      <c r="K31" s="126"/>
    </row>
    <row r="32" spans="1:13" s="127" customFormat="1" ht="27" customHeight="1" thickBot="1" x14ac:dyDescent="0.3">
      <c r="A32" s="122" t="s">
        <v>52</v>
      </c>
      <c r="B32" s="131">
        <v>1</v>
      </c>
      <c r="C32" s="365" t="s">
        <v>53</v>
      </c>
      <c r="D32" s="366"/>
      <c r="E32" s="366"/>
      <c r="F32" s="366"/>
      <c r="G32" s="366"/>
      <c r="H32" s="367"/>
      <c r="I32" s="126"/>
      <c r="J32" s="126"/>
      <c r="K32" s="132"/>
      <c r="L32" s="132"/>
      <c r="M32" s="133"/>
    </row>
    <row r="33" spans="1:13" s="127" customFormat="1" ht="17.25" customHeight="1" x14ac:dyDescent="0.25">
      <c r="A33" s="122"/>
      <c r="B33" s="134"/>
      <c r="C33" s="135"/>
      <c r="D33" s="135"/>
      <c r="E33" s="135"/>
      <c r="F33" s="135"/>
      <c r="G33" s="135"/>
      <c r="H33" s="135"/>
      <c r="I33" s="126"/>
      <c r="J33" s="126"/>
      <c r="K33" s="132"/>
      <c r="L33" s="132"/>
      <c r="M33" s="133"/>
    </row>
    <row r="34" spans="1:13" s="127" customFormat="1" ht="18.75" x14ac:dyDescent="0.25">
      <c r="A34" s="122" t="s">
        <v>54</v>
      </c>
      <c r="B34" s="136">
        <f>B31/B32</f>
        <v>1</v>
      </c>
      <c r="C34" s="118" t="s">
        <v>55</v>
      </c>
      <c r="D34" s="118"/>
      <c r="E34" s="118"/>
      <c r="F34" s="118"/>
      <c r="G34" s="118"/>
      <c r="H34" s="125"/>
      <c r="I34" s="126"/>
      <c r="J34" s="126"/>
      <c r="K34" s="132"/>
      <c r="L34" s="132"/>
      <c r="M34" s="133"/>
    </row>
    <row r="35" spans="1:13" s="127" customFormat="1" ht="19.5" customHeight="1" thickBot="1" x14ac:dyDescent="0.3">
      <c r="A35" s="122"/>
      <c r="B35" s="128"/>
      <c r="C35" s="125"/>
      <c r="D35" s="125"/>
      <c r="E35" s="125"/>
      <c r="F35" s="125"/>
      <c r="G35" s="118"/>
      <c r="H35" s="125"/>
      <c r="I35" s="126"/>
      <c r="J35" s="126"/>
      <c r="K35" s="132"/>
      <c r="L35" s="132"/>
      <c r="M35" s="133"/>
    </row>
    <row r="36" spans="1:13" s="127" customFormat="1" ht="27" customHeight="1" thickBot="1" x14ac:dyDescent="0.3">
      <c r="A36" s="137" t="s">
        <v>130</v>
      </c>
      <c r="B36" s="138">
        <v>25</v>
      </c>
      <c r="C36" s="118"/>
      <c r="D36" s="356" t="s">
        <v>56</v>
      </c>
      <c r="E36" s="380"/>
      <c r="F36" s="356" t="s">
        <v>57</v>
      </c>
      <c r="G36" s="357"/>
      <c r="H36" s="125"/>
      <c r="I36" s="126"/>
      <c r="J36" s="126"/>
      <c r="K36" s="132"/>
      <c r="L36" s="132"/>
      <c r="M36" s="133"/>
    </row>
    <row r="37" spans="1:13" s="127" customFormat="1" ht="26.25" customHeight="1" x14ac:dyDescent="0.25">
      <c r="A37" s="139" t="s">
        <v>58</v>
      </c>
      <c r="B37" s="140">
        <v>5</v>
      </c>
      <c r="C37" s="141" t="s">
        <v>59</v>
      </c>
      <c r="D37" s="142" t="s">
        <v>60</v>
      </c>
      <c r="E37" s="143" t="s">
        <v>61</v>
      </c>
      <c r="F37" s="142" t="s">
        <v>60</v>
      </c>
      <c r="G37" s="144" t="s">
        <v>61</v>
      </c>
      <c r="H37" s="125"/>
      <c r="I37" s="126"/>
      <c r="J37" s="126"/>
      <c r="K37" s="132"/>
      <c r="L37" s="132"/>
      <c r="M37" s="133"/>
    </row>
    <row r="38" spans="1:13" s="127" customFormat="1" ht="26.25" customHeight="1" x14ac:dyDescent="0.4">
      <c r="A38" s="139" t="s">
        <v>62</v>
      </c>
      <c r="B38" s="140">
        <v>50</v>
      </c>
      <c r="C38" s="145">
        <v>1</v>
      </c>
      <c r="D38" s="58">
        <v>45662253</v>
      </c>
      <c r="E38" s="146">
        <f>IF(ISBLANK(D38),"-",$D$48/$D$45*D38)</f>
        <v>47002530.147145867</v>
      </c>
      <c r="F38" s="58">
        <v>42965470</v>
      </c>
      <c r="G38" s="147">
        <f>IF(ISBLANK(F38),"-",$D$48/$F$45*F38)</f>
        <v>47013779.542636923</v>
      </c>
      <c r="H38" s="125"/>
      <c r="I38" s="126"/>
      <c r="J38" s="126"/>
      <c r="K38" s="132"/>
      <c r="L38" s="132"/>
      <c r="M38" s="133"/>
    </row>
    <row r="39" spans="1:13" s="127" customFormat="1" ht="26.25" customHeight="1" x14ac:dyDescent="0.4">
      <c r="A39" s="139" t="s">
        <v>63</v>
      </c>
      <c r="B39" s="140">
        <v>1</v>
      </c>
      <c r="C39" s="148">
        <v>2</v>
      </c>
      <c r="D39" s="59">
        <v>45597828</v>
      </c>
      <c r="E39" s="149">
        <f>IF(ISBLANK(D39),"-",$D$48/$D$45*D39)</f>
        <v>46936214.14638415</v>
      </c>
      <c r="F39" s="59">
        <v>42942842</v>
      </c>
      <c r="G39" s="150">
        <f>IF(ISBLANK(F39),"-",$D$48/$F$45*F39)</f>
        <v>46989019.47825288</v>
      </c>
      <c r="H39" s="125"/>
      <c r="I39" s="126"/>
      <c r="J39" s="126"/>
      <c r="K39" s="132"/>
      <c r="L39" s="132"/>
      <c r="M39" s="133"/>
    </row>
    <row r="40" spans="1:13" ht="26.25" customHeight="1" x14ac:dyDescent="0.4">
      <c r="A40" s="139" t="s">
        <v>64</v>
      </c>
      <c r="B40" s="140">
        <v>1</v>
      </c>
      <c r="C40" s="148">
        <v>3</v>
      </c>
      <c r="D40" s="59">
        <v>45584053</v>
      </c>
      <c r="E40" s="149">
        <f>IF(ISBLANK(D40),"-",$D$48/$D$45*D40)</f>
        <v>46922034.8229772</v>
      </c>
      <c r="F40" s="59">
        <v>42867707</v>
      </c>
      <c r="G40" s="150">
        <f>IF(ISBLANK(F40),"-",$D$48/$F$45*F40)</f>
        <v>46906805.078504987</v>
      </c>
      <c r="K40" s="132"/>
      <c r="L40" s="132"/>
      <c r="M40" s="151"/>
    </row>
    <row r="41" spans="1:13" ht="26.25" customHeight="1" x14ac:dyDescent="0.4">
      <c r="A41" s="139" t="s">
        <v>65</v>
      </c>
      <c r="B41" s="140">
        <v>1</v>
      </c>
      <c r="C41" s="152">
        <v>4</v>
      </c>
      <c r="D41" s="153"/>
      <c r="E41" s="154" t="str">
        <f>IF(ISBLANK(D41),"-",$D$48/$D$45*D41)</f>
        <v>-</v>
      </c>
      <c r="F41" s="155"/>
      <c r="G41" s="156" t="str">
        <f>IF(ISBLANK(F41),"-",$D$48/$F$45*F41)</f>
        <v>-</v>
      </c>
      <c r="K41" s="132"/>
      <c r="L41" s="132"/>
      <c r="M41" s="151"/>
    </row>
    <row r="42" spans="1:13" ht="27" customHeight="1" thickBot="1" x14ac:dyDescent="0.35">
      <c r="A42" s="139" t="s">
        <v>66</v>
      </c>
      <c r="B42" s="140">
        <v>1</v>
      </c>
      <c r="C42" s="122" t="s">
        <v>67</v>
      </c>
      <c r="D42" s="157">
        <f>AVERAGE(D38:D41)</f>
        <v>45614711.333333336</v>
      </c>
      <c r="E42" s="158">
        <f>AVERAGE(E38:E41)</f>
        <v>46953593.038835742</v>
      </c>
      <c r="F42" s="159">
        <f>AVERAGE(F38:F41)</f>
        <v>42925339.666666664</v>
      </c>
      <c r="G42" s="160">
        <f>AVERAGE(G38:G41)</f>
        <v>46969868.033131599</v>
      </c>
      <c r="H42" s="161"/>
    </row>
    <row r="43" spans="1:13" ht="26.25" customHeight="1" x14ac:dyDescent="0.3">
      <c r="A43" s="139" t="s">
        <v>68</v>
      </c>
      <c r="B43" s="140">
        <v>1</v>
      </c>
      <c r="C43" s="162" t="s">
        <v>69</v>
      </c>
      <c r="D43" s="163">
        <v>29.35</v>
      </c>
      <c r="E43" s="118"/>
      <c r="F43" s="164">
        <v>27.61</v>
      </c>
      <c r="H43" s="161"/>
    </row>
    <row r="44" spans="1:13" ht="26.25" customHeight="1" x14ac:dyDescent="0.3">
      <c r="A44" s="139" t="s">
        <v>70</v>
      </c>
      <c r="B44" s="140">
        <v>1</v>
      </c>
      <c r="C44" s="165" t="s">
        <v>71</v>
      </c>
      <c r="D44" s="166">
        <f>D43*$B$34</f>
        <v>29.35</v>
      </c>
      <c r="E44" s="148"/>
      <c r="F44" s="167">
        <f>F43*$B$34</f>
        <v>27.61</v>
      </c>
      <c r="H44" s="161"/>
    </row>
    <row r="45" spans="1:13" ht="19.5" customHeight="1" thickBot="1" x14ac:dyDescent="0.35">
      <c r="A45" s="139" t="s">
        <v>72</v>
      </c>
      <c r="B45" s="168">
        <f>(B44/B43)*(B42/B41)*(B40/B39)*(B38/B37)*B36</f>
        <v>250</v>
      </c>
      <c r="C45" s="165" t="s">
        <v>73</v>
      </c>
      <c r="D45" s="169">
        <f>D44*$B$30/100</f>
        <v>29.144549999999999</v>
      </c>
      <c r="E45" s="170"/>
      <c r="F45" s="171">
        <f>F44*$B$30/100</f>
        <v>27.416729999999998</v>
      </c>
      <c r="H45" s="161"/>
    </row>
    <row r="46" spans="1:13" ht="19.5" customHeight="1" thickBot="1" x14ac:dyDescent="0.35">
      <c r="A46" s="358" t="s">
        <v>74</v>
      </c>
      <c r="B46" s="359"/>
      <c r="C46" s="165" t="s">
        <v>75</v>
      </c>
      <c r="D46" s="166">
        <f>D45/$B$45</f>
        <v>0.11657819999999999</v>
      </c>
      <c r="E46" s="170"/>
      <c r="F46" s="172">
        <f>F45/$B$45</f>
        <v>0.10966691999999999</v>
      </c>
      <c r="H46" s="161"/>
    </row>
    <row r="47" spans="1:13" ht="27" customHeight="1" thickBot="1" x14ac:dyDescent="0.35">
      <c r="A47" s="360"/>
      <c r="B47" s="361"/>
      <c r="C47" s="173" t="s">
        <v>131</v>
      </c>
      <c r="D47" s="174">
        <v>0.12</v>
      </c>
      <c r="F47" s="175"/>
      <c r="H47" s="161"/>
    </row>
    <row r="48" spans="1:13" ht="18.75" x14ac:dyDescent="0.3">
      <c r="C48" s="176" t="s">
        <v>76</v>
      </c>
      <c r="D48" s="169">
        <f>D47*$B$45</f>
        <v>30</v>
      </c>
      <c r="F48" s="175"/>
      <c r="H48" s="161"/>
    </row>
    <row r="49" spans="1:11" ht="19.5" customHeight="1" thickBot="1" x14ac:dyDescent="0.35">
      <c r="C49" s="177" t="s">
        <v>77</v>
      </c>
      <c r="D49" s="178">
        <f>D48/B34</f>
        <v>30</v>
      </c>
      <c r="F49" s="149"/>
      <c r="H49" s="161"/>
    </row>
    <row r="50" spans="1:11" ht="18.75" x14ac:dyDescent="0.3">
      <c r="C50" s="179" t="s">
        <v>78</v>
      </c>
      <c r="D50" s="180">
        <f>AVERAGE(E38:E41,G38:G41)</f>
        <v>46961730.535983674</v>
      </c>
      <c r="F50" s="149"/>
      <c r="H50" s="161"/>
    </row>
    <row r="51" spans="1:11" ht="18.75" x14ac:dyDescent="0.3">
      <c r="C51" s="181" t="s">
        <v>79</v>
      </c>
      <c r="D51" s="182">
        <f>STDEV(E38:E41,G38:G41)/D50</f>
        <v>9.6937862911232442E-4</v>
      </c>
      <c r="F51" s="149"/>
    </row>
    <row r="52" spans="1:11" ht="19.5" customHeight="1" thickBot="1" x14ac:dyDescent="0.35">
      <c r="C52" s="183" t="s">
        <v>18</v>
      </c>
      <c r="D52" s="184">
        <f>COUNT(E38:E41,G38:G41)</f>
        <v>6</v>
      </c>
      <c r="F52" s="149"/>
    </row>
    <row r="54" spans="1:11" ht="18.75" x14ac:dyDescent="0.3">
      <c r="A54" s="185" t="s">
        <v>1</v>
      </c>
      <c r="B54" s="186" t="s">
        <v>80</v>
      </c>
    </row>
    <row r="55" spans="1:11" ht="18.75" x14ac:dyDescent="0.3">
      <c r="A55" s="118" t="s">
        <v>81</v>
      </c>
      <c r="B55" s="187" t="str">
        <f>B21</f>
        <v>Each film-coated tablet contains Efavirenz 600mg, Lamivudine USP 300mg, Tenofovir Disoproxil Fumarate 300mg euivalent to tenofovir disoproxil 245mg</v>
      </c>
    </row>
    <row r="56" spans="1:11" ht="26.25" customHeight="1" x14ac:dyDescent="0.3">
      <c r="A56" s="187" t="s">
        <v>82</v>
      </c>
      <c r="B56" s="123">
        <v>600</v>
      </c>
      <c r="C56" s="118" t="str">
        <f>B20</f>
        <v>Efavirenz 600mg, Lamivudine 300mg and Tenofovir Disoproxil Fumarate 300mg Tablets</v>
      </c>
      <c r="H56" s="148"/>
    </row>
    <row r="57" spans="1:11" ht="18.75" x14ac:dyDescent="0.3">
      <c r="A57" s="187" t="s">
        <v>83</v>
      </c>
      <c r="B57" s="188">
        <f>Uniformity!C46</f>
        <v>1891.6979999999999</v>
      </c>
      <c r="H57" s="148"/>
    </row>
    <row r="58" spans="1:11" ht="19.5" customHeight="1" thickBot="1" x14ac:dyDescent="0.35">
      <c r="H58" s="148"/>
    </row>
    <row r="59" spans="1:11" s="127" customFormat="1" ht="27" customHeight="1" thickBot="1" x14ac:dyDescent="0.3">
      <c r="A59" s="137" t="s">
        <v>132</v>
      </c>
      <c r="B59" s="138">
        <v>200</v>
      </c>
      <c r="C59" s="118"/>
      <c r="D59" s="189" t="s">
        <v>84</v>
      </c>
      <c r="E59" s="190" t="s">
        <v>59</v>
      </c>
      <c r="F59" s="190" t="s">
        <v>60</v>
      </c>
      <c r="G59" s="190" t="s">
        <v>85</v>
      </c>
      <c r="H59" s="191" t="s">
        <v>86</v>
      </c>
      <c r="K59" s="126"/>
    </row>
    <row r="60" spans="1:11" s="127" customFormat="1" ht="26.25" customHeight="1" x14ac:dyDescent="0.4">
      <c r="A60" s="139" t="s">
        <v>110</v>
      </c>
      <c r="B60" s="140">
        <v>5</v>
      </c>
      <c r="C60" s="355" t="s">
        <v>87</v>
      </c>
      <c r="D60" s="374">
        <v>1889.27</v>
      </c>
      <c r="E60" s="192">
        <v>1</v>
      </c>
      <c r="F60" s="61">
        <v>43871455</v>
      </c>
      <c r="G60" s="193">
        <f>IF(ISBLANK(F60),"-",(F60/$D$50*$D$47*$B$68)*($B$57/$D$60))</f>
        <v>561.23787612470028</v>
      </c>
      <c r="H60" s="194">
        <f t="shared" ref="H60:H71" si="0">IF(ISBLANK(F60),"-",G60/$B$56)</f>
        <v>0.93539646020783385</v>
      </c>
      <c r="K60" s="126"/>
    </row>
    <row r="61" spans="1:11" s="127" customFormat="1" ht="26.25" customHeight="1" x14ac:dyDescent="0.4">
      <c r="A61" s="139" t="s">
        <v>88</v>
      </c>
      <c r="B61" s="140">
        <v>50</v>
      </c>
      <c r="C61" s="372"/>
      <c r="D61" s="375"/>
      <c r="E61" s="195">
        <v>2</v>
      </c>
      <c r="F61" s="59">
        <v>44040443</v>
      </c>
      <c r="G61" s="196">
        <f>IF(ISBLANK(F61),"-",(F61/$D$50*$D$47*$B$68)*($B$57/$D$60))</f>
        <v>563.39970244686265</v>
      </c>
      <c r="H61" s="197">
        <f t="shared" si="0"/>
        <v>0.9389995040781044</v>
      </c>
      <c r="K61" s="126"/>
    </row>
    <row r="62" spans="1:11" s="127" customFormat="1" ht="26.25" customHeight="1" x14ac:dyDescent="0.4">
      <c r="A62" s="139" t="s">
        <v>89</v>
      </c>
      <c r="B62" s="140">
        <v>10</v>
      </c>
      <c r="C62" s="372"/>
      <c r="D62" s="375"/>
      <c r="E62" s="195">
        <v>3</v>
      </c>
      <c r="F62" s="62">
        <v>43702748</v>
      </c>
      <c r="G62" s="196">
        <f>IF(ISBLANK(F62),"-",(F62/$D$50*$D$47*$B$68)*($B$57/$D$60))</f>
        <v>559.07964457374374</v>
      </c>
      <c r="H62" s="197">
        <f t="shared" si="0"/>
        <v>0.93179940762290625</v>
      </c>
      <c r="K62" s="126"/>
    </row>
    <row r="63" spans="1:11" ht="27" customHeight="1" thickBot="1" x14ac:dyDescent="0.45">
      <c r="A63" s="139" t="s">
        <v>90</v>
      </c>
      <c r="B63" s="140">
        <v>25</v>
      </c>
      <c r="C63" s="373"/>
      <c r="D63" s="376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11" ht="26.25" customHeight="1" x14ac:dyDescent="0.4">
      <c r="A64" s="139" t="s">
        <v>91</v>
      </c>
      <c r="B64" s="140">
        <v>1</v>
      </c>
      <c r="C64" s="355" t="s">
        <v>92</v>
      </c>
      <c r="D64" s="374">
        <v>1893.41</v>
      </c>
      <c r="E64" s="192">
        <v>1</v>
      </c>
      <c r="F64" s="61">
        <v>44683090</v>
      </c>
      <c r="G64" s="200">
        <f>IF(ISBLANK(F64),"-",(F64/$D$50*$D$47*$B$68)*($B$57/$D$64))</f>
        <v>570.37107717739036</v>
      </c>
      <c r="H64" s="201">
        <f t="shared" si="0"/>
        <v>0.95061846196231725</v>
      </c>
    </row>
    <row r="65" spans="1:8" ht="26.25" customHeight="1" x14ac:dyDescent="0.4">
      <c r="A65" s="139" t="s">
        <v>93</v>
      </c>
      <c r="B65" s="140">
        <v>1</v>
      </c>
      <c r="C65" s="372"/>
      <c r="D65" s="375"/>
      <c r="E65" s="195">
        <v>2</v>
      </c>
      <c r="F65" s="59">
        <v>44578612</v>
      </c>
      <c r="G65" s="202">
        <f>IF(ISBLANK(F65),"-",(F65/$D$50*$D$47*$B$68)*($B$57/$D$64))</f>
        <v>569.03743553798404</v>
      </c>
      <c r="H65" s="203">
        <f t="shared" si="0"/>
        <v>0.94839572589664012</v>
      </c>
    </row>
    <row r="66" spans="1:8" ht="26.25" customHeight="1" x14ac:dyDescent="0.4">
      <c r="A66" s="139" t="s">
        <v>94</v>
      </c>
      <c r="B66" s="140">
        <v>1</v>
      </c>
      <c r="C66" s="372"/>
      <c r="D66" s="375"/>
      <c r="E66" s="195">
        <v>3</v>
      </c>
      <c r="F66" s="59">
        <v>44535415</v>
      </c>
      <c r="G66" s="202">
        <f>IF(ISBLANK(F66),"-",(F66/$D$50*$D$47*$B$68)*($B$57/$D$64))</f>
        <v>568.48603411474244</v>
      </c>
      <c r="H66" s="203">
        <f t="shared" si="0"/>
        <v>0.94747672352457069</v>
      </c>
    </row>
    <row r="67" spans="1:8" ht="27" customHeight="1" thickBot="1" x14ac:dyDescent="0.45">
      <c r="A67" s="139" t="s">
        <v>95</v>
      </c>
      <c r="B67" s="140">
        <v>1</v>
      </c>
      <c r="C67" s="373"/>
      <c r="D67" s="376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1.75" customHeight="1" x14ac:dyDescent="0.4">
      <c r="A68" s="139" t="s">
        <v>96</v>
      </c>
      <c r="B68" s="168">
        <f>(B67/B66)*(B65/B64)*(B63/B62)*(B61/B60)*B59</f>
        <v>5000</v>
      </c>
      <c r="C68" s="355" t="s">
        <v>97</v>
      </c>
      <c r="D68" s="374">
        <v>1890.6</v>
      </c>
      <c r="E68" s="192">
        <v>1</v>
      </c>
      <c r="F68" s="61">
        <v>45130962</v>
      </c>
      <c r="G68" s="200">
        <f>IF(ISBLANK(F68),"-",(F68/$D$50*$D$47*$B$68)*($B$57/$D$68))</f>
        <v>576.94431747223859</v>
      </c>
      <c r="H68" s="197">
        <f t="shared" si="0"/>
        <v>0.961573862453731</v>
      </c>
    </row>
    <row r="69" spans="1:8" ht="21.75" customHeight="1" thickBot="1" x14ac:dyDescent="0.45">
      <c r="A69" s="206" t="s">
        <v>133</v>
      </c>
      <c r="B69" s="207">
        <f>D47*B68/B56*B57</f>
        <v>1891.6979999999999</v>
      </c>
      <c r="C69" s="372"/>
      <c r="D69" s="375"/>
      <c r="E69" s="195">
        <v>2</v>
      </c>
      <c r="F69" s="59">
        <v>45073424</v>
      </c>
      <c r="G69" s="202">
        <f>IF(ISBLANK(F69),"-",(F69/$D$50*$D$47*$B$68)*($B$57/$D$68))</f>
        <v>576.2087643028043</v>
      </c>
      <c r="H69" s="197">
        <f t="shared" si="0"/>
        <v>0.96034794050467387</v>
      </c>
    </row>
    <row r="70" spans="1:8" ht="22.5" customHeight="1" x14ac:dyDescent="0.4">
      <c r="A70" s="358" t="s">
        <v>74</v>
      </c>
      <c r="B70" s="359"/>
      <c r="C70" s="372"/>
      <c r="D70" s="375"/>
      <c r="E70" s="195">
        <v>3</v>
      </c>
      <c r="F70" s="59">
        <v>45077869</v>
      </c>
      <c r="G70" s="202">
        <f>IF(ISBLANK(F70),"-",(F70/$D$50*$D$47*$B$68)*($B$57/$D$68))</f>
        <v>576.26558820766945</v>
      </c>
      <c r="H70" s="197">
        <f t="shared" si="0"/>
        <v>0.96044264701278237</v>
      </c>
    </row>
    <row r="71" spans="1:8" ht="21.75" customHeight="1" thickBot="1" x14ac:dyDescent="0.35">
      <c r="A71" s="360"/>
      <c r="B71" s="361"/>
      <c r="C71" s="377"/>
      <c r="D71" s="376"/>
      <c r="E71" s="198">
        <v>4</v>
      </c>
      <c r="F71" s="208"/>
      <c r="G71" s="204" t="str">
        <f>IF(ISBLANK(F71),"-",(F71/$D$50*$D$47*$B$68)*($B$57/$D$68))</f>
        <v>-</v>
      </c>
      <c r="H71" s="209" t="str">
        <f t="shared" si="0"/>
        <v>-</v>
      </c>
    </row>
    <row r="72" spans="1:8" ht="26.25" customHeight="1" x14ac:dyDescent="0.3">
      <c r="A72" s="148"/>
      <c r="B72" s="148"/>
      <c r="C72" s="148"/>
      <c r="D72" s="148"/>
      <c r="E72" s="148"/>
      <c r="F72" s="148"/>
      <c r="G72" s="210" t="s">
        <v>67</v>
      </c>
      <c r="H72" s="211">
        <f>AVERAGE(H60:H71)</f>
        <v>0.94833897036261783</v>
      </c>
    </row>
    <row r="73" spans="1:8" ht="26.25" customHeight="1" x14ac:dyDescent="0.3">
      <c r="C73" s="148"/>
      <c r="D73" s="148"/>
      <c r="E73" s="148"/>
      <c r="F73" s="148"/>
      <c r="G73" s="181" t="s">
        <v>79</v>
      </c>
      <c r="H73" s="212">
        <f>STDEV(H60:H71)/H72</f>
        <v>1.1790045302804961E-2</v>
      </c>
    </row>
    <row r="74" spans="1:8" ht="27" customHeight="1" thickBot="1" x14ac:dyDescent="0.35">
      <c r="A74" s="148"/>
      <c r="B74" s="148"/>
      <c r="C74" s="148"/>
      <c r="D74" s="148"/>
      <c r="E74" s="170"/>
      <c r="F74" s="148"/>
      <c r="G74" s="183" t="s">
        <v>18</v>
      </c>
      <c r="H74" s="213">
        <f>COUNT(H60:H71)</f>
        <v>9</v>
      </c>
    </row>
    <row r="75" spans="1:8" ht="18.75" x14ac:dyDescent="0.3">
      <c r="A75" s="148"/>
      <c r="B75" s="148"/>
      <c r="C75" s="148"/>
      <c r="D75" s="148"/>
      <c r="E75" s="170"/>
      <c r="F75" s="148"/>
      <c r="G75" s="122"/>
      <c r="H75" s="128"/>
    </row>
    <row r="76" spans="1:8" ht="26.25" customHeight="1" x14ac:dyDescent="0.3">
      <c r="A76" s="121" t="s">
        <v>134</v>
      </c>
      <c r="B76" s="122" t="s">
        <v>98</v>
      </c>
      <c r="C76" s="372" t="str">
        <f>B20</f>
        <v>Efavirenz 600mg, Lamivudine 300mg and Tenofovir Disoproxil Fumarate 300mg Tablets</v>
      </c>
      <c r="D76" s="372"/>
      <c r="E76" s="118" t="s">
        <v>99</v>
      </c>
      <c r="F76" s="118"/>
      <c r="G76" s="214">
        <f>H72</f>
        <v>0.94833897036261783</v>
      </c>
      <c r="H76" s="128"/>
    </row>
    <row r="77" spans="1:8" ht="18.75" x14ac:dyDescent="0.3">
      <c r="A77" s="120" t="s">
        <v>100</v>
      </c>
      <c r="B77" s="120" t="s">
        <v>101</v>
      </c>
    </row>
    <row r="78" spans="1:8" ht="18.75" x14ac:dyDescent="0.3">
      <c r="A78" s="120"/>
      <c r="B78" s="120"/>
    </row>
    <row r="79" spans="1:8" ht="26.25" customHeight="1" x14ac:dyDescent="0.4">
      <c r="A79" s="121" t="s">
        <v>4</v>
      </c>
      <c r="B79" s="378" t="s">
        <v>117</v>
      </c>
      <c r="C79" s="378"/>
    </row>
    <row r="80" spans="1:8" ht="26.25" customHeight="1" x14ac:dyDescent="0.3">
      <c r="A80" s="122" t="s">
        <v>46</v>
      </c>
      <c r="B80" s="379" t="s">
        <v>116</v>
      </c>
      <c r="C80" s="379"/>
    </row>
    <row r="81" spans="1:11" ht="27" customHeight="1" thickBot="1" x14ac:dyDescent="0.35">
      <c r="A81" s="122" t="s">
        <v>6</v>
      </c>
      <c r="B81" s="123">
        <v>99.3</v>
      </c>
    </row>
    <row r="82" spans="1:11" s="127" customFormat="1" ht="27" customHeight="1" thickBot="1" x14ac:dyDescent="0.3">
      <c r="A82" s="122" t="s">
        <v>47</v>
      </c>
      <c r="B82" s="123">
        <f>B29</f>
        <v>0</v>
      </c>
      <c r="C82" s="362" t="s">
        <v>129</v>
      </c>
      <c r="D82" s="363"/>
      <c r="E82" s="363"/>
      <c r="F82" s="363"/>
      <c r="G82" s="364"/>
      <c r="H82" s="125"/>
      <c r="I82" s="126"/>
      <c r="J82" s="126"/>
      <c r="K82" s="126"/>
    </row>
    <row r="83" spans="1:11" s="127" customFormat="1" ht="19.5" customHeight="1" thickBot="1" x14ac:dyDescent="0.3">
      <c r="A83" s="122" t="s">
        <v>49</v>
      </c>
      <c r="B83" s="128">
        <f>B81-B82</f>
        <v>99.3</v>
      </c>
      <c r="C83" s="129"/>
      <c r="D83" s="129"/>
      <c r="E83" s="129"/>
      <c r="F83" s="129"/>
      <c r="G83" s="130"/>
      <c r="H83" s="125"/>
      <c r="I83" s="126"/>
      <c r="J83" s="126"/>
      <c r="K83" s="126"/>
    </row>
    <row r="84" spans="1:11" s="127" customFormat="1" ht="27" customHeight="1" thickBot="1" x14ac:dyDescent="0.3">
      <c r="A84" s="122" t="s">
        <v>50</v>
      </c>
      <c r="B84" s="131">
        <v>1</v>
      </c>
      <c r="C84" s="365" t="s">
        <v>51</v>
      </c>
      <c r="D84" s="366"/>
      <c r="E84" s="366"/>
      <c r="F84" s="366"/>
      <c r="G84" s="366"/>
      <c r="H84" s="367"/>
      <c r="I84" s="126"/>
      <c r="J84" s="126"/>
      <c r="K84" s="126"/>
    </row>
    <row r="85" spans="1:11" s="127" customFormat="1" ht="27" customHeight="1" thickBot="1" x14ac:dyDescent="0.3">
      <c r="A85" s="122" t="s">
        <v>52</v>
      </c>
      <c r="B85" s="131">
        <v>1</v>
      </c>
      <c r="C85" s="365" t="s">
        <v>53</v>
      </c>
      <c r="D85" s="366"/>
      <c r="E85" s="366"/>
      <c r="F85" s="366"/>
      <c r="G85" s="366"/>
      <c r="H85" s="367"/>
      <c r="I85" s="126"/>
      <c r="J85" s="126"/>
      <c r="K85" s="126"/>
    </row>
    <row r="86" spans="1:11" s="127" customFormat="1" ht="18.75" x14ac:dyDescent="0.25">
      <c r="A86" s="122"/>
      <c r="B86" s="134"/>
      <c r="C86" s="135"/>
      <c r="D86" s="135"/>
      <c r="E86" s="135"/>
      <c r="F86" s="135"/>
      <c r="G86" s="135"/>
      <c r="H86" s="135"/>
      <c r="I86" s="126"/>
      <c r="J86" s="126"/>
      <c r="K86" s="126"/>
    </row>
    <row r="87" spans="1:11" ht="18.75" x14ac:dyDescent="0.3">
      <c r="A87" s="122" t="s">
        <v>54</v>
      </c>
      <c r="B87" s="136">
        <f>B84/B85</f>
        <v>1</v>
      </c>
      <c r="C87" s="118" t="s">
        <v>55</v>
      </c>
      <c r="H87" s="125"/>
    </row>
    <row r="88" spans="1:11" ht="19.5" customHeight="1" thickBot="1" x14ac:dyDescent="0.35">
      <c r="A88" s="122"/>
      <c r="B88" s="136"/>
      <c r="H88" s="125"/>
    </row>
    <row r="89" spans="1:11" ht="27" customHeight="1" thickBot="1" x14ac:dyDescent="0.35">
      <c r="A89" s="137" t="s">
        <v>130</v>
      </c>
      <c r="B89" s="138">
        <v>25</v>
      </c>
      <c r="D89" s="215" t="s">
        <v>56</v>
      </c>
      <c r="E89" s="216"/>
      <c r="F89" s="356" t="s">
        <v>57</v>
      </c>
      <c r="G89" s="357"/>
    </row>
    <row r="90" spans="1:11" ht="26.25" customHeight="1" x14ac:dyDescent="0.3">
      <c r="A90" s="139" t="s">
        <v>58</v>
      </c>
      <c r="B90" s="140">
        <v>10</v>
      </c>
      <c r="C90" s="141" t="s">
        <v>59</v>
      </c>
      <c r="D90" s="217" t="s">
        <v>60</v>
      </c>
      <c r="E90" s="143" t="s">
        <v>61</v>
      </c>
      <c r="F90" s="217" t="s">
        <v>60</v>
      </c>
      <c r="G90" s="144" t="s">
        <v>61</v>
      </c>
    </row>
    <row r="91" spans="1:11" ht="26.25" customHeight="1" x14ac:dyDescent="0.4">
      <c r="A91" s="139" t="s">
        <v>62</v>
      </c>
      <c r="B91" s="140">
        <v>20</v>
      </c>
      <c r="C91" s="145">
        <v>1</v>
      </c>
      <c r="D91" s="58">
        <v>185856098</v>
      </c>
      <c r="E91" s="218">
        <f>IF(ISBLANK(D91),"-",$D$101/$D$98*D91)</f>
        <v>203367904.92520446</v>
      </c>
      <c r="F91" s="58">
        <v>197025667</v>
      </c>
      <c r="G91" s="219">
        <f>IF(ISBLANK(F91),"-",$D$101/$F$98*F91)</f>
        <v>202808758.75592524</v>
      </c>
    </row>
    <row r="92" spans="1:11" ht="26.25" customHeight="1" x14ac:dyDescent="0.4">
      <c r="A92" s="139" t="s">
        <v>63</v>
      </c>
      <c r="B92" s="140">
        <v>1</v>
      </c>
      <c r="C92" s="148">
        <v>2</v>
      </c>
      <c r="D92" s="59">
        <v>186186620</v>
      </c>
      <c r="E92" s="220">
        <f>IF(ISBLANK(D92),"-",$D$101/$D$98*D92)</f>
        <v>203729569.50008264</v>
      </c>
      <c r="F92" s="59">
        <v>193873415</v>
      </c>
      <c r="G92" s="221">
        <f>IF(ISBLANK(F92),"-",$D$101/$F$98*F92)</f>
        <v>199563981.94516644</v>
      </c>
    </row>
    <row r="93" spans="1:11" ht="26.25" customHeight="1" x14ac:dyDescent="0.4">
      <c r="A93" s="139" t="s">
        <v>64</v>
      </c>
      <c r="B93" s="140">
        <v>1</v>
      </c>
      <c r="C93" s="148">
        <v>3</v>
      </c>
      <c r="D93" s="59">
        <v>186050291</v>
      </c>
      <c r="E93" s="220">
        <f>IF(ISBLANK(D93),"-",$D$101/$D$98*D93)</f>
        <v>203580395.25501403</v>
      </c>
      <c r="F93" s="59">
        <v>196455270</v>
      </c>
      <c r="G93" s="221">
        <f>IF(ISBLANK(F93),"-",$D$101/$F$98*F93)</f>
        <v>202221619.47945672</v>
      </c>
    </row>
    <row r="94" spans="1:11" ht="26.25" customHeight="1" x14ac:dyDescent="0.3">
      <c r="A94" s="139" t="s">
        <v>65</v>
      </c>
      <c r="B94" s="140">
        <v>1</v>
      </c>
      <c r="C94" s="152">
        <v>4</v>
      </c>
      <c r="D94" s="222"/>
      <c r="E94" s="223" t="str">
        <f>IF(ISBLANK(D94),"-",$D$101/$D$98*D94)</f>
        <v>-</v>
      </c>
      <c r="F94" s="224"/>
      <c r="G94" s="225" t="str">
        <f>IF(ISBLANK(F94),"-",$D$101/$F$98*F94)</f>
        <v>-</v>
      </c>
    </row>
    <row r="95" spans="1:11" ht="27" customHeight="1" thickBot="1" x14ac:dyDescent="0.35">
      <c r="A95" s="139" t="s">
        <v>66</v>
      </c>
      <c r="B95" s="140">
        <v>1</v>
      </c>
      <c r="C95" s="122" t="s">
        <v>67</v>
      </c>
      <c r="D95" s="157">
        <f>AVERAGE(D91:D94)</f>
        <v>186031003</v>
      </c>
      <c r="E95" s="158">
        <f>AVERAGE(E91:E94)</f>
        <v>203559289.89343372</v>
      </c>
      <c r="F95" s="226">
        <f>AVERAGE(F91:F94)</f>
        <v>195784784</v>
      </c>
      <c r="G95" s="227">
        <f>AVERAGE(G91:G94)</f>
        <v>201531453.39351615</v>
      </c>
    </row>
    <row r="96" spans="1:11" ht="26.25" customHeight="1" x14ac:dyDescent="0.3">
      <c r="A96" s="139" t="s">
        <v>68</v>
      </c>
      <c r="B96" s="140">
        <v>1</v>
      </c>
      <c r="C96" s="162" t="s">
        <v>69</v>
      </c>
      <c r="D96" s="163">
        <v>27.61</v>
      </c>
      <c r="E96" s="118"/>
      <c r="F96" s="164">
        <v>29.35</v>
      </c>
    </row>
    <row r="97" spans="1:9" ht="26.25" customHeight="1" x14ac:dyDescent="0.3">
      <c r="A97" s="139" t="s">
        <v>70</v>
      </c>
      <c r="B97" s="140">
        <v>1</v>
      </c>
      <c r="C97" s="165" t="s">
        <v>71</v>
      </c>
      <c r="D97" s="166">
        <f>D96*$B$87</f>
        <v>27.61</v>
      </c>
      <c r="E97" s="148"/>
      <c r="F97" s="167">
        <f>F96*$B$87</f>
        <v>29.35</v>
      </c>
    </row>
    <row r="98" spans="1:9" ht="19.5" customHeight="1" thickBot="1" x14ac:dyDescent="0.35">
      <c r="A98" s="206" t="s">
        <v>72</v>
      </c>
      <c r="B98" s="228">
        <f>(B97/B96)*(B95/B94)*(B93/B92)*(B91/B90)*B89</f>
        <v>50</v>
      </c>
      <c r="C98" s="165" t="s">
        <v>73</v>
      </c>
      <c r="D98" s="169">
        <f>D97*$B$83/100</f>
        <v>27.416729999999998</v>
      </c>
      <c r="E98" s="170"/>
      <c r="F98" s="171">
        <f>F97*$B$83/100</f>
        <v>29.144549999999999</v>
      </c>
    </row>
    <row r="99" spans="1:9" ht="19.5" customHeight="1" thickBot="1" x14ac:dyDescent="0.35">
      <c r="A99" s="358" t="s">
        <v>74</v>
      </c>
      <c r="B99" s="359"/>
      <c r="C99" s="165" t="s">
        <v>75</v>
      </c>
      <c r="D99" s="229">
        <f>D98/$B$98</f>
        <v>0.54833460000000001</v>
      </c>
      <c r="E99" s="230"/>
      <c r="F99" s="231">
        <f>F98/$B$98</f>
        <v>0.58289099999999994</v>
      </c>
      <c r="G99" s="232"/>
      <c r="H99" s="161"/>
    </row>
    <row r="100" spans="1:9" ht="19.5" customHeight="1" thickBot="1" x14ac:dyDescent="0.35">
      <c r="A100" s="360"/>
      <c r="B100" s="361"/>
      <c r="C100" s="176" t="s">
        <v>131</v>
      </c>
      <c r="D100" s="233">
        <f>$B$56/$B$116</f>
        <v>0.6</v>
      </c>
      <c r="F100" s="175"/>
      <c r="G100" s="234"/>
      <c r="H100" s="161"/>
    </row>
    <row r="101" spans="1:9" ht="18.75" x14ac:dyDescent="0.3">
      <c r="C101" s="176" t="s">
        <v>76</v>
      </c>
      <c r="D101" s="166">
        <f>D100*$B$98</f>
        <v>30</v>
      </c>
      <c r="F101" s="175"/>
      <c r="G101" s="232"/>
      <c r="H101" s="161"/>
    </row>
    <row r="102" spans="1:9" ht="19.5" customHeight="1" thickBot="1" x14ac:dyDescent="0.35">
      <c r="C102" s="177" t="s">
        <v>77</v>
      </c>
      <c r="D102" s="235">
        <f>D101/B34</f>
        <v>30</v>
      </c>
      <c r="F102" s="149"/>
      <c r="G102" s="232"/>
      <c r="H102" s="161"/>
      <c r="I102" s="236"/>
    </row>
    <row r="103" spans="1:9" ht="18.75" x14ac:dyDescent="0.3">
      <c r="C103" s="179" t="s">
        <v>106</v>
      </c>
      <c r="D103" s="180">
        <f>AVERAGE(E91:E94,G91:G94)</f>
        <v>202545371.64347494</v>
      </c>
      <c r="F103" s="149"/>
      <c r="G103" s="234"/>
      <c r="H103" s="161"/>
      <c r="I103" s="237"/>
    </row>
    <row r="104" spans="1:9" ht="18.75" x14ac:dyDescent="0.3">
      <c r="C104" s="181" t="s">
        <v>79</v>
      </c>
      <c r="D104" s="238">
        <f>STDEV(E91:E94,G91:G94)/D103</f>
        <v>7.716216872338518E-3</v>
      </c>
      <c r="F104" s="149"/>
      <c r="G104" s="232"/>
      <c r="H104" s="161"/>
      <c r="I104" s="237"/>
    </row>
    <row r="105" spans="1:9" ht="19.5" customHeight="1" thickBot="1" x14ac:dyDescent="0.35">
      <c r="C105" s="183" t="s">
        <v>18</v>
      </c>
      <c r="D105" s="239">
        <f>COUNT(E91:E94,G91:G94)</f>
        <v>6</v>
      </c>
      <c r="F105" s="149"/>
      <c r="G105" s="232"/>
      <c r="H105" s="161"/>
      <c r="I105" s="237"/>
    </row>
    <row r="106" spans="1:9" ht="19.5" customHeight="1" thickBot="1" x14ac:dyDescent="0.35">
      <c r="A106" s="185"/>
      <c r="B106" s="185"/>
      <c r="C106" s="185"/>
      <c r="D106" s="185"/>
      <c r="E106" s="185"/>
    </row>
    <row r="107" spans="1:9" ht="26.25" customHeight="1" x14ac:dyDescent="0.3">
      <c r="A107" s="137" t="s">
        <v>107</v>
      </c>
      <c r="B107" s="138">
        <v>1000</v>
      </c>
      <c r="C107" s="215" t="s">
        <v>135</v>
      </c>
      <c r="D107" s="240" t="s">
        <v>60</v>
      </c>
      <c r="E107" s="241" t="s">
        <v>108</v>
      </c>
      <c r="F107" s="242" t="s">
        <v>109</v>
      </c>
    </row>
    <row r="108" spans="1:9" ht="26.25" customHeight="1" x14ac:dyDescent="0.4">
      <c r="A108" s="139" t="s">
        <v>110</v>
      </c>
      <c r="B108" s="140">
        <v>1</v>
      </c>
      <c r="C108" s="243">
        <v>1</v>
      </c>
      <c r="D108" s="64">
        <v>151310323</v>
      </c>
      <c r="E108" s="244">
        <f t="shared" ref="E108:E113" si="1">IF(ISBLANK(D108),"-",D108/$D$103*$D$100*$B$116)</f>
        <v>448.22645446475059</v>
      </c>
      <c r="F108" s="245">
        <f t="shared" ref="F108:F113" si="2">IF(ISBLANK(D108), "-", E108/$B$56)</f>
        <v>0.74704409077458434</v>
      </c>
    </row>
    <row r="109" spans="1:9" ht="26.25" customHeight="1" x14ac:dyDescent="0.4">
      <c r="A109" s="139" t="s">
        <v>88</v>
      </c>
      <c r="B109" s="140">
        <v>1</v>
      </c>
      <c r="C109" s="243">
        <v>2</v>
      </c>
      <c r="D109" s="64">
        <v>194102790</v>
      </c>
      <c r="E109" s="246">
        <f t="shared" si="1"/>
        <v>574.99054683411157</v>
      </c>
      <c r="F109" s="247">
        <f t="shared" si="2"/>
        <v>0.95831757805685258</v>
      </c>
    </row>
    <row r="110" spans="1:9" ht="26.25" customHeight="1" x14ac:dyDescent="0.4">
      <c r="A110" s="139" t="s">
        <v>89</v>
      </c>
      <c r="B110" s="140">
        <v>1</v>
      </c>
      <c r="C110" s="243">
        <v>3</v>
      </c>
      <c r="D110" s="64">
        <v>183674940</v>
      </c>
      <c r="E110" s="246">
        <f t="shared" si="1"/>
        <v>544.10013472924629</v>
      </c>
      <c r="F110" s="247">
        <f t="shared" si="2"/>
        <v>0.9068335578820772</v>
      </c>
    </row>
    <row r="111" spans="1:9" ht="26.25" customHeight="1" x14ac:dyDescent="0.4">
      <c r="A111" s="139" t="s">
        <v>90</v>
      </c>
      <c r="B111" s="140">
        <v>1</v>
      </c>
      <c r="C111" s="243">
        <v>4</v>
      </c>
      <c r="D111" s="64">
        <v>194483787</v>
      </c>
      <c r="E111" s="246">
        <f t="shared" si="1"/>
        <v>576.11917395674152</v>
      </c>
      <c r="F111" s="247">
        <f t="shared" si="2"/>
        <v>0.96019862326123584</v>
      </c>
    </row>
    <row r="112" spans="1:9" ht="26.25" customHeight="1" x14ac:dyDescent="0.4">
      <c r="A112" s="139" t="s">
        <v>91</v>
      </c>
      <c r="B112" s="140">
        <v>1</v>
      </c>
      <c r="C112" s="243">
        <v>5</v>
      </c>
      <c r="D112" s="64">
        <v>194069276</v>
      </c>
      <c r="E112" s="246">
        <f t="shared" si="1"/>
        <v>574.89126833746241</v>
      </c>
      <c r="F112" s="247">
        <f t="shared" si="2"/>
        <v>0.95815211389577071</v>
      </c>
    </row>
    <row r="113" spans="1:11" ht="26.25" customHeight="1" x14ac:dyDescent="0.4">
      <c r="A113" s="139" t="s">
        <v>93</v>
      </c>
      <c r="B113" s="140">
        <v>1</v>
      </c>
      <c r="C113" s="248">
        <v>6</v>
      </c>
      <c r="D113" s="65">
        <v>180042816</v>
      </c>
      <c r="E113" s="249">
        <f t="shared" si="1"/>
        <v>533.34069657315752</v>
      </c>
      <c r="F113" s="250">
        <f t="shared" si="2"/>
        <v>0.8889011609552625</v>
      </c>
    </row>
    <row r="114" spans="1:11" ht="26.25" customHeight="1" x14ac:dyDescent="0.3">
      <c r="A114" s="139" t="s">
        <v>94</v>
      </c>
      <c r="B114" s="140">
        <v>1</v>
      </c>
      <c r="C114" s="243"/>
      <c r="D114" s="148"/>
      <c r="E114" s="118"/>
      <c r="F114" s="251"/>
    </row>
    <row r="115" spans="1:11" ht="26.25" customHeight="1" x14ac:dyDescent="0.3">
      <c r="A115" s="139" t="s">
        <v>95</v>
      </c>
      <c r="B115" s="140">
        <v>1</v>
      </c>
      <c r="C115" s="243"/>
      <c r="D115" s="252"/>
      <c r="E115" s="253" t="s">
        <v>67</v>
      </c>
      <c r="F115" s="254">
        <f>AVERAGE(F108:F113)</f>
        <v>0.90324118747096394</v>
      </c>
    </row>
    <row r="116" spans="1:11" ht="27" customHeight="1" thickBot="1" x14ac:dyDescent="0.35">
      <c r="A116" s="139" t="s">
        <v>96</v>
      </c>
      <c r="B116" s="168">
        <f>(B115/B114)*(B113/B112)*(B111/B110)*(B109/B108)*B107</f>
        <v>1000</v>
      </c>
      <c r="C116" s="255"/>
      <c r="D116" s="256"/>
      <c r="E116" s="122" t="s">
        <v>79</v>
      </c>
      <c r="F116" s="257">
        <f>STDEV(F108:F113)/F115</f>
        <v>9.1173315518617015E-2</v>
      </c>
    </row>
    <row r="117" spans="1:11" ht="19.5" customHeight="1" thickBot="1" x14ac:dyDescent="0.35">
      <c r="A117" s="358" t="s">
        <v>74</v>
      </c>
      <c r="B117" s="359"/>
      <c r="C117" s="258"/>
      <c r="D117" s="259"/>
      <c r="E117" s="260" t="s">
        <v>18</v>
      </c>
      <c r="F117" s="261">
        <f>COUNT(F108:F113)</f>
        <v>6</v>
      </c>
      <c r="I117" s="237"/>
    </row>
    <row r="118" spans="1:11" ht="19.5" customHeight="1" thickBot="1" x14ac:dyDescent="0.35">
      <c r="A118" s="360"/>
      <c r="B118" s="361"/>
      <c r="C118" s="118"/>
      <c r="D118" s="118"/>
      <c r="E118" s="118"/>
      <c r="F118" s="148"/>
      <c r="G118" s="118"/>
      <c r="H118" s="118"/>
    </row>
    <row r="119" spans="1:11" ht="18.75" x14ac:dyDescent="0.3">
      <c r="A119" s="135"/>
      <c r="B119" s="135"/>
      <c r="C119" s="118"/>
      <c r="D119" s="118"/>
      <c r="E119" s="118"/>
      <c r="F119" s="148"/>
      <c r="G119" s="118"/>
      <c r="H119" s="118"/>
    </row>
    <row r="120" spans="1:11" ht="18.75" x14ac:dyDescent="0.3">
      <c r="A120" s="262" t="s">
        <v>136</v>
      </c>
      <c r="B120" s="262" t="s">
        <v>137</v>
      </c>
      <c r="C120" s="151"/>
      <c r="D120" s="151"/>
      <c r="E120" s="151"/>
      <c r="F120" s="151"/>
      <c r="G120" s="151"/>
      <c r="H120" s="151"/>
    </row>
    <row r="121" spans="1:11" ht="18.75" x14ac:dyDescent="0.3">
      <c r="A121" s="262"/>
      <c r="B121" s="262"/>
      <c r="C121" s="151"/>
      <c r="D121" s="151"/>
      <c r="E121" s="151"/>
      <c r="F121" s="151"/>
      <c r="G121" s="151"/>
      <c r="H121" s="151"/>
    </row>
    <row r="122" spans="1:11" ht="18.75" x14ac:dyDescent="0.3">
      <c r="A122" s="263" t="s">
        <v>4</v>
      </c>
      <c r="B122" s="264" t="str">
        <f>B79</f>
        <v>Efavirenz</v>
      </c>
      <c r="C122" s="151"/>
      <c r="D122" s="151"/>
      <c r="E122" s="151"/>
      <c r="F122" s="151"/>
      <c r="G122" s="151"/>
      <c r="H122" s="151"/>
    </row>
    <row r="123" spans="1:11" ht="18.75" x14ac:dyDescent="0.3">
      <c r="A123" s="265" t="s">
        <v>46</v>
      </c>
      <c r="B123" s="264" t="s">
        <v>116</v>
      </c>
      <c r="C123" s="151"/>
      <c r="D123" s="151"/>
      <c r="E123" s="151"/>
      <c r="F123" s="151"/>
      <c r="G123" s="151"/>
      <c r="H123" s="151"/>
    </row>
    <row r="124" spans="1:11" ht="19.5" customHeight="1" thickBot="1" x14ac:dyDescent="0.35">
      <c r="A124" s="265" t="s">
        <v>6</v>
      </c>
      <c r="B124" s="264">
        <v>99.3</v>
      </c>
      <c r="C124" s="151"/>
      <c r="D124" s="151"/>
      <c r="E124" s="151"/>
      <c r="F124" s="151"/>
      <c r="G124" s="151"/>
      <c r="H124" s="151"/>
    </row>
    <row r="125" spans="1:11" s="127" customFormat="1" ht="15.75" customHeight="1" thickBot="1" x14ac:dyDescent="0.35">
      <c r="A125" s="265" t="s">
        <v>47</v>
      </c>
      <c r="B125" s="264">
        <v>0</v>
      </c>
      <c r="C125" s="362" t="s">
        <v>48</v>
      </c>
      <c r="D125" s="363"/>
      <c r="E125" s="363"/>
      <c r="F125" s="363"/>
      <c r="G125" s="364"/>
      <c r="I125" s="126"/>
      <c r="J125" s="126"/>
      <c r="K125" s="126"/>
    </row>
    <row r="126" spans="1:11" s="127" customFormat="1" ht="19.5" customHeight="1" thickBot="1" x14ac:dyDescent="0.35">
      <c r="A126" s="265" t="s">
        <v>49</v>
      </c>
      <c r="B126" s="266">
        <f>B124-B125</f>
        <v>99.3</v>
      </c>
      <c r="C126" s="267"/>
      <c r="D126" s="267"/>
      <c r="E126" s="267"/>
      <c r="F126" s="267"/>
      <c r="G126" s="268"/>
      <c r="I126" s="126"/>
      <c r="J126" s="126"/>
      <c r="K126" s="126"/>
    </row>
    <row r="127" spans="1:11" s="127" customFormat="1" ht="27" customHeight="1" thickBot="1" x14ac:dyDescent="0.3">
      <c r="A127" s="122" t="s">
        <v>50</v>
      </c>
      <c r="B127" s="131">
        <v>1</v>
      </c>
      <c r="C127" s="365" t="s">
        <v>51</v>
      </c>
      <c r="D127" s="366"/>
      <c r="E127" s="366"/>
      <c r="F127" s="366"/>
      <c r="G127" s="366"/>
      <c r="H127" s="367"/>
      <c r="I127" s="126"/>
      <c r="J127" s="126"/>
      <c r="K127" s="126"/>
    </row>
    <row r="128" spans="1:11" s="127" customFormat="1" ht="27" customHeight="1" thickBot="1" x14ac:dyDescent="0.3">
      <c r="A128" s="122" t="s">
        <v>52</v>
      </c>
      <c r="B128" s="131">
        <v>1</v>
      </c>
      <c r="C128" s="365" t="s">
        <v>53</v>
      </c>
      <c r="D128" s="366"/>
      <c r="E128" s="366"/>
      <c r="F128" s="366"/>
      <c r="G128" s="366"/>
      <c r="H128" s="367"/>
      <c r="I128" s="126"/>
      <c r="J128" s="126"/>
      <c r="K128" s="126"/>
    </row>
    <row r="129" spans="1:11" s="127" customFormat="1" ht="18.75" x14ac:dyDescent="0.25">
      <c r="A129" s="122"/>
      <c r="B129" s="134"/>
      <c r="C129" s="135"/>
      <c r="D129" s="135"/>
      <c r="E129" s="135"/>
      <c r="F129" s="135"/>
      <c r="G129" s="135"/>
      <c r="H129" s="135"/>
      <c r="I129" s="126"/>
      <c r="J129" s="126"/>
      <c r="K129" s="126"/>
    </row>
    <row r="130" spans="1:11" ht="18.75" x14ac:dyDescent="0.3">
      <c r="A130" s="122" t="s">
        <v>54</v>
      </c>
      <c r="B130" s="136">
        <f>B127/B128</f>
        <v>1</v>
      </c>
      <c r="C130" s="118" t="s">
        <v>55</v>
      </c>
      <c r="H130" s="125"/>
    </row>
    <row r="131" spans="1:11" ht="19.5" customHeight="1" thickBot="1" x14ac:dyDescent="0.35">
      <c r="A131" s="262"/>
      <c r="B131" s="262"/>
      <c r="C131" s="151"/>
      <c r="D131" s="151"/>
      <c r="E131" s="151"/>
      <c r="F131" s="151"/>
      <c r="G131" s="151"/>
      <c r="H131" s="151"/>
    </row>
    <row r="132" spans="1:11" ht="27" customHeight="1" thickBot="1" x14ac:dyDescent="0.35">
      <c r="A132" s="269" t="s">
        <v>130</v>
      </c>
      <c r="B132" s="270">
        <v>25</v>
      </c>
      <c r="C132" s="151"/>
      <c r="D132" s="368" t="s">
        <v>56</v>
      </c>
      <c r="E132" s="369"/>
      <c r="F132" s="368" t="s">
        <v>57</v>
      </c>
      <c r="G132" s="369"/>
      <c r="H132" s="151"/>
    </row>
    <row r="133" spans="1:11" ht="26.25" customHeight="1" x14ac:dyDescent="0.3">
      <c r="A133" s="271" t="s">
        <v>58</v>
      </c>
      <c r="B133" s="272">
        <v>10</v>
      </c>
      <c r="C133" s="273" t="s">
        <v>138</v>
      </c>
      <c r="D133" s="274" t="s">
        <v>60</v>
      </c>
      <c r="E133" s="275" t="s">
        <v>61</v>
      </c>
      <c r="F133" s="274" t="s">
        <v>60</v>
      </c>
      <c r="G133" s="275" t="s">
        <v>61</v>
      </c>
      <c r="H133" s="151"/>
    </row>
    <row r="134" spans="1:11" ht="26.25" customHeight="1" x14ac:dyDescent="0.4">
      <c r="A134" s="271" t="s">
        <v>62</v>
      </c>
      <c r="B134" s="272">
        <v>20</v>
      </c>
      <c r="C134" s="276">
        <v>1</v>
      </c>
      <c r="D134" s="58">
        <v>192948217</v>
      </c>
      <c r="E134" s="277">
        <f>IF(ISBLANK(D134),"-",$D$144/$D$141*D134)</f>
        <v>197802893.41303617</v>
      </c>
      <c r="F134" s="58">
        <v>208521888</v>
      </c>
      <c r="G134" s="277">
        <f>IF(ISBLANK(F134),"-",$D$144/$F$141*F134)</f>
        <v>198230173.83484262</v>
      </c>
      <c r="H134" s="151"/>
    </row>
    <row r="135" spans="1:11" ht="26.25" customHeight="1" x14ac:dyDescent="0.4">
      <c r="A135" s="271" t="s">
        <v>63</v>
      </c>
      <c r="B135" s="272">
        <v>1</v>
      </c>
      <c r="C135" s="278">
        <v>2</v>
      </c>
      <c r="D135" s="59">
        <v>192843768</v>
      </c>
      <c r="E135" s="279">
        <f>IF(ISBLANK(D135),"-",$D$144/$D$141*D135)</f>
        <v>197695816.42245635</v>
      </c>
      <c r="F135" s="59">
        <v>206650608</v>
      </c>
      <c r="G135" s="279">
        <f>IF(ISBLANK(F135),"-",$D$144/$F$141*F135)</f>
        <v>196451251.90366548</v>
      </c>
      <c r="H135" s="151"/>
    </row>
    <row r="136" spans="1:11" ht="26.25" customHeight="1" x14ac:dyDescent="0.4">
      <c r="A136" s="271" t="s">
        <v>64</v>
      </c>
      <c r="B136" s="272">
        <v>1</v>
      </c>
      <c r="C136" s="278">
        <v>3</v>
      </c>
      <c r="D136" s="59">
        <v>195413429</v>
      </c>
      <c r="E136" s="279">
        <f>IF(ISBLANK(D136),"-",$D$144/$D$141*D136)</f>
        <v>200330131.41532636</v>
      </c>
      <c r="F136" s="59">
        <v>208687019</v>
      </c>
      <c r="G136" s="279">
        <f>IF(ISBLANK(F136),"-",$D$144/$F$141*F136)</f>
        <v>198387154.70217261</v>
      </c>
      <c r="H136" s="151"/>
    </row>
    <row r="137" spans="1:11" ht="26.25" customHeight="1" x14ac:dyDescent="0.3">
      <c r="A137" s="271" t="s">
        <v>65</v>
      </c>
      <c r="B137" s="272">
        <v>1</v>
      </c>
      <c r="C137" s="280">
        <v>4</v>
      </c>
      <c r="D137" s="222"/>
      <c r="E137" s="281" t="str">
        <f>IF(ISBLANK(D137),"-",$D$144/$D$141*D137)</f>
        <v>-</v>
      </c>
      <c r="F137" s="222"/>
      <c r="G137" s="281" t="str">
        <f>IF(ISBLANK(F137),"-",$D$144/$D$141*F137)</f>
        <v>-</v>
      </c>
      <c r="H137" s="151"/>
    </row>
    <row r="138" spans="1:11" ht="27" customHeight="1" thickBot="1" x14ac:dyDescent="0.35">
      <c r="A138" s="271" t="s">
        <v>66</v>
      </c>
      <c r="B138" s="272">
        <v>1</v>
      </c>
      <c r="C138" s="265" t="s">
        <v>67</v>
      </c>
      <c r="D138" s="282">
        <f>AVERAGE(D134:D137)</f>
        <v>193735138</v>
      </c>
      <c r="E138" s="283">
        <f>AVERAGE(E134:E137)</f>
        <v>198609613.75027296</v>
      </c>
      <c r="F138" s="282">
        <f>AVERAGE(F134:F137)</f>
        <v>207953171.66666666</v>
      </c>
      <c r="G138" s="284">
        <f>AVERAGE(G134:G137)</f>
        <v>197689526.81356025</v>
      </c>
      <c r="H138" s="151"/>
    </row>
    <row r="139" spans="1:11" ht="26.25" customHeight="1" x14ac:dyDescent="0.3">
      <c r="A139" s="271" t="s">
        <v>68</v>
      </c>
      <c r="B139" s="272">
        <v>1</v>
      </c>
      <c r="C139" s="285" t="s">
        <v>102</v>
      </c>
      <c r="D139" s="140">
        <v>29.47</v>
      </c>
      <c r="E139" s="151"/>
      <c r="F139" s="286">
        <v>31.78</v>
      </c>
      <c r="G139" s="151"/>
      <c r="H139" s="151"/>
    </row>
    <row r="140" spans="1:11" ht="26.25" customHeight="1" x14ac:dyDescent="0.3">
      <c r="A140" s="271" t="s">
        <v>70</v>
      </c>
      <c r="B140" s="272">
        <v>1</v>
      </c>
      <c r="C140" s="287" t="s">
        <v>103</v>
      </c>
      <c r="D140" s="288">
        <f>D139*B130</f>
        <v>29.47</v>
      </c>
      <c r="E140" s="278"/>
      <c r="F140" s="289">
        <f>F139*B130</f>
        <v>31.78</v>
      </c>
      <c r="G140" s="151"/>
      <c r="H140" s="151"/>
    </row>
    <row r="141" spans="1:11" ht="19.5" customHeight="1" thickBot="1" x14ac:dyDescent="0.35">
      <c r="A141" s="271" t="s">
        <v>72</v>
      </c>
      <c r="B141" s="290">
        <f>(B140/B139)*(B138/B137)*(B136/B135)*(B134/B133)*B132</f>
        <v>50</v>
      </c>
      <c r="C141" s="287" t="s">
        <v>104</v>
      </c>
      <c r="D141" s="291">
        <f>D140*B126/100</f>
        <v>29.263709999999996</v>
      </c>
      <c r="E141" s="292"/>
      <c r="F141" s="293">
        <f>F140*B126/100</f>
        <v>31.557539999999999</v>
      </c>
      <c r="G141" s="151"/>
      <c r="H141" s="151"/>
    </row>
    <row r="142" spans="1:11" ht="19.5" customHeight="1" thickBot="1" x14ac:dyDescent="0.35">
      <c r="A142" s="358" t="s">
        <v>74</v>
      </c>
      <c r="B142" s="370"/>
      <c r="C142" s="287" t="s">
        <v>105</v>
      </c>
      <c r="D142" s="288">
        <f>D141/$B$141</f>
        <v>0.58527419999999997</v>
      </c>
      <c r="E142" s="292"/>
      <c r="F142" s="294">
        <f>F141/$B$141</f>
        <v>0.63115080000000001</v>
      </c>
      <c r="G142" s="127"/>
      <c r="H142" s="295"/>
    </row>
    <row r="143" spans="1:11" ht="19.5" customHeight="1" thickBot="1" x14ac:dyDescent="0.35">
      <c r="A143" s="360"/>
      <c r="B143" s="371"/>
      <c r="C143" s="287" t="s">
        <v>131</v>
      </c>
      <c r="D143" s="291">
        <f>$B$56/$B$159</f>
        <v>0.6</v>
      </c>
      <c r="E143" s="151"/>
      <c r="F143" s="296"/>
      <c r="G143" s="297"/>
      <c r="H143" s="295"/>
    </row>
    <row r="144" spans="1:11" ht="18.75" x14ac:dyDescent="0.3">
      <c r="A144" s="151"/>
      <c r="B144" s="151"/>
      <c r="C144" s="287" t="s">
        <v>76</v>
      </c>
      <c r="D144" s="288">
        <f>D143*$B$141</f>
        <v>30</v>
      </c>
      <c r="E144" s="151"/>
      <c r="F144" s="296"/>
      <c r="G144" s="127"/>
      <c r="H144" s="295"/>
    </row>
    <row r="145" spans="1:9" ht="19.5" customHeight="1" thickBot="1" x14ac:dyDescent="0.35">
      <c r="A145" s="151"/>
      <c r="B145" s="151"/>
      <c r="C145" s="298" t="s">
        <v>77</v>
      </c>
      <c r="D145" s="299">
        <f>D144/B130</f>
        <v>30</v>
      </c>
      <c r="E145" s="151"/>
      <c r="F145" s="300"/>
      <c r="G145" s="127"/>
      <c r="H145" s="295"/>
      <c r="I145" s="236"/>
    </row>
    <row r="146" spans="1:9" ht="18.75" x14ac:dyDescent="0.3">
      <c r="A146" s="151"/>
      <c r="B146" s="151"/>
      <c r="C146" s="301" t="s">
        <v>106</v>
      </c>
      <c r="D146" s="302">
        <f>AVERAGE(E134:E137,G134:G137)</f>
        <v>198149570.28191659</v>
      </c>
      <c r="E146" s="151"/>
      <c r="F146" s="300"/>
      <c r="G146" s="297"/>
      <c r="H146" s="295"/>
      <c r="I146" s="237"/>
    </row>
    <row r="147" spans="1:9" ht="18.75" x14ac:dyDescent="0.3">
      <c r="A147" s="151"/>
      <c r="B147" s="151"/>
      <c r="C147" s="303" t="s">
        <v>79</v>
      </c>
      <c r="D147" s="304">
        <f>STDEV(E134:E137,G134:G137)/D146</f>
        <v>6.394839957998175E-3</v>
      </c>
      <c r="E147" s="151"/>
      <c r="F147" s="300"/>
      <c r="G147" s="127"/>
      <c r="H147" s="295"/>
      <c r="I147" s="237"/>
    </row>
    <row r="148" spans="1:9" ht="19.5" customHeight="1" thickBot="1" x14ac:dyDescent="0.35">
      <c r="A148" s="151"/>
      <c r="B148" s="151"/>
      <c r="C148" s="305" t="s">
        <v>18</v>
      </c>
      <c r="D148" s="306">
        <f>COUNT(E134:E137,G134:G137)</f>
        <v>6</v>
      </c>
      <c r="E148" s="151"/>
      <c r="F148" s="300"/>
      <c r="G148" s="127"/>
      <c r="H148" s="295"/>
      <c r="I148" s="237"/>
    </row>
    <row r="149" spans="1:9" ht="19.5" customHeight="1" thickBot="1" x14ac:dyDescent="0.35">
      <c r="A149" s="307"/>
      <c r="B149" s="307"/>
      <c r="C149" s="307"/>
      <c r="D149" s="307"/>
      <c r="E149" s="307"/>
      <c r="F149" s="151"/>
      <c r="G149" s="151"/>
      <c r="H149" s="151"/>
    </row>
    <row r="150" spans="1:9" ht="17.25" customHeight="1" x14ac:dyDescent="0.3">
      <c r="A150" s="269" t="s">
        <v>107</v>
      </c>
      <c r="B150" s="270">
        <v>1000</v>
      </c>
      <c r="C150" s="308" t="s">
        <v>135</v>
      </c>
      <c r="D150" s="309" t="s">
        <v>60</v>
      </c>
      <c r="E150" s="310" t="s">
        <v>108</v>
      </c>
      <c r="F150" s="311" t="s">
        <v>109</v>
      </c>
      <c r="G150" s="151"/>
      <c r="H150" s="151"/>
    </row>
    <row r="151" spans="1:9" ht="26.25" customHeight="1" x14ac:dyDescent="0.4">
      <c r="A151" s="271" t="s">
        <v>110</v>
      </c>
      <c r="B151" s="272">
        <v>1</v>
      </c>
      <c r="C151" s="312">
        <v>1</v>
      </c>
      <c r="D151" s="64">
        <v>192511175</v>
      </c>
      <c r="E151" s="313">
        <f t="shared" ref="E151:E156" si="3">IF(ISBLANK(D151),"-",D151/$D$146*$D$143*$B$159)</f>
        <v>582.92685084132779</v>
      </c>
      <c r="F151" s="314">
        <f t="shared" ref="F151:F156" si="4">IF(ISBLANK(D151), "-", E151/$B$56)</f>
        <v>0.97154475140221297</v>
      </c>
      <c r="G151" s="151"/>
      <c r="H151" s="151"/>
    </row>
    <row r="152" spans="1:9" ht="26.25" customHeight="1" x14ac:dyDescent="0.4">
      <c r="A152" s="271" t="s">
        <v>88</v>
      </c>
      <c r="B152" s="272">
        <v>1</v>
      </c>
      <c r="C152" s="312">
        <v>2</v>
      </c>
      <c r="D152" s="64">
        <v>202179206</v>
      </c>
      <c r="E152" s="315">
        <f t="shared" si="3"/>
        <v>612.20180002111613</v>
      </c>
      <c r="F152" s="316">
        <f t="shared" si="4"/>
        <v>1.0203363333685269</v>
      </c>
      <c r="G152" s="151"/>
      <c r="H152" s="151"/>
    </row>
    <row r="153" spans="1:9" ht="26.25" customHeight="1" x14ac:dyDescent="0.4">
      <c r="A153" s="271" t="s">
        <v>89</v>
      </c>
      <c r="B153" s="272">
        <v>1</v>
      </c>
      <c r="C153" s="312">
        <v>3</v>
      </c>
      <c r="D153" s="64">
        <v>201413660</v>
      </c>
      <c r="E153" s="315">
        <f t="shared" si="3"/>
        <v>609.88371475175882</v>
      </c>
      <c r="F153" s="316">
        <f t="shared" si="4"/>
        <v>1.0164728579195981</v>
      </c>
      <c r="G153" s="151"/>
      <c r="H153" s="151"/>
    </row>
    <row r="154" spans="1:9" ht="26.25" customHeight="1" x14ac:dyDescent="0.4">
      <c r="A154" s="271" t="s">
        <v>90</v>
      </c>
      <c r="B154" s="272">
        <v>1</v>
      </c>
      <c r="C154" s="312">
        <v>4</v>
      </c>
      <c r="D154" s="64">
        <v>202336150</v>
      </c>
      <c r="E154" s="315">
        <f t="shared" si="3"/>
        <v>612.67702890940495</v>
      </c>
      <c r="F154" s="316">
        <f t="shared" si="4"/>
        <v>1.0211283815156749</v>
      </c>
      <c r="G154" s="151"/>
      <c r="H154" s="151"/>
    </row>
    <row r="155" spans="1:9" ht="26.25" customHeight="1" x14ac:dyDescent="0.4">
      <c r="A155" s="271" t="s">
        <v>91</v>
      </c>
      <c r="B155" s="272">
        <v>1</v>
      </c>
      <c r="C155" s="312">
        <v>5</v>
      </c>
      <c r="D155" s="64">
        <v>199481448</v>
      </c>
      <c r="E155" s="315">
        <f t="shared" si="3"/>
        <v>604.03294657522144</v>
      </c>
      <c r="F155" s="316">
        <f t="shared" si="4"/>
        <v>1.0067215776253691</v>
      </c>
      <c r="G155" s="151"/>
      <c r="H155" s="151"/>
    </row>
    <row r="156" spans="1:9" ht="26.25" customHeight="1" x14ac:dyDescent="0.4">
      <c r="A156" s="271" t="s">
        <v>93</v>
      </c>
      <c r="B156" s="272">
        <v>1</v>
      </c>
      <c r="C156" s="317">
        <v>6</v>
      </c>
      <c r="D156" s="65">
        <v>200525614</v>
      </c>
      <c r="E156" s="318">
        <f t="shared" si="3"/>
        <v>607.19469756518652</v>
      </c>
      <c r="F156" s="319">
        <f t="shared" si="4"/>
        <v>1.0119911626086442</v>
      </c>
      <c r="G156" s="151"/>
      <c r="H156" s="151"/>
    </row>
    <row r="157" spans="1:9" ht="26.25" customHeight="1" x14ac:dyDescent="0.3">
      <c r="A157" s="271" t="s">
        <v>94</v>
      </c>
      <c r="B157" s="272">
        <v>1</v>
      </c>
      <c r="C157" s="312"/>
      <c r="D157" s="278"/>
      <c r="E157" s="151"/>
      <c r="F157" s="320"/>
      <c r="G157" s="151"/>
      <c r="H157" s="151"/>
    </row>
    <row r="158" spans="1:9" ht="26.25" customHeight="1" x14ac:dyDescent="0.4">
      <c r="A158" s="271" t="s">
        <v>95</v>
      </c>
      <c r="B158" s="272">
        <v>1</v>
      </c>
      <c r="C158" s="312"/>
      <c r="D158" s="321"/>
      <c r="E158" s="322" t="s">
        <v>67</v>
      </c>
      <c r="F158" s="323">
        <f>AVERAGE(F151:F156)</f>
        <v>1.0080325107400043</v>
      </c>
      <c r="G158" s="151"/>
      <c r="H158" s="151"/>
    </row>
    <row r="159" spans="1:9" ht="27" customHeight="1" thickBot="1" x14ac:dyDescent="0.45">
      <c r="A159" s="271" t="s">
        <v>96</v>
      </c>
      <c r="B159" s="290">
        <f>(B158/B157)*(B156/B155)*(B154/B153)*(B152/B151)*B150</f>
        <v>1000</v>
      </c>
      <c r="C159" s="324"/>
      <c r="D159" s="151"/>
      <c r="E159" s="325" t="s">
        <v>79</v>
      </c>
      <c r="F159" s="326">
        <f>STDEV(F151:F156)/F158</f>
        <v>1.8521370942526271E-2</v>
      </c>
      <c r="G159" s="151"/>
      <c r="H159" s="151"/>
    </row>
    <row r="160" spans="1:9" ht="27" customHeight="1" thickBot="1" x14ac:dyDescent="0.45">
      <c r="A160" s="358" t="s">
        <v>74</v>
      </c>
      <c r="B160" s="359"/>
      <c r="C160" s="327"/>
      <c r="D160" s="328"/>
      <c r="E160" s="329" t="s">
        <v>18</v>
      </c>
      <c r="F160" s="330">
        <f>COUNT(F151:F156)</f>
        <v>6</v>
      </c>
      <c r="G160" s="151"/>
      <c r="H160" s="151"/>
      <c r="I160" s="237"/>
    </row>
    <row r="161" spans="1:8" ht="19.5" customHeight="1" thickBot="1" x14ac:dyDescent="0.35">
      <c r="A161" s="360"/>
      <c r="B161" s="361"/>
      <c r="C161" s="151"/>
      <c r="D161" s="151"/>
      <c r="E161" s="151"/>
      <c r="F161" s="278"/>
      <c r="G161" s="151"/>
      <c r="H161" s="151"/>
    </row>
    <row r="162" spans="1:8" ht="18.75" x14ac:dyDescent="0.3">
      <c r="A162" s="135"/>
      <c r="B162" s="135"/>
      <c r="C162" s="151"/>
      <c r="D162" s="151"/>
      <c r="E162" s="151"/>
      <c r="F162" s="278"/>
      <c r="G162" s="151"/>
      <c r="H162" s="151"/>
    </row>
    <row r="163" spans="1:8" ht="18.75" x14ac:dyDescent="0.3">
      <c r="A163" s="262" t="s">
        <v>136</v>
      </c>
      <c r="B163" s="120" t="s">
        <v>139</v>
      </c>
      <c r="C163" s="151"/>
      <c r="D163" s="151"/>
      <c r="E163" s="151"/>
      <c r="F163" s="278"/>
      <c r="G163" s="151"/>
      <c r="H163" s="151"/>
    </row>
    <row r="164" spans="1:8" ht="19.5" customHeight="1" thickBot="1" x14ac:dyDescent="0.35">
      <c r="A164" s="135"/>
      <c r="B164" s="135"/>
      <c r="C164" s="151"/>
      <c r="D164" s="151"/>
      <c r="E164" s="151"/>
      <c r="F164" s="278"/>
      <c r="G164" s="151"/>
      <c r="H164" s="151"/>
    </row>
    <row r="165" spans="1:8" ht="26.25" customHeight="1" x14ac:dyDescent="0.4">
      <c r="A165" s="331" t="s">
        <v>67</v>
      </c>
      <c r="B165" s="332">
        <f>AVERAGE(F108:F113,F151:F156)</f>
        <v>0.95563684910548419</v>
      </c>
      <c r="C165" s="151"/>
      <c r="D165" s="151"/>
      <c r="E165" s="151"/>
      <c r="F165" s="278"/>
      <c r="G165" s="151"/>
      <c r="H165" s="151"/>
    </row>
    <row r="166" spans="1:8" ht="26.25" customHeight="1" x14ac:dyDescent="0.4">
      <c r="A166" s="271" t="s">
        <v>79</v>
      </c>
      <c r="B166" s="333">
        <f>STDEV(F108:F113,F151:F156)/B165</f>
        <v>8.2633889981148137E-2</v>
      </c>
      <c r="C166" s="151"/>
      <c r="D166" s="151"/>
      <c r="E166" s="151"/>
      <c r="F166" s="278"/>
      <c r="G166" s="151"/>
      <c r="H166" s="151"/>
    </row>
    <row r="167" spans="1:8" ht="27" customHeight="1" thickBot="1" x14ac:dyDescent="0.45">
      <c r="A167" s="334" t="s">
        <v>18</v>
      </c>
      <c r="B167" s="335">
        <f>COUNT(F108:F113,F151:F156)</f>
        <v>12</v>
      </c>
      <c r="C167" s="151"/>
      <c r="D167" s="151"/>
      <c r="E167" s="151"/>
      <c r="F167" s="278"/>
      <c r="G167" s="151"/>
      <c r="H167" s="151"/>
    </row>
    <row r="168" spans="1:8" ht="26.25" customHeight="1" x14ac:dyDescent="0.3">
      <c r="A168" s="121" t="s">
        <v>134</v>
      </c>
      <c r="B168" s="122" t="s">
        <v>111</v>
      </c>
      <c r="C168" s="372" t="str">
        <f>B20</f>
        <v>Efavirenz 600mg, Lamivudine 300mg and Tenofovir Disoproxil Fumarate 300mg Tablets</v>
      </c>
      <c r="D168" s="372"/>
      <c r="E168" s="118" t="s">
        <v>112</v>
      </c>
      <c r="F168" s="118"/>
      <c r="G168" s="214">
        <f>B165</f>
        <v>0.95563684910548419</v>
      </c>
      <c r="H168" s="118"/>
    </row>
    <row r="169" spans="1:8" ht="19.5" customHeight="1" thickBot="1" x14ac:dyDescent="0.35">
      <c r="A169" s="336"/>
      <c r="B169" s="336"/>
      <c r="C169" s="337"/>
      <c r="D169" s="337"/>
      <c r="E169" s="337"/>
      <c r="F169" s="337"/>
      <c r="G169" s="337"/>
      <c r="H169" s="337"/>
    </row>
    <row r="170" spans="1:8" ht="18.75" x14ac:dyDescent="0.3">
      <c r="B170" s="355" t="s">
        <v>24</v>
      </c>
      <c r="C170" s="355"/>
      <c r="E170" s="141" t="s">
        <v>25</v>
      </c>
      <c r="F170" s="338"/>
      <c r="G170" s="355" t="s">
        <v>26</v>
      </c>
      <c r="H170" s="355"/>
    </row>
    <row r="171" spans="1:8" ht="83.25" customHeight="1" x14ac:dyDescent="0.3">
      <c r="A171" s="121" t="s">
        <v>27</v>
      </c>
      <c r="B171" s="339" t="s">
        <v>141</v>
      </c>
      <c r="C171" s="339"/>
      <c r="E171" s="340"/>
      <c r="F171" s="118"/>
      <c r="G171" s="340"/>
      <c r="H171" s="340"/>
    </row>
    <row r="172" spans="1:8" ht="84" customHeight="1" x14ac:dyDescent="0.3">
      <c r="A172" s="121" t="s">
        <v>28</v>
      </c>
      <c r="B172" s="341"/>
      <c r="C172" s="341"/>
      <c r="E172" s="342"/>
      <c r="F172" s="118"/>
      <c r="G172" s="343"/>
      <c r="H172" s="343"/>
    </row>
    <row r="173" spans="1:8" ht="18.75" x14ac:dyDescent="0.3">
      <c r="A173" s="148"/>
      <c r="B173" s="148"/>
      <c r="C173" s="148"/>
      <c r="D173" s="148"/>
      <c r="E173" s="148"/>
      <c r="F173" s="170"/>
      <c r="G173" s="148"/>
      <c r="H173" s="148"/>
    </row>
    <row r="174" spans="1:8" ht="18.75" x14ac:dyDescent="0.3">
      <c r="A174" s="148"/>
      <c r="B174" s="148"/>
      <c r="C174" s="148"/>
      <c r="D174" s="148"/>
      <c r="E174" s="148"/>
      <c r="F174" s="170"/>
      <c r="G174" s="148"/>
      <c r="H174" s="148"/>
    </row>
    <row r="175" spans="1:8" ht="18.75" x14ac:dyDescent="0.3">
      <c r="A175" s="148"/>
      <c r="B175" s="148"/>
      <c r="C175" s="148"/>
      <c r="D175" s="148"/>
      <c r="E175" s="148"/>
      <c r="F175" s="170"/>
      <c r="G175" s="148"/>
      <c r="H175" s="148"/>
    </row>
    <row r="176" spans="1:8" ht="18.75" x14ac:dyDescent="0.3">
      <c r="A176" s="148"/>
      <c r="B176" s="148"/>
      <c r="C176" s="148"/>
      <c r="D176" s="148"/>
      <c r="E176" s="148"/>
      <c r="F176" s="170"/>
      <c r="G176" s="148"/>
      <c r="H176" s="148"/>
    </row>
    <row r="177" spans="1:8" ht="18.75" x14ac:dyDescent="0.3">
      <c r="A177" s="148"/>
      <c r="B177" s="148"/>
      <c r="C177" s="148"/>
      <c r="D177" s="148"/>
      <c r="E177" s="148"/>
      <c r="F177" s="170"/>
      <c r="G177" s="148"/>
      <c r="H177" s="148"/>
    </row>
    <row r="178" spans="1:8" ht="18.75" x14ac:dyDescent="0.3">
      <c r="A178" s="148"/>
      <c r="B178" s="148"/>
      <c r="C178" s="148"/>
      <c r="D178" s="148"/>
      <c r="E178" s="148"/>
      <c r="F178" s="170"/>
      <c r="G178" s="148"/>
      <c r="H178" s="148"/>
    </row>
    <row r="179" spans="1:8" ht="18.75" x14ac:dyDescent="0.3">
      <c r="A179" s="148"/>
      <c r="B179" s="148"/>
      <c r="C179" s="148"/>
      <c r="D179" s="148"/>
      <c r="E179" s="148"/>
      <c r="F179" s="170"/>
      <c r="G179" s="148"/>
      <c r="H179" s="148"/>
    </row>
    <row r="180" spans="1:8" ht="18.75" x14ac:dyDescent="0.3">
      <c r="A180" s="148"/>
      <c r="B180" s="148"/>
      <c r="C180" s="148"/>
      <c r="D180" s="148"/>
      <c r="E180" s="148"/>
      <c r="F180" s="170"/>
      <c r="G180" s="148"/>
      <c r="H180" s="148"/>
    </row>
    <row r="181" spans="1:8" ht="18.75" x14ac:dyDescent="0.3">
      <c r="A181" s="148"/>
      <c r="B181" s="148"/>
      <c r="C181" s="148"/>
      <c r="D181" s="148"/>
      <c r="E181" s="148"/>
      <c r="F181" s="170"/>
      <c r="G181" s="148"/>
      <c r="H181" s="148"/>
    </row>
    <row r="250" spans="1:1" x14ac:dyDescent="0.3">
      <c r="A250" s="113">
        <v>5</v>
      </c>
    </row>
  </sheetData>
  <sheetProtection password="F258" sheet="1" objects="1" scenarios="1" formatColumns="0" formatRows="0" insertHyperlinks="0" autoFilter="0" pivotTables="0"/>
  <mergeCells count="41">
    <mergeCell ref="D36:E36"/>
    <mergeCell ref="F36:G36"/>
    <mergeCell ref="A1:H7"/>
    <mergeCell ref="A8:H14"/>
    <mergeCell ref="A16:H16"/>
    <mergeCell ref="A17:H17"/>
    <mergeCell ref="B18:C18"/>
    <mergeCell ref="B21:H21"/>
    <mergeCell ref="B20:C20"/>
    <mergeCell ref="B26:C26"/>
    <mergeCell ref="B27:C27"/>
    <mergeCell ref="C29:G29"/>
    <mergeCell ref="C31:H31"/>
    <mergeCell ref="C32:H32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C24" sqref="C24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/>
      <c r="D17" s="9"/>
      <c r="E17" s="53"/>
    </row>
    <row r="18" spans="1:5" ht="16.5" customHeight="1" x14ac:dyDescent="0.3">
      <c r="A18" s="55" t="s">
        <v>4</v>
      </c>
      <c r="B18" s="8" t="s">
        <v>5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119</v>
      </c>
      <c r="C19" s="53"/>
      <c r="D19" s="53"/>
      <c r="E19" s="53"/>
    </row>
    <row r="20" spans="1:5" ht="16.5" customHeight="1" x14ac:dyDescent="0.3">
      <c r="A20" s="8" t="s">
        <v>7</v>
      </c>
      <c r="B20" s="12" t="s">
        <v>123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124</v>
      </c>
      <c r="C21" s="53"/>
      <c r="D21" s="53"/>
      <c r="E21" s="53"/>
    </row>
    <row r="22" spans="1:5" ht="15.75" customHeight="1" x14ac:dyDescent="0.25">
      <c r="A22" s="53"/>
      <c r="B22" s="110">
        <v>42496.469143518516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19478301</v>
      </c>
      <c r="C24" s="18">
        <v>10048.700000000001</v>
      </c>
      <c r="D24" s="19">
        <v>1.1000000000000001</v>
      </c>
      <c r="E24" s="20">
        <v>5.4</v>
      </c>
    </row>
    <row r="25" spans="1:5" ht="16.5" customHeight="1" x14ac:dyDescent="0.3">
      <c r="A25" s="17">
        <v>2</v>
      </c>
      <c r="B25" s="18">
        <v>19532279</v>
      </c>
      <c r="C25" s="18">
        <v>10007.9</v>
      </c>
      <c r="D25" s="19">
        <v>1.1000000000000001</v>
      </c>
      <c r="E25" s="20">
        <v>5.4</v>
      </c>
    </row>
    <row r="26" spans="1:5" ht="16.5" customHeight="1" x14ac:dyDescent="0.3">
      <c r="A26" s="17">
        <v>3</v>
      </c>
      <c r="B26" s="18">
        <v>19482165</v>
      </c>
      <c r="C26" s="18">
        <v>10083.299999999999</v>
      </c>
      <c r="D26" s="19">
        <v>1.1000000000000001</v>
      </c>
      <c r="E26" s="20">
        <v>5.4</v>
      </c>
    </row>
    <row r="27" spans="1:5" ht="16.5" customHeight="1" x14ac:dyDescent="0.3">
      <c r="A27" s="17">
        <v>4</v>
      </c>
      <c r="B27" s="18">
        <v>19273805</v>
      </c>
      <c r="C27" s="18">
        <v>10051.4</v>
      </c>
      <c r="D27" s="19">
        <v>1.1000000000000001</v>
      </c>
      <c r="E27" s="20">
        <v>5.4</v>
      </c>
    </row>
    <row r="28" spans="1:5" ht="16.5" customHeight="1" x14ac:dyDescent="0.3">
      <c r="A28" s="17">
        <v>5</v>
      </c>
      <c r="B28" s="18">
        <v>19391104</v>
      </c>
      <c r="C28" s="18">
        <v>10032.4</v>
      </c>
      <c r="D28" s="19">
        <v>1.1000000000000001</v>
      </c>
      <c r="E28" s="20">
        <v>5.4</v>
      </c>
    </row>
    <row r="29" spans="1:5" ht="16.5" customHeight="1" x14ac:dyDescent="0.3">
      <c r="A29" s="17">
        <v>6</v>
      </c>
      <c r="B29" s="21">
        <v>19520116</v>
      </c>
      <c r="C29" s="21">
        <v>10026.299999999999</v>
      </c>
      <c r="D29" s="19">
        <v>1.1000000000000001</v>
      </c>
      <c r="E29" s="20">
        <v>5.4</v>
      </c>
    </row>
    <row r="30" spans="1:5" ht="16.5" customHeight="1" x14ac:dyDescent="0.3">
      <c r="A30" s="23" t="s">
        <v>16</v>
      </c>
      <c r="B30" s="24">
        <f>AVERAGE(B24:B29)</f>
        <v>19446295</v>
      </c>
      <c r="C30" s="25">
        <f>AVERAGE(C24:C29)</f>
        <v>10041.666666666666</v>
      </c>
      <c r="D30" s="26">
        <f>AVERAGE(D24:D29)</f>
        <v>1.0999999999999999</v>
      </c>
      <c r="E30" s="26">
        <f>AVERAGE(E24:E29)</f>
        <v>5.3999999999999995</v>
      </c>
    </row>
    <row r="31" spans="1:5" ht="16.5" customHeight="1" x14ac:dyDescent="0.3">
      <c r="A31" s="27" t="s">
        <v>17</v>
      </c>
      <c r="B31" s="28">
        <f>(STDEV(B24:B29)/B30)</f>
        <v>5.0359864311105493E-3</v>
      </c>
      <c r="C31" s="29"/>
      <c r="D31" s="29"/>
      <c r="E31" s="30"/>
    </row>
    <row r="32" spans="1:5" s="63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3" customFormat="1" ht="15.75" customHeight="1" x14ac:dyDescent="0.25">
      <c r="A33" s="53"/>
      <c r="B33" s="53"/>
      <c r="C33" s="53"/>
      <c r="D33" s="53"/>
      <c r="E33" s="53"/>
    </row>
    <row r="34" spans="1:5" s="63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79913579</v>
      </c>
      <c r="C45" s="18">
        <v>14025.3</v>
      </c>
      <c r="D45" s="19">
        <v>1.1000000000000001</v>
      </c>
      <c r="E45" s="20">
        <v>5.9</v>
      </c>
    </row>
    <row r="46" spans="1:5" ht="16.5" customHeight="1" x14ac:dyDescent="0.3">
      <c r="A46" s="17">
        <v>2</v>
      </c>
      <c r="B46" s="18">
        <v>79706144</v>
      </c>
      <c r="C46" s="18">
        <v>13984.3</v>
      </c>
      <c r="D46" s="19">
        <v>1.1000000000000001</v>
      </c>
      <c r="E46" s="19">
        <v>5.9</v>
      </c>
    </row>
    <row r="47" spans="1:5" ht="16.5" customHeight="1" x14ac:dyDescent="0.3">
      <c r="A47" s="17">
        <v>3</v>
      </c>
      <c r="B47" s="18">
        <v>79752313</v>
      </c>
      <c r="C47" s="18">
        <v>14119.6</v>
      </c>
      <c r="D47" s="19">
        <v>1.1000000000000001</v>
      </c>
      <c r="E47" s="19">
        <v>5.9</v>
      </c>
    </row>
    <row r="48" spans="1:5" ht="16.5" customHeight="1" x14ac:dyDescent="0.3">
      <c r="A48" s="17">
        <v>4</v>
      </c>
      <c r="B48" s="18">
        <v>80544326</v>
      </c>
      <c r="C48" s="18">
        <v>14185</v>
      </c>
      <c r="D48" s="19">
        <v>1.1000000000000001</v>
      </c>
      <c r="E48" s="19">
        <v>5.9</v>
      </c>
    </row>
    <row r="49" spans="1:7" ht="16.5" customHeight="1" x14ac:dyDescent="0.3">
      <c r="A49" s="17">
        <v>5</v>
      </c>
      <c r="B49" s="18">
        <v>79872559</v>
      </c>
      <c r="C49" s="18">
        <v>14023.3</v>
      </c>
      <c r="D49" s="19">
        <v>1.1000000000000001</v>
      </c>
      <c r="E49" s="19">
        <v>5.9</v>
      </c>
    </row>
    <row r="50" spans="1:7" ht="16.5" customHeight="1" x14ac:dyDescent="0.3">
      <c r="A50" s="17">
        <v>6</v>
      </c>
      <c r="B50" s="21">
        <v>80938458</v>
      </c>
      <c r="C50" s="21">
        <v>14054.4</v>
      </c>
      <c r="D50" s="22">
        <v>1.1000000000000001</v>
      </c>
      <c r="E50" s="22">
        <v>5.9</v>
      </c>
    </row>
    <row r="51" spans="1:7" ht="16.5" customHeight="1" x14ac:dyDescent="0.3">
      <c r="A51" s="23" t="s">
        <v>16</v>
      </c>
      <c r="B51" s="24">
        <f>AVERAGE(B45:B50)</f>
        <v>80121229.833333328</v>
      </c>
      <c r="C51" s="25">
        <f>AVERAGE(C45:C50)</f>
        <v>14065.316666666666</v>
      </c>
      <c r="D51" s="26">
        <f>AVERAGE(D45:D50)</f>
        <v>1.0999999999999999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6.2660130331766506E-3</v>
      </c>
      <c r="C52" s="29"/>
      <c r="D52" s="29"/>
      <c r="E52" s="30"/>
    </row>
    <row r="53" spans="1:7" s="63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3" customFormat="1" ht="15.75" customHeight="1" x14ac:dyDescent="0.25">
      <c r="A54" s="53"/>
      <c r="B54" s="53"/>
      <c r="C54" s="53"/>
      <c r="D54" s="53"/>
      <c r="E54" s="53"/>
    </row>
    <row r="55" spans="1:7" s="63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"/>
      <c r="D58" s="43"/>
      <c r="F58" s="44"/>
      <c r="G58" s="44"/>
    </row>
    <row r="59" spans="1:7" ht="15" customHeight="1" x14ac:dyDescent="0.3">
      <c r="B59" s="346" t="s">
        <v>24</v>
      </c>
      <c r="C59" s="346"/>
      <c r="E59" s="344" t="s">
        <v>25</v>
      </c>
      <c r="F59" s="46"/>
      <c r="G59" s="34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20" sqref="B20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/>
      <c r="D17" s="9"/>
      <c r="E17" s="53"/>
    </row>
    <row r="18" spans="1:5" ht="16.5" customHeight="1" x14ac:dyDescent="0.3">
      <c r="A18" s="55" t="s">
        <v>4</v>
      </c>
      <c r="B18" s="8" t="s">
        <v>5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119</v>
      </c>
      <c r="C19" s="53"/>
      <c r="D19" s="53"/>
      <c r="E19" s="53"/>
    </row>
    <row r="20" spans="1:5" ht="16.5" customHeight="1" x14ac:dyDescent="0.3">
      <c r="A20" s="8" t="s">
        <v>7</v>
      </c>
      <c r="B20" s="12" t="s">
        <v>125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126</v>
      </c>
      <c r="C21" s="53"/>
      <c r="D21" s="53"/>
      <c r="E21" s="53"/>
    </row>
    <row r="22" spans="1:5" ht="15.75" customHeight="1" x14ac:dyDescent="0.25">
      <c r="A22" s="53"/>
      <c r="B22" s="110">
        <v>42496.469143518516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12989431</v>
      </c>
      <c r="C24" s="18">
        <v>168103.9</v>
      </c>
      <c r="D24" s="19">
        <v>1.1000000000000001</v>
      </c>
      <c r="E24" s="20">
        <v>15.1</v>
      </c>
    </row>
    <row r="25" spans="1:5" ht="16.5" customHeight="1" x14ac:dyDescent="0.3">
      <c r="A25" s="17">
        <v>2</v>
      </c>
      <c r="B25" s="18">
        <v>12933420</v>
      </c>
      <c r="C25" s="18">
        <v>168953</v>
      </c>
      <c r="D25" s="19">
        <v>1.1000000000000001</v>
      </c>
      <c r="E25" s="20">
        <v>15.1</v>
      </c>
    </row>
    <row r="26" spans="1:5" ht="16.5" customHeight="1" x14ac:dyDescent="0.3">
      <c r="A26" s="17">
        <v>3</v>
      </c>
      <c r="B26" s="18">
        <v>12946994</v>
      </c>
      <c r="C26" s="18">
        <v>169196.9</v>
      </c>
      <c r="D26" s="19">
        <v>1.1000000000000001</v>
      </c>
      <c r="E26" s="20">
        <v>15.1</v>
      </c>
    </row>
    <row r="27" spans="1:5" ht="16.5" customHeight="1" x14ac:dyDescent="0.3">
      <c r="A27" s="17">
        <v>4</v>
      </c>
      <c r="B27" s="18">
        <v>12948055</v>
      </c>
      <c r="C27" s="18">
        <v>168815</v>
      </c>
      <c r="D27" s="19">
        <v>1.1000000000000001</v>
      </c>
      <c r="E27" s="20">
        <v>15.1</v>
      </c>
    </row>
    <row r="28" spans="1:5" ht="16.5" customHeight="1" x14ac:dyDescent="0.3">
      <c r="A28" s="17">
        <v>5</v>
      </c>
      <c r="B28" s="18">
        <v>12965307</v>
      </c>
      <c r="C28" s="63">
        <v>168063.1</v>
      </c>
      <c r="D28" s="19">
        <v>1.1000000000000001</v>
      </c>
      <c r="E28" s="20">
        <v>15.1</v>
      </c>
    </row>
    <row r="29" spans="1:5" ht="16.5" customHeight="1" x14ac:dyDescent="0.3">
      <c r="A29" s="17">
        <v>6</v>
      </c>
      <c r="B29" s="21">
        <v>13034559</v>
      </c>
      <c r="C29" s="18">
        <v>167938.7</v>
      </c>
      <c r="D29" s="19">
        <v>1.1000000000000001</v>
      </c>
      <c r="E29" s="20">
        <v>15.1</v>
      </c>
    </row>
    <row r="30" spans="1:5" ht="16.5" customHeight="1" x14ac:dyDescent="0.3">
      <c r="A30" s="23" t="s">
        <v>16</v>
      </c>
      <c r="B30" s="24">
        <f>AVERAGE(B24:B29)</f>
        <v>12969627.666666666</v>
      </c>
      <c r="C30" s="25">
        <f>AVERAGE(C24:C29)</f>
        <v>168511.76666666669</v>
      </c>
      <c r="D30" s="26">
        <f>AVERAGE(D24:D29)</f>
        <v>1.0999999999999999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2.8674884254837611E-3</v>
      </c>
      <c r="C31" s="29"/>
      <c r="D31" s="29"/>
      <c r="E31" s="30"/>
    </row>
    <row r="32" spans="1:5" s="63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3" customFormat="1" ht="15.75" customHeight="1" x14ac:dyDescent="0.25">
      <c r="A33" s="53"/>
      <c r="B33" s="53"/>
      <c r="C33" s="53"/>
      <c r="D33" s="53"/>
      <c r="E33" s="53"/>
    </row>
    <row r="34" spans="1:5" s="63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66515987</v>
      </c>
      <c r="C45" s="18">
        <v>153930.29999999999</v>
      </c>
      <c r="D45" s="19">
        <v>1.1000000000000001</v>
      </c>
      <c r="E45" s="20">
        <v>15.4</v>
      </c>
    </row>
    <row r="46" spans="1:5" ht="16.5" customHeight="1" x14ac:dyDescent="0.3">
      <c r="A46" s="17">
        <v>2</v>
      </c>
      <c r="B46" s="18">
        <v>65112297</v>
      </c>
      <c r="C46" s="18">
        <v>153318.5</v>
      </c>
      <c r="D46" s="19">
        <v>1.2</v>
      </c>
      <c r="E46" s="20">
        <v>15.4</v>
      </c>
    </row>
    <row r="47" spans="1:5" ht="16.5" customHeight="1" x14ac:dyDescent="0.3">
      <c r="A47" s="17">
        <v>3</v>
      </c>
      <c r="B47" s="18">
        <v>64940332</v>
      </c>
      <c r="C47" s="18">
        <v>154152.9</v>
      </c>
      <c r="D47" s="19">
        <v>1.1000000000000001</v>
      </c>
      <c r="E47" s="20">
        <v>15.4</v>
      </c>
    </row>
    <row r="48" spans="1:5" ht="16.5" customHeight="1" x14ac:dyDescent="0.3">
      <c r="A48" s="17">
        <v>4</v>
      </c>
      <c r="B48" s="18">
        <v>65119629</v>
      </c>
      <c r="C48" s="18">
        <v>153605.4</v>
      </c>
      <c r="D48" s="19">
        <v>1.1000000000000001</v>
      </c>
      <c r="E48" s="20">
        <v>15.4</v>
      </c>
    </row>
    <row r="49" spans="1:7" ht="16.5" customHeight="1" x14ac:dyDescent="0.3">
      <c r="A49" s="17">
        <v>5</v>
      </c>
      <c r="B49" s="18">
        <v>65904855</v>
      </c>
      <c r="C49" s="18">
        <v>153495.9</v>
      </c>
      <c r="D49" s="19">
        <v>1.2</v>
      </c>
      <c r="E49" s="20">
        <v>15.4</v>
      </c>
    </row>
    <row r="50" spans="1:7" ht="16.5" customHeight="1" x14ac:dyDescent="0.3">
      <c r="A50" s="17">
        <v>6</v>
      </c>
      <c r="B50" s="21">
        <v>66364008</v>
      </c>
      <c r="C50" s="21">
        <v>155618.9</v>
      </c>
      <c r="D50" s="22">
        <v>1.1000000000000001</v>
      </c>
      <c r="E50" s="20">
        <v>15.4</v>
      </c>
    </row>
    <row r="51" spans="1:7" ht="16.5" customHeight="1" x14ac:dyDescent="0.3">
      <c r="A51" s="23" t="s">
        <v>16</v>
      </c>
      <c r="B51" s="24">
        <f>AVERAGE(B45:B50)</f>
        <v>65659518</v>
      </c>
      <c r="C51" s="25">
        <f>AVERAGE(C45:C50)</f>
        <v>154020.31666666668</v>
      </c>
      <c r="D51" s="26">
        <f>AVERAGE(D45:D50)</f>
        <v>1.1333333333333335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1.0547743376227088E-2</v>
      </c>
      <c r="C52" s="29"/>
      <c r="D52" s="29"/>
      <c r="E52" s="30"/>
    </row>
    <row r="53" spans="1:7" s="63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3" customFormat="1" ht="15.75" customHeight="1" x14ac:dyDescent="0.25">
      <c r="A54" s="53"/>
      <c r="B54" s="53"/>
      <c r="C54" s="53"/>
      <c r="D54" s="53"/>
      <c r="E54" s="53"/>
    </row>
    <row r="55" spans="1:7" s="63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"/>
      <c r="D58" s="43"/>
      <c r="F58" s="44"/>
      <c r="G58" s="44"/>
    </row>
    <row r="59" spans="1:7" ht="15" customHeight="1" x14ac:dyDescent="0.3">
      <c r="B59" s="346" t="s">
        <v>24</v>
      </c>
      <c r="C59" s="34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0" workbookViewId="0">
      <selection activeCell="C60" sqref="C60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/>
      <c r="D17" s="9"/>
      <c r="E17" s="53"/>
    </row>
    <row r="18" spans="1:5" ht="16.5" customHeight="1" x14ac:dyDescent="0.3">
      <c r="A18" s="55" t="s">
        <v>4</v>
      </c>
      <c r="B18" s="8" t="s">
        <v>5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119</v>
      </c>
      <c r="C19" s="53"/>
      <c r="D19" s="53"/>
      <c r="E19" s="53"/>
    </row>
    <row r="20" spans="1:5" ht="16.5" customHeight="1" x14ac:dyDescent="0.3">
      <c r="A20" s="8" t="s">
        <v>7</v>
      </c>
      <c r="B20" s="12" t="s">
        <v>125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126</v>
      </c>
      <c r="C21" s="53"/>
      <c r="D21" s="53"/>
      <c r="E21" s="53"/>
    </row>
    <row r="22" spans="1:5" ht="15.75" customHeight="1" x14ac:dyDescent="0.25">
      <c r="A22" s="53"/>
      <c r="B22" s="110">
        <v>42496.469143518516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12989431</v>
      </c>
      <c r="C24" s="18">
        <v>168103.9</v>
      </c>
      <c r="D24" s="19">
        <v>1.1000000000000001</v>
      </c>
      <c r="E24" s="20">
        <v>15.1</v>
      </c>
    </row>
    <row r="25" spans="1:5" ht="16.5" customHeight="1" x14ac:dyDescent="0.3">
      <c r="A25" s="17">
        <v>2</v>
      </c>
      <c r="B25" s="18">
        <v>12933420</v>
      </c>
      <c r="C25" s="18">
        <v>168953</v>
      </c>
      <c r="D25" s="19">
        <v>1.1000000000000001</v>
      </c>
      <c r="E25" s="20">
        <v>15.1</v>
      </c>
    </row>
    <row r="26" spans="1:5" ht="16.5" customHeight="1" x14ac:dyDescent="0.3">
      <c r="A26" s="17">
        <v>3</v>
      </c>
      <c r="B26" s="18">
        <v>12946994</v>
      </c>
      <c r="C26" s="18">
        <v>169196.9</v>
      </c>
      <c r="D26" s="19">
        <v>1.1000000000000001</v>
      </c>
      <c r="E26" s="20">
        <v>15.1</v>
      </c>
    </row>
    <row r="27" spans="1:5" ht="16.5" customHeight="1" x14ac:dyDescent="0.3">
      <c r="A27" s="17">
        <v>4</v>
      </c>
      <c r="B27" s="18">
        <v>12948055</v>
      </c>
      <c r="C27" s="18">
        <v>168815</v>
      </c>
      <c r="D27" s="19">
        <v>1.1000000000000001</v>
      </c>
      <c r="E27" s="20">
        <v>15.1</v>
      </c>
    </row>
    <row r="28" spans="1:5" ht="16.5" customHeight="1" x14ac:dyDescent="0.3">
      <c r="A28" s="17">
        <v>5</v>
      </c>
      <c r="B28" s="18">
        <v>12965307</v>
      </c>
      <c r="C28" s="63">
        <v>168063.1</v>
      </c>
      <c r="D28" s="19">
        <v>1.1000000000000001</v>
      </c>
      <c r="E28" s="20">
        <v>15.1</v>
      </c>
    </row>
    <row r="29" spans="1:5" ht="16.5" customHeight="1" x14ac:dyDescent="0.3">
      <c r="A29" s="17">
        <v>6</v>
      </c>
      <c r="B29" s="21">
        <v>13034559</v>
      </c>
      <c r="C29" s="18">
        <v>167938.7</v>
      </c>
      <c r="D29" s="19">
        <v>1.1000000000000001</v>
      </c>
      <c r="E29" s="20">
        <v>15.1</v>
      </c>
    </row>
    <row r="30" spans="1:5" ht="16.5" customHeight="1" x14ac:dyDescent="0.3">
      <c r="A30" s="23" t="s">
        <v>16</v>
      </c>
      <c r="B30" s="24">
        <f>AVERAGE(B24:B29)</f>
        <v>12969627.666666666</v>
      </c>
      <c r="C30" s="25">
        <f>AVERAGE(C24:C29)</f>
        <v>168511.76666666669</v>
      </c>
      <c r="D30" s="26">
        <f>AVERAGE(D24:D29)</f>
        <v>1.0999999999999999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2.8674884254837611E-3</v>
      </c>
      <c r="C31" s="29"/>
      <c r="D31" s="29"/>
      <c r="E31" s="30"/>
    </row>
    <row r="32" spans="1:5" s="63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3" customFormat="1" ht="15.75" customHeight="1" x14ac:dyDescent="0.25">
      <c r="A33" s="53"/>
      <c r="B33" s="53"/>
      <c r="C33" s="53"/>
      <c r="D33" s="53"/>
      <c r="E33" s="53"/>
    </row>
    <row r="34" spans="1:5" s="63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60229549</v>
      </c>
      <c r="C45" s="18">
        <v>151627.20000000001</v>
      </c>
      <c r="D45" s="19">
        <v>1.1000000000000001</v>
      </c>
      <c r="E45" s="20">
        <v>15.4</v>
      </c>
    </row>
    <row r="46" spans="1:5" ht="16.5" customHeight="1" x14ac:dyDescent="0.3">
      <c r="A46" s="17">
        <v>2</v>
      </c>
      <c r="B46" s="18">
        <v>59735916</v>
      </c>
      <c r="C46" s="18">
        <v>152564.6</v>
      </c>
      <c r="D46" s="19">
        <v>1.1000000000000001</v>
      </c>
      <c r="E46" s="20">
        <v>15.4</v>
      </c>
    </row>
    <row r="47" spans="1:5" ht="16.5" customHeight="1" x14ac:dyDescent="0.3">
      <c r="A47" s="17">
        <v>3</v>
      </c>
      <c r="B47" s="18">
        <v>59683412</v>
      </c>
      <c r="C47" s="18">
        <v>151971.29999999999</v>
      </c>
      <c r="D47" s="19">
        <v>1.2</v>
      </c>
      <c r="E47" s="20">
        <v>15.4</v>
      </c>
    </row>
    <row r="48" spans="1:5" ht="16.5" customHeight="1" x14ac:dyDescent="0.3">
      <c r="A48" s="17">
        <v>4</v>
      </c>
      <c r="B48" s="18">
        <v>60364519</v>
      </c>
      <c r="C48" s="18">
        <v>152966.79999999999</v>
      </c>
      <c r="D48" s="19">
        <v>1.1000000000000001</v>
      </c>
      <c r="E48" s="20">
        <v>15.4</v>
      </c>
    </row>
    <row r="49" spans="1:7" ht="16.5" customHeight="1" x14ac:dyDescent="0.3">
      <c r="A49" s="17">
        <v>5</v>
      </c>
      <c r="B49" s="18">
        <v>59848734</v>
      </c>
      <c r="C49" s="18">
        <v>152882.29999999999</v>
      </c>
      <c r="D49" s="19">
        <v>1.2</v>
      </c>
      <c r="E49" s="20">
        <v>15.4</v>
      </c>
    </row>
    <row r="50" spans="1:7" ht="16.5" customHeight="1" x14ac:dyDescent="0.3">
      <c r="A50" s="17">
        <v>6</v>
      </c>
      <c r="B50" s="21">
        <v>60643377</v>
      </c>
      <c r="C50" s="21">
        <v>152018.4</v>
      </c>
      <c r="D50" s="22">
        <v>1.2</v>
      </c>
      <c r="E50" s="20">
        <v>15.4</v>
      </c>
    </row>
    <row r="51" spans="1:7" ht="16.5" customHeight="1" x14ac:dyDescent="0.3">
      <c r="A51" s="23" t="s">
        <v>16</v>
      </c>
      <c r="B51" s="24">
        <f>AVERAGE(B45:B50)</f>
        <v>60084251.166666664</v>
      </c>
      <c r="C51" s="25">
        <f>AVERAGE(C45:C50)</f>
        <v>152338.43333333332</v>
      </c>
      <c r="D51" s="26">
        <f>AVERAGE(D45:D50)</f>
        <v>1.1500000000000001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6.444893744250722E-3</v>
      </c>
      <c r="C52" s="29"/>
      <c r="D52" s="29"/>
      <c r="E52" s="30"/>
    </row>
    <row r="53" spans="1:7" s="63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3" customFormat="1" ht="15.75" customHeight="1" x14ac:dyDescent="0.25">
      <c r="A54" s="53"/>
      <c r="B54" s="53"/>
      <c r="C54" s="53"/>
      <c r="D54" s="53"/>
      <c r="E54" s="53"/>
    </row>
    <row r="55" spans="1:7" s="63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"/>
      <c r="D58" s="43"/>
      <c r="F58" s="44"/>
      <c r="G58" s="44"/>
    </row>
    <row r="59" spans="1:7" ht="15" customHeight="1" x14ac:dyDescent="0.3">
      <c r="B59" s="346" t="s">
        <v>24</v>
      </c>
      <c r="C59" s="346"/>
      <c r="E59" s="344" t="s">
        <v>25</v>
      </c>
      <c r="F59" s="46"/>
      <c r="G59" s="34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F13" sqref="F13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/>
      <c r="D17" s="9"/>
      <c r="E17" s="53"/>
    </row>
    <row r="18" spans="1:5" ht="16.5" customHeight="1" x14ac:dyDescent="0.3">
      <c r="A18" s="55" t="s">
        <v>4</v>
      </c>
      <c r="B18" s="8" t="s">
        <v>5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119</v>
      </c>
      <c r="C19" s="53"/>
      <c r="D19" s="53"/>
      <c r="E19" s="53"/>
    </row>
    <row r="20" spans="1:5" ht="16.5" customHeight="1" x14ac:dyDescent="0.3">
      <c r="A20" s="8" t="s">
        <v>7</v>
      </c>
      <c r="B20" s="12" t="s">
        <v>128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127</v>
      </c>
      <c r="C21" s="53"/>
      <c r="D21" s="53"/>
      <c r="E21" s="53"/>
    </row>
    <row r="22" spans="1:5" ht="15.75" customHeight="1" x14ac:dyDescent="0.25">
      <c r="A22" s="53"/>
      <c r="B22" s="110">
        <v>42496.469143518516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45820174</v>
      </c>
      <c r="C24" s="18">
        <v>152797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45629637</v>
      </c>
      <c r="C25" s="18">
        <v>153261.4</v>
      </c>
      <c r="D25" s="19">
        <v>1</v>
      </c>
      <c r="E25" s="20">
        <v>21.9</v>
      </c>
    </row>
    <row r="26" spans="1:5" ht="16.5" customHeight="1" x14ac:dyDescent="0.3">
      <c r="A26" s="17">
        <v>3</v>
      </c>
      <c r="B26" s="18">
        <v>45688883</v>
      </c>
      <c r="C26" s="18">
        <v>153184.5</v>
      </c>
      <c r="D26" s="19">
        <v>1</v>
      </c>
      <c r="E26" s="20">
        <v>21.9</v>
      </c>
    </row>
    <row r="27" spans="1:5" ht="16.5" customHeight="1" x14ac:dyDescent="0.3">
      <c r="A27" s="17">
        <v>4</v>
      </c>
      <c r="B27" s="18">
        <v>45695210</v>
      </c>
      <c r="C27" s="18">
        <v>153070.39999999999</v>
      </c>
      <c r="D27" s="19">
        <v>1</v>
      </c>
      <c r="E27" s="20">
        <v>21.9</v>
      </c>
    </row>
    <row r="28" spans="1:5" ht="16.5" customHeight="1" x14ac:dyDescent="0.3">
      <c r="A28" s="17">
        <v>5</v>
      </c>
      <c r="B28" s="18">
        <v>45743469</v>
      </c>
      <c r="C28" s="18">
        <v>153260.4</v>
      </c>
      <c r="D28" s="19">
        <v>1.1000000000000001</v>
      </c>
      <c r="E28" s="20">
        <v>21.9</v>
      </c>
    </row>
    <row r="29" spans="1:5" ht="16.5" customHeight="1" x14ac:dyDescent="0.3">
      <c r="A29" s="17">
        <v>6</v>
      </c>
      <c r="B29" s="21">
        <v>45982179</v>
      </c>
      <c r="C29" s="21">
        <v>153373.70000000001</v>
      </c>
      <c r="D29" s="22">
        <v>1</v>
      </c>
      <c r="E29" s="20">
        <v>21.9</v>
      </c>
    </row>
    <row r="30" spans="1:5" ht="16.5" customHeight="1" x14ac:dyDescent="0.3">
      <c r="A30" s="23" t="s">
        <v>16</v>
      </c>
      <c r="B30" s="24">
        <f>AVERAGE(B24:B29)</f>
        <v>45759925.333333336</v>
      </c>
      <c r="C30" s="25">
        <f>AVERAGE(C24:C29)</f>
        <v>153157.90000000002</v>
      </c>
      <c r="D30" s="26">
        <f>AVERAGE(D24:D29)</f>
        <v>1.0333333333333332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2.7557121776182808E-3</v>
      </c>
      <c r="C31" s="29"/>
      <c r="D31" s="29"/>
      <c r="E31" s="30"/>
    </row>
    <row r="32" spans="1:5" s="63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3" customFormat="1" ht="15.75" customHeight="1" x14ac:dyDescent="0.25">
      <c r="A33" s="53"/>
      <c r="B33" s="53"/>
      <c r="C33" s="53"/>
      <c r="D33" s="53"/>
      <c r="E33" s="53"/>
    </row>
    <row r="34" spans="1:5" s="63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185235996</v>
      </c>
      <c r="C45" s="18">
        <v>137308.6</v>
      </c>
      <c r="D45" s="19">
        <v>1.1000000000000001</v>
      </c>
      <c r="E45" s="20">
        <v>15.4</v>
      </c>
    </row>
    <row r="46" spans="1:5" ht="16.5" customHeight="1" x14ac:dyDescent="0.3">
      <c r="A46" s="17">
        <v>2</v>
      </c>
      <c r="B46" s="18">
        <v>183604383</v>
      </c>
      <c r="C46" s="18">
        <v>137825.60000000001</v>
      </c>
      <c r="D46" s="19">
        <v>1.1000000000000001</v>
      </c>
      <c r="E46" s="20">
        <v>15.4</v>
      </c>
    </row>
    <row r="47" spans="1:5" ht="16.5" customHeight="1" x14ac:dyDescent="0.3">
      <c r="A47" s="17">
        <v>3</v>
      </c>
      <c r="B47" s="18">
        <v>183315682</v>
      </c>
      <c r="C47" s="18">
        <v>137962.29999999999</v>
      </c>
      <c r="D47" s="19">
        <v>1.1000000000000001</v>
      </c>
      <c r="E47" s="20">
        <v>15.4</v>
      </c>
    </row>
    <row r="48" spans="1:5" ht="16.5" customHeight="1" x14ac:dyDescent="0.3">
      <c r="A48" s="17">
        <v>4</v>
      </c>
      <c r="B48" s="18">
        <v>183559259</v>
      </c>
      <c r="C48" s="18">
        <v>137928.70000000001</v>
      </c>
      <c r="D48" s="19">
        <v>1.1000000000000001</v>
      </c>
      <c r="E48" s="20">
        <v>15.4</v>
      </c>
    </row>
    <row r="49" spans="1:7" ht="16.5" customHeight="1" x14ac:dyDescent="0.3">
      <c r="A49" s="17">
        <v>5</v>
      </c>
      <c r="B49" s="18">
        <v>185884643</v>
      </c>
      <c r="C49" s="18">
        <v>137540.5</v>
      </c>
      <c r="D49" s="19">
        <v>1.1000000000000001</v>
      </c>
      <c r="E49" s="20">
        <v>15.4</v>
      </c>
    </row>
    <row r="50" spans="1:7" ht="16.5" customHeight="1" x14ac:dyDescent="0.3">
      <c r="A50" s="17">
        <v>6</v>
      </c>
      <c r="B50" s="21">
        <v>187123195</v>
      </c>
      <c r="C50" s="21">
        <v>136706.79999999999</v>
      </c>
      <c r="D50" s="19">
        <v>1.1000000000000001</v>
      </c>
      <c r="E50" s="20">
        <v>15.4</v>
      </c>
    </row>
    <row r="51" spans="1:7" ht="16.5" customHeight="1" x14ac:dyDescent="0.3">
      <c r="A51" s="23" t="s">
        <v>16</v>
      </c>
      <c r="B51" s="24">
        <f>AVERAGE(B45:B50)</f>
        <v>184787193</v>
      </c>
      <c r="C51" s="25">
        <f>AVERAGE(C45:C50)</f>
        <v>137545.41666666666</v>
      </c>
      <c r="D51" s="26">
        <f>AVERAGE(D45:D50)</f>
        <v>1.0999999999999999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8.3609014423746981E-3</v>
      </c>
      <c r="C52" s="29"/>
      <c r="D52" s="29"/>
      <c r="E52" s="30"/>
    </row>
    <row r="53" spans="1:7" s="63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3" customFormat="1" ht="15.75" customHeight="1" x14ac:dyDescent="0.25">
      <c r="A54" s="53"/>
      <c r="B54" s="53"/>
      <c r="C54" s="53"/>
      <c r="D54" s="53"/>
      <c r="E54" s="53"/>
    </row>
    <row r="55" spans="1:7" s="63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"/>
      <c r="D58" s="43"/>
      <c r="F58" s="44"/>
      <c r="G58" s="44"/>
    </row>
    <row r="59" spans="1:7" ht="15" customHeight="1" x14ac:dyDescent="0.3">
      <c r="B59" s="346" t="s">
        <v>24</v>
      </c>
      <c r="C59" s="34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2" sqref="C12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/>
      <c r="D17" s="9"/>
      <c r="E17" s="53"/>
    </row>
    <row r="18" spans="1:5" ht="16.5" customHeight="1" x14ac:dyDescent="0.3">
      <c r="A18" s="55" t="s">
        <v>4</v>
      </c>
      <c r="B18" s="8" t="s">
        <v>5</v>
      </c>
      <c r="C18" s="53"/>
      <c r="D18" s="53"/>
      <c r="E18" s="53"/>
    </row>
    <row r="19" spans="1:5" ht="16.5" customHeight="1" x14ac:dyDescent="0.3">
      <c r="A19" s="55" t="s">
        <v>6</v>
      </c>
      <c r="B19" s="12" t="s">
        <v>119</v>
      </c>
      <c r="C19" s="53"/>
      <c r="D19" s="53"/>
      <c r="E19" s="53"/>
    </row>
    <row r="20" spans="1:5" ht="16.5" customHeight="1" x14ac:dyDescent="0.3">
      <c r="A20" s="8" t="s">
        <v>7</v>
      </c>
      <c r="B20" s="12" t="s">
        <v>128</v>
      </c>
      <c r="C20" s="53"/>
      <c r="D20" s="53"/>
      <c r="E20" s="53"/>
    </row>
    <row r="21" spans="1:5" ht="16.5" customHeight="1" x14ac:dyDescent="0.3">
      <c r="A21" s="8" t="s">
        <v>9</v>
      </c>
      <c r="B21" s="13" t="s">
        <v>127</v>
      </c>
      <c r="C21" s="53"/>
      <c r="D21" s="53"/>
      <c r="E21" s="53"/>
    </row>
    <row r="22" spans="1:5" ht="15.75" customHeight="1" x14ac:dyDescent="0.25">
      <c r="A22" s="53"/>
      <c r="B22" s="110">
        <v>42496.469143518516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45820174</v>
      </c>
      <c r="C24" s="18">
        <v>152797</v>
      </c>
      <c r="D24" s="19">
        <v>1.1000000000000001</v>
      </c>
      <c r="E24" s="20">
        <v>21.9</v>
      </c>
    </row>
    <row r="25" spans="1:5" ht="16.5" customHeight="1" x14ac:dyDescent="0.3">
      <c r="A25" s="17">
        <v>2</v>
      </c>
      <c r="B25" s="18">
        <v>45629637</v>
      </c>
      <c r="C25" s="18">
        <v>153261.4</v>
      </c>
      <c r="D25" s="19">
        <v>1</v>
      </c>
      <c r="E25" s="20">
        <v>21.9</v>
      </c>
    </row>
    <row r="26" spans="1:5" ht="16.5" customHeight="1" x14ac:dyDescent="0.3">
      <c r="A26" s="17">
        <v>3</v>
      </c>
      <c r="B26" s="18">
        <v>45688883</v>
      </c>
      <c r="C26" s="18">
        <v>153184.5</v>
      </c>
      <c r="D26" s="19">
        <v>1</v>
      </c>
      <c r="E26" s="20">
        <v>21.9</v>
      </c>
    </row>
    <row r="27" spans="1:5" ht="16.5" customHeight="1" x14ac:dyDescent="0.3">
      <c r="A27" s="17">
        <v>4</v>
      </c>
      <c r="B27" s="18">
        <v>45695210</v>
      </c>
      <c r="C27" s="18">
        <v>153070.39999999999</v>
      </c>
      <c r="D27" s="19">
        <v>1</v>
      </c>
      <c r="E27" s="20">
        <v>21.9</v>
      </c>
    </row>
    <row r="28" spans="1:5" ht="16.5" customHeight="1" x14ac:dyDescent="0.3">
      <c r="A28" s="17">
        <v>5</v>
      </c>
      <c r="B28" s="18">
        <v>45743469</v>
      </c>
      <c r="C28" s="18">
        <v>153260.4</v>
      </c>
      <c r="D28" s="19">
        <v>1.1000000000000001</v>
      </c>
      <c r="E28" s="20">
        <v>21.9</v>
      </c>
    </row>
    <row r="29" spans="1:5" ht="16.5" customHeight="1" x14ac:dyDescent="0.3">
      <c r="A29" s="17">
        <v>6</v>
      </c>
      <c r="B29" s="21">
        <v>45982179</v>
      </c>
      <c r="C29" s="21">
        <v>153373.70000000001</v>
      </c>
      <c r="D29" s="22">
        <v>1</v>
      </c>
      <c r="E29" s="20">
        <v>21.9</v>
      </c>
    </row>
    <row r="30" spans="1:5" ht="16.5" customHeight="1" x14ac:dyDescent="0.3">
      <c r="A30" s="23" t="s">
        <v>16</v>
      </c>
      <c r="B30" s="24">
        <f>AVERAGE(B24:B29)</f>
        <v>45759925.333333336</v>
      </c>
      <c r="C30" s="25">
        <f>AVERAGE(C24:C29)</f>
        <v>153157.90000000002</v>
      </c>
      <c r="D30" s="26">
        <f>AVERAGE(D24:D29)</f>
        <v>1.0333333333333332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2.7557121776182808E-3</v>
      </c>
      <c r="C31" s="29"/>
      <c r="D31" s="29"/>
      <c r="E31" s="30"/>
    </row>
    <row r="32" spans="1:5" s="63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63" customFormat="1" ht="15.75" customHeight="1" x14ac:dyDescent="0.25">
      <c r="A33" s="53"/>
      <c r="B33" s="53"/>
      <c r="C33" s="53"/>
      <c r="D33" s="53"/>
      <c r="E33" s="53"/>
    </row>
    <row r="34" spans="1:5" s="63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9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192843437</v>
      </c>
      <c r="C45" s="18">
        <v>138077.5</v>
      </c>
      <c r="D45" s="19">
        <v>1.1000000000000001</v>
      </c>
      <c r="E45" s="20">
        <v>21.5</v>
      </c>
    </row>
    <row r="46" spans="1:5" ht="16.5" customHeight="1" x14ac:dyDescent="0.3">
      <c r="A46" s="17">
        <v>2</v>
      </c>
      <c r="B46" s="18">
        <v>193155761</v>
      </c>
      <c r="C46" s="18">
        <v>137894.29999999999</v>
      </c>
      <c r="D46" s="19">
        <v>1.1000000000000001</v>
      </c>
      <c r="E46" s="20">
        <v>21.5</v>
      </c>
    </row>
    <row r="47" spans="1:5" ht="16.5" customHeight="1" x14ac:dyDescent="0.3">
      <c r="A47" s="17">
        <v>3</v>
      </c>
      <c r="B47" s="18">
        <v>192979529</v>
      </c>
      <c r="C47" s="18">
        <v>138949.79999999999</v>
      </c>
      <c r="D47" s="19">
        <v>1.1000000000000001</v>
      </c>
      <c r="E47" s="20">
        <v>21.5</v>
      </c>
    </row>
    <row r="48" spans="1:5" ht="16.5" customHeight="1" x14ac:dyDescent="0.3">
      <c r="A48" s="17">
        <v>4</v>
      </c>
      <c r="B48" s="18">
        <v>195040305</v>
      </c>
      <c r="C48" s="18">
        <v>138603.4</v>
      </c>
      <c r="D48" s="19">
        <v>1.1000000000000001</v>
      </c>
      <c r="E48" s="20">
        <v>21.5</v>
      </c>
    </row>
    <row r="49" spans="1:7" ht="16.5" customHeight="1" x14ac:dyDescent="0.3">
      <c r="A49" s="17">
        <v>5</v>
      </c>
      <c r="B49" s="18">
        <v>193410962</v>
      </c>
      <c r="C49" s="18">
        <v>139101.70000000001</v>
      </c>
      <c r="D49" s="19">
        <v>1.1000000000000001</v>
      </c>
      <c r="E49" s="20">
        <v>21.5</v>
      </c>
    </row>
    <row r="50" spans="1:7" ht="16.5" customHeight="1" x14ac:dyDescent="0.3">
      <c r="A50" s="17">
        <v>6</v>
      </c>
      <c r="B50" s="21">
        <v>195734157</v>
      </c>
      <c r="C50" s="21">
        <v>138793.79999999999</v>
      </c>
      <c r="D50" s="19">
        <v>1.2</v>
      </c>
      <c r="E50" s="20">
        <v>21.5</v>
      </c>
    </row>
    <row r="51" spans="1:7" ht="16.5" customHeight="1" x14ac:dyDescent="0.3">
      <c r="A51" s="23" t="s">
        <v>16</v>
      </c>
      <c r="B51" s="24">
        <f>AVERAGE(B45:B50)</f>
        <v>193860691.83333334</v>
      </c>
      <c r="C51" s="25">
        <f>AVERAGE(C45:C50)</f>
        <v>138570.08333333334</v>
      </c>
      <c r="D51" s="26">
        <f>AVERAGE(D45:D50)</f>
        <v>1.1166666666666667</v>
      </c>
      <c r="E51" s="26">
        <v>5.9</v>
      </c>
    </row>
    <row r="52" spans="1:7" ht="16.5" customHeight="1" x14ac:dyDescent="0.3">
      <c r="A52" s="27" t="s">
        <v>17</v>
      </c>
      <c r="B52" s="28">
        <f>(STDEV(B45:B50)/B51)</f>
        <v>6.2803962717495271E-3</v>
      </c>
      <c r="C52" s="29"/>
      <c r="D52" s="29"/>
      <c r="E52" s="30"/>
    </row>
    <row r="53" spans="1:7" s="63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63" customFormat="1" ht="15.75" customHeight="1" x14ac:dyDescent="0.25">
      <c r="A54" s="53"/>
      <c r="B54" s="53"/>
      <c r="C54" s="53"/>
      <c r="D54" s="53"/>
      <c r="E54" s="53"/>
    </row>
    <row r="55" spans="1:7" s="63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60"/>
      <c r="D58" s="43"/>
      <c r="F58" s="44"/>
      <c r="G58" s="44"/>
    </row>
    <row r="59" spans="1:7" ht="15" customHeight="1" x14ac:dyDescent="0.3">
      <c r="B59" s="346" t="s">
        <v>24</v>
      </c>
      <c r="C59" s="346"/>
      <c r="E59" s="344" t="s">
        <v>25</v>
      </c>
      <c r="F59" s="46"/>
      <c r="G59" s="344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A12" sqref="A12:F54"/>
    </sheetView>
  </sheetViews>
  <sheetFormatPr defaultRowHeight="15" x14ac:dyDescent="0.3"/>
  <cols>
    <col min="1" max="1" width="15.5703125" style="66" customWidth="1"/>
    <col min="2" max="2" width="18.42578125" style="66" customWidth="1"/>
    <col min="3" max="3" width="14.28515625" style="66" customWidth="1"/>
    <col min="4" max="4" width="15" style="66" customWidth="1"/>
    <col min="5" max="5" width="9.140625" style="66" customWidth="1"/>
    <col min="6" max="6" width="27.85546875" style="66" customWidth="1"/>
    <col min="7" max="7" width="12.28515625" style="66" customWidth="1"/>
    <col min="8" max="8" width="9.140625" style="66" customWidth="1"/>
    <col min="9" max="16384" width="9.140625" style="67"/>
  </cols>
  <sheetData>
    <row r="10" spans="1:7" ht="13.5" customHeight="1" thickBot="1" x14ac:dyDescent="0.35"/>
    <row r="11" spans="1:7" ht="13.5" customHeight="1" thickBot="1" x14ac:dyDescent="0.35">
      <c r="A11" s="349" t="s">
        <v>29</v>
      </c>
      <c r="B11" s="350"/>
      <c r="C11" s="350"/>
      <c r="D11" s="350"/>
      <c r="E11" s="350"/>
      <c r="F11" s="351"/>
      <c r="G11" s="68"/>
    </row>
    <row r="12" spans="1:7" ht="16.5" customHeight="1" x14ac:dyDescent="0.3">
      <c r="A12" s="352" t="s">
        <v>30</v>
      </c>
      <c r="B12" s="352"/>
      <c r="C12" s="352"/>
      <c r="D12" s="352"/>
      <c r="E12" s="352"/>
      <c r="F12" s="352"/>
      <c r="G12" s="69"/>
    </row>
    <row r="14" spans="1:7" ht="16.5" customHeight="1" x14ac:dyDescent="0.3">
      <c r="A14" s="353" t="s">
        <v>31</v>
      </c>
      <c r="B14" s="353"/>
      <c r="C14" s="70" t="s">
        <v>118</v>
      </c>
    </row>
    <row r="15" spans="1:7" ht="16.5" customHeight="1" x14ac:dyDescent="0.3">
      <c r="A15" s="353" t="s">
        <v>32</v>
      </c>
      <c r="B15" s="353"/>
      <c r="C15" s="70" t="s">
        <v>119</v>
      </c>
    </row>
    <row r="16" spans="1:7" ht="16.5" customHeight="1" x14ac:dyDescent="0.3">
      <c r="A16" s="353" t="s">
        <v>33</v>
      </c>
      <c r="B16" s="353"/>
      <c r="C16" s="70" t="s">
        <v>120</v>
      </c>
    </row>
    <row r="17" spans="1:5" ht="16.5" customHeight="1" x14ac:dyDescent="0.3">
      <c r="A17" s="353" t="s">
        <v>34</v>
      </c>
      <c r="B17" s="353"/>
      <c r="C17" s="70" t="s">
        <v>121</v>
      </c>
    </row>
    <row r="18" spans="1:5" ht="16.5" customHeight="1" x14ac:dyDescent="0.3">
      <c r="A18" s="353" t="s">
        <v>35</v>
      </c>
      <c r="B18" s="353"/>
      <c r="C18" s="71" t="s">
        <v>122</v>
      </c>
    </row>
    <row r="19" spans="1:5" ht="16.5" customHeight="1" x14ac:dyDescent="0.3">
      <c r="A19" s="353" t="s">
        <v>36</v>
      </c>
      <c r="B19" s="353"/>
      <c r="C19" s="71" t="e">
        <f>#REF!</f>
        <v>#REF!</v>
      </c>
    </row>
    <row r="20" spans="1:5" ht="16.5" customHeight="1" x14ac:dyDescent="0.3">
      <c r="A20" s="72"/>
      <c r="B20" s="72"/>
      <c r="C20" s="73"/>
    </row>
    <row r="21" spans="1:5" ht="16.5" customHeight="1" x14ac:dyDescent="0.3">
      <c r="A21" s="352" t="s">
        <v>1</v>
      </c>
      <c r="B21" s="352"/>
      <c r="C21" s="74" t="s">
        <v>37</v>
      </c>
      <c r="D21" s="75"/>
    </row>
    <row r="22" spans="1:5" ht="15.75" customHeight="1" thickBot="1" x14ac:dyDescent="0.35">
      <c r="A22" s="354"/>
      <c r="B22" s="354"/>
      <c r="C22" s="76"/>
      <c r="D22" s="354"/>
      <c r="E22" s="354"/>
    </row>
    <row r="23" spans="1:5" ht="33.75" customHeight="1" thickBot="1" x14ac:dyDescent="0.35">
      <c r="C23" s="77" t="s">
        <v>38</v>
      </c>
      <c r="D23" s="78" t="s">
        <v>39</v>
      </c>
      <c r="E23" s="79"/>
    </row>
    <row r="24" spans="1:5" ht="15.75" customHeight="1" x14ac:dyDescent="0.3">
      <c r="C24" s="80">
        <v>1925</v>
      </c>
      <c r="D24" s="81">
        <f t="shared" ref="D24:D43" si="0">(C24-$C$46)/$C$46</f>
        <v>1.760428990251094E-2</v>
      </c>
      <c r="E24" s="82"/>
    </row>
    <row r="25" spans="1:5" ht="15.75" customHeight="1" x14ac:dyDescent="0.3">
      <c r="C25" s="80">
        <v>1876.54</v>
      </c>
      <c r="D25" s="83">
        <f t="shared" si="0"/>
        <v>-8.0129069227751482E-3</v>
      </c>
      <c r="E25" s="82"/>
    </row>
    <row r="26" spans="1:5" ht="15.75" customHeight="1" x14ac:dyDescent="0.3">
      <c r="C26" s="80">
        <v>1885.29</v>
      </c>
      <c r="D26" s="83">
        <f t="shared" si="0"/>
        <v>-3.3874328777637351E-3</v>
      </c>
      <c r="E26" s="82"/>
    </row>
    <row r="27" spans="1:5" ht="15.75" customHeight="1" x14ac:dyDescent="0.3">
      <c r="C27" s="80">
        <v>1915.82</v>
      </c>
      <c r="D27" s="83">
        <f t="shared" si="0"/>
        <v>1.2751506847287502E-2</v>
      </c>
      <c r="E27" s="82"/>
    </row>
    <row r="28" spans="1:5" ht="15.75" customHeight="1" x14ac:dyDescent="0.3">
      <c r="C28" s="80">
        <v>1892.84</v>
      </c>
      <c r="D28" s="83">
        <f t="shared" si="0"/>
        <v>6.0369044107466035E-4</v>
      </c>
      <c r="E28" s="82"/>
    </row>
    <row r="29" spans="1:5" ht="15.75" customHeight="1" x14ac:dyDescent="0.3">
      <c r="C29" s="80">
        <v>1890.8</v>
      </c>
      <c r="D29" s="83">
        <f t="shared" si="0"/>
        <v>-4.7470579341940994E-4</v>
      </c>
      <c r="E29" s="82"/>
    </row>
    <row r="30" spans="1:5" ht="15.75" customHeight="1" x14ac:dyDescent="0.3">
      <c r="C30" s="80">
        <v>1854.57</v>
      </c>
      <c r="D30" s="83">
        <f t="shared" si="0"/>
        <v>-1.9626811467792393E-2</v>
      </c>
      <c r="E30" s="82"/>
    </row>
    <row r="31" spans="1:5" ht="15.75" customHeight="1" x14ac:dyDescent="0.3">
      <c r="C31" s="80">
        <v>1868.81</v>
      </c>
      <c r="D31" s="83">
        <f t="shared" si="0"/>
        <v>-1.2099182850539526E-2</v>
      </c>
      <c r="E31" s="82"/>
    </row>
    <row r="32" spans="1:5" ht="15.75" customHeight="1" x14ac:dyDescent="0.3">
      <c r="C32" s="80">
        <v>1891.84</v>
      </c>
      <c r="D32" s="83">
        <f t="shared" si="0"/>
        <v>7.5064835930498824E-5</v>
      </c>
      <c r="E32" s="82"/>
    </row>
    <row r="33" spans="1:7" ht="15.75" customHeight="1" x14ac:dyDescent="0.3">
      <c r="C33" s="80">
        <v>1928.15</v>
      </c>
      <c r="D33" s="83">
        <f t="shared" si="0"/>
        <v>1.9269460558715094E-2</v>
      </c>
      <c r="E33" s="82"/>
    </row>
    <row r="34" spans="1:7" ht="15.75" customHeight="1" x14ac:dyDescent="0.3">
      <c r="C34" s="80">
        <v>1896.14</v>
      </c>
      <c r="D34" s="83">
        <f t="shared" si="0"/>
        <v>2.3481549380504896E-3</v>
      </c>
      <c r="E34" s="82"/>
    </row>
    <row r="35" spans="1:7" ht="15.75" customHeight="1" x14ac:dyDescent="0.3">
      <c r="C35" s="80">
        <v>1922.92</v>
      </c>
      <c r="D35" s="83">
        <f t="shared" si="0"/>
        <v>1.6504748643811122E-2</v>
      </c>
      <c r="E35" s="82"/>
    </row>
    <row r="36" spans="1:7" ht="15.75" customHeight="1" x14ac:dyDescent="0.3">
      <c r="C36" s="80">
        <v>1850.37</v>
      </c>
      <c r="D36" s="83">
        <f t="shared" si="0"/>
        <v>-2.1847039009397894E-2</v>
      </c>
      <c r="E36" s="82"/>
    </row>
    <row r="37" spans="1:7" ht="15.75" customHeight="1" x14ac:dyDescent="0.3">
      <c r="C37" s="80">
        <v>1908.91</v>
      </c>
      <c r="D37" s="83">
        <f t="shared" si="0"/>
        <v>9.0987039157414233E-3</v>
      </c>
      <c r="E37" s="82"/>
    </row>
    <row r="38" spans="1:7" ht="15.75" customHeight="1" x14ac:dyDescent="0.3">
      <c r="C38" s="80">
        <v>1852.33</v>
      </c>
      <c r="D38" s="83">
        <f t="shared" si="0"/>
        <v>-2.0810932823315319E-2</v>
      </c>
      <c r="E38" s="82"/>
    </row>
    <row r="39" spans="1:7" ht="15.75" customHeight="1" x14ac:dyDescent="0.3">
      <c r="C39" s="80">
        <v>1902.63</v>
      </c>
      <c r="D39" s="83">
        <f t="shared" si="0"/>
        <v>5.7789351154361023E-3</v>
      </c>
      <c r="E39" s="82"/>
    </row>
    <row r="40" spans="1:7" ht="15.75" customHeight="1" x14ac:dyDescent="0.3">
      <c r="C40" s="80">
        <v>1894.49</v>
      </c>
      <c r="D40" s="83">
        <f t="shared" si="0"/>
        <v>1.475922689562575E-3</v>
      </c>
      <c r="E40" s="82"/>
    </row>
    <row r="41" spans="1:7" ht="15.75" customHeight="1" x14ac:dyDescent="0.3">
      <c r="C41" s="80">
        <v>1930.88</v>
      </c>
      <c r="D41" s="83">
        <f t="shared" si="0"/>
        <v>2.0712608460758664E-2</v>
      </c>
      <c r="E41" s="82"/>
    </row>
    <row r="42" spans="1:7" ht="15.75" customHeight="1" x14ac:dyDescent="0.3">
      <c r="C42" s="80">
        <v>1881.93</v>
      </c>
      <c r="D42" s="83">
        <f t="shared" si="0"/>
        <v>-5.1636149110480646E-3</v>
      </c>
      <c r="E42" s="82"/>
    </row>
    <row r="43" spans="1:7" ht="16.5" customHeight="1" thickBot="1" x14ac:dyDescent="0.35">
      <c r="C43" s="84">
        <v>1863.7</v>
      </c>
      <c r="D43" s="85">
        <f t="shared" si="0"/>
        <v>-1.4800459692826139E-2</v>
      </c>
      <c r="E43" s="82"/>
    </row>
    <row r="44" spans="1:7" ht="16.5" customHeight="1" thickBot="1" x14ac:dyDescent="0.35">
      <c r="C44" s="86"/>
      <c r="D44" s="82"/>
      <c r="E44" s="87"/>
    </row>
    <row r="45" spans="1:7" ht="16.5" customHeight="1" thickBot="1" x14ac:dyDescent="0.35">
      <c r="B45" s="88" t="s">
        <v>40</v>
      </c>
      <c r="C45" s="89">
        <f>SUM(C24:C44)</f>
        <v>37833.96</v>
      </c>
      <c r="D45" s="90"/>
      <c r="E45" s="86"/>
    </row>
    <row r="46" spans="1:7" ht="17.25" customHeight="1" thickBot="1" x14ac:dyDescent="0.35">
      <c r="B46" s="88" t="s">
        <v>41</v>
      </c>
      <c r="C46" s="91">
        <f>AVERAGE(C24:C44)</f>
        <v>1891.6979999999999</v>
      </c>
      <c r="E46" s="92"/>
    </row>
    <row r="47" spans="1:7" ht="17.25" customHeight="1" thickBot="1" x14ac:dyDescent="0.35">
      <c r="A47" s="70"/>
      <c r="B47" s="93"/>
      <c r="D47" s="94"/>
      <c r="E47" s="92"/>
    </row>
    <row r="48" spans="1:7" ht="33.75" customHeight="1" thickBot="1" x14ac:dyDescent="0.35">
      <c r="B48" s="95" t="s">
        <v>41</v>
      </c>
      <c r="C48" s="78" t="s">
        <v>42</v>
      </c>
      <c r="D48" s="96"/>
      <c r="G48" s="94"/>
    </row>
    <row r="49" spans="1:6" ht="17.25" customHeight="1" thickBot="1" x14ac:dyDescent="0.35">
      <c r="B49" s="347">
        <f>C46</f>
        <v>1891.6979999999999</v>
      </c>
      <c r="C49" s="97">
        <f>-IF(C46&lt;=80,10%,IF(C46&lt;250,7.5%,5%))</f>
        <v>-0.05</v>
      </c>
      <c r="D49" s="98">
        <f>IF(C46&lt;=80,C46*0.9,IF(C46&lt;250,C46*0.925,C46*0.95))</f>
        <v>1797.1130999999998</v>
      </c>
    </row>
    <row r="50" spans="1:6" ht="17.25" customHeight="1" thickBot="1" x14ac:dyDescent="0.35">
      <c r="B50" s="348"/>
      <c r="C50" s="99">
        <f>IF(C46&lt;=80, 10%, IF(C46&lt;250, 7.5%, 5%))</f>
        <v>0.05</v>
      </c>
      <c r="D50" s="98">
        <f>IF(C46&lt;=80, C46*1.1, IF(C46&lt;250, C46*1.075, C46*1.05))</f>
        <v>1986.2828999999999</v>
      </c>
    </row>
    <row r="51" spans="1:6" ht="16.5" customHeight="1" thickBot="1" x14ac:dyDescent="0.35">
      <c r="A51" s="100"/>
      <c r="B51" s="101"/>
      <c r="C51" s="70"/>
      <c r="D51" s="102"/>
      <c r="E51" s="70"/>
      <c r="F51" s="75"/>
    </row>
    <row r="52" spans="1:6" ht="16.5" customHeight="1" x14ac:dyDescent="0.3">
      <c r="A52" s="70"/>
      <c r="B52" s="103" t="s">
        <v>24</v>
      </c>
      <c r="C52" s="103"/>
      <c r="D52" s="104" t="s">
        <v>25</v>
      </c>
      <c r="E52" s="105"/>
      <c r="F52" s="104" t="s">
        <v>26</v>
      </c>
    </row>
    <row r="53" spans="1:6" ht="34.5" customHeight="1" x14ac:dyDescent="0.3">
      <c r="A53" s="72" t="s">
        <v>27</v>
      </c>
      <c r="B53" s="106"/>
      <c r="C53" s="70"/>
      <c r="D53" s="106"/>
      <c r="E53" s="70"/>
      <c r="F53" s="106"/>
    </row>
    <row r="54" spans="1:6" ht="34.5" customHeight="1" x14ac:dyDescent="0.3">
      <c r="A54" s="72" t="s">
        <v>28</v>
      </c>
      <c r="B54" s="107"/>
      <c r="C54" s="108"/>
      <c r="D54" s="107"/>
      <c r="E54" s="70"/>
      <c r="F54" s="10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zoomScale="55" zoomScaleNormal="75" workbookViewId="0">
      <selection sqref="A1:H172"/>
    </sheetView>
  </sheetViews>
  <sheetFormatPr defaultRowHeight="16.5" x14ac:dyDescent="0.3"/>
  <cols>
    <col min="1" max="1" width="55.42578125" style="113" customWidth="1"/>
    <col min="2" max="2" width="33.7109375" style="113" customWidth="1"/>
    <col min="3" max="3" width="42.28515625" style="113" customWidth="1"/>
    <col min="4" max="4" width="30.5703125" style="113" customWidth="1"/>
    <col min="5" max="5" width="39.85546875" style="113" customWidth="1"/>
    <col min="6" max="6" width="30.7109375" style="113" customWidth="1"/>
    <col min="7" max="7" width="36.42578125" style="113" customWidth="1"/>
    <col min="8" max="8" width="41.140625" style="113" customWidth="1"/>
    <col min="9" max="9" width="30.42578125" style="112" customWidth="1"/>
    <col min="10" max="10" width="21.28515625" style="112" customWidth="1"/>
    <col min="11" max="11" width="9.140625" style="112" customWidth="1"/>
    <col min="12" max="16384" width="9.140625" style="114"/>
  </cols>
  <sheetData>
    <row r="1" spans="1:8" ht="15" x14ac:dyDescent="0.3">
      <c r="A1" s="381" t="s">
        <v>43</v>
      </c>
      <c r="B1" s="381"/>
      <c r="C1" s="381"/>
      <c r="D1" s="381"/>
      <c r="E1" s="381"/>
      <c r="F1" s="381"/>
      <c r="G1" s="381"/>
      <c r="H1" s="381"/>
    </row>
    <row r="2" spans="1:8" ht="15" x14ac:dyDescent="0.3">
      <c r="A2" s="381"/>
      <c r="B2" s="381"/>
      <c r="C2" s="381"/>
      <c r="D2" s="381"/>
      <c r="E2" s="381"/>
      <c r="F2" s="381"/>
      <c r="G2" s="381"/>
      <c r="H2" s="381"/>
    </row>
    <row r="3" spans="1:8" ht="15" x14ac:dyDescent="0.3">
      <c r="A3" s="381"/>
      <c r="B3" s="381"/>
      <c r="C3" s="381"/>
      <c r="D3" s="381"/>
      <c r="E3" s="381"/>
      <c r="F3" s="381"/>
      <c r="G3" s="381"/>
      <c r="H3" s="381"/>
    </row>
    <row r="4" spans="1:8" ht="15" x14ac:dyDescent="0.3">
      <c r="A4" s="381"/>
      <c r="B4" s="381"/>
      <c r="C4" s="381"/>
      <c r="D4" s="381"/>
      <c r="E4" s="381"/>
      <c r="F4" s="381"/>
      <c r="G4" s="381"/>
      <c r="H4" s="381"/>
    </row>
    <row r="5" spans="1:8" ht="15" x14ac:dyDescent="0.3">
      <c r="A5" s="381"/>
      <c r="B5" s="381"/>
      <c r="C5" s="381"/>
      <c r="D5" s="381"/>
      <c r="E5" s="381"/>
      <c r="F5" s="381"/>
      <c r="G5" s="381"/>
      <c r="H5" s="381"/>
    </row>
    <row r="6" spans="1:8" ht="15" x14ac:dyDescent="0.3">
      <c r="A6" s="381"/>
      <c r="B6" s="381"/>
      <c r="C6" s="381"/>
      <c r="D6" s="381"/>
      <c r="E6" s="381"/>
      <c r="F6" s="381"/>
      <c r="G6" s="381"/>
      <c r="H6" s="381"/>
    </row>
    <row r="7" spans="1:8" ht="15" x14ac:dyDescent="0.3">
      <c r="A7" s="381"/>
      <c r="B7" s="381"/>
      <c r="C7" s="381"/>
      <c r="D7" s="381"/>
      <c r="E7" s="381"/>
      <c r="F7" s="381"/>
      <c r="G7" s="381"/>
      <c r="H7" s="381"/>
    </row>
    <row r="8" spans="1:8" ht="15" x14ac:dyDescent="0.3">
      <c r="A8" s="382" t="s">
        <v>44</v>
      </c>
      <c r="B8" s="382"/>
      <c r="C8" s="382"/>
      <c r="D8" s="382"/>
      <c r="E8" s="382"/>
      <c r="F8" s="382"/>
      <c r="G8" s="382"/>
      <c r="H8" s="382"/>
    </row>
    <row r="9" spans="1:8" ht="15" x14ac:dyDescent="0.3">
      <c r="A9" s="382"/>
      <c r="B9" s="382"/>
      <c r="C9" s="382"/>
      <c r="D9" s="382"/>
      <c r="E9" s="382"/>
      <c r="F9" s="382"/>
      <c r="G9" s="382"/>
      <c r="H9" s="382"/>
    </row>
    <row r="10" spans="1:8" ht="15" x14ac:dyDescent="0.3">
      <c r="A10" s="382"/>
      <c r="B10" s="382"/>
      <c r="C10" s="382"/>
      <c r="D10" s="382"/>
      <c r="E10" s="382"/>
      <c r="F10" s="382"/>
      <c r="G10" s="382"/>
      <c r="H10" s="382"/>
    </row>
    <row r="11" spans="1:8" ht="15" x14ac:dyDescent="0.3">
      <c r="A11" s="382"/>
      <c r="B11" s="382"/>
      <c r="C11" s="382"/>
      <c r="D11" s="382"/>
      <c r="E11" s="382"/>
      <c r="F11" s="382"/>
      <c r="G11" s="382"/>
      <c r="H11" s="382"/>
    </row>
    <row r="12" spans="1:8" ht="15" x14ac:dyDescent="0.3">
      <c r="A12" s="382"/>
      <c r="B12" s="382"/>
      <c r="C12" s="382"/>
      <c r="D12" s="382"/>
      <c r="E12" s="382"/>
      <c r="F12" s="382"/>
      <c r="G12" s="382"/>
      <c r="H12" s="382"/>
    </row>
    <row r="13" spans="1:8" ht="15" x14ac:dyDescent="0.3">
      <c r="A13" s="382"/>
      <c r="B13" s="382"/>
      <c r="C13" s="382"/>
      <c r="D13" s="382"/>
      <c r="E13" s="382"/>
      <c r="F13" s="382"/>
      <c r="G13" s="382"/>
      <c r="H13" s="382"/>
    </row>
    <row r="14" spans="1:8" ht="15" x14ac:dyDescent="0.3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thickBot="1" x14ac:dyDescent="0.35"/>
    <row r="16" spans="1:8" ht="19.5" customHeight="1" thickBot="1" x14ac:dyDescent="0.35">
      <c r="A16" s="383" t="s">
        <v>29</v>
      </c>
      <c r="B16" s="384"/>
      <c r="C16" s="384"/>
      <c r="D16" s="384"/>
      <c r="E16" s="384"/>
      <c r="F16" s="384"/>
      <c r="G16" s="384"/>
      <c r="H16" s="385"/>
    </row>
    <row r="17" spans="1:13" ht="20.25" customHeight="1" x14ac:dyDescent="0.3">
      <c r="A17" s="386" t="s">
        <v>45</v>
      </c>
      <c r="B17" s="386"/>
      <c r="C17" s="386"/>
      <c r="D17" s="386"/>
      <c r="E17" s="386"/>
      <c r="F17" s="386"/>
      <c r="G17" s="386"/>
      <c r="H17" s="386"/>
    </row>
    <row r="18" spans="1:13" ht="26.25" customHeight="1" x14ac:dyDescent="0.4">
      <c r="A18" s="115" t="s">
        <v>31</v>
      </c>
      <c r="B18" s="378" t="s">
        <v>5</v>
      </c>
      <c r="C18" s="378"/>
      <c r="D18" s="116"/>
      <c r="E18" s="116"/>
    </row>
    <row r="19" spans="1:13" ht="26.25" customHeight="1" x14ac:dyDescent="0.4">
      <c r="A19" s="115" t="s">
        <v>32</v>
      </c>
      <c r="B19" s="111" t="s">
        <v>119</v>
      </c>
      <c r="C19" s="118">
        <v>11</v>
      </c>
    </row>
    <row r="20" spans="1:13" ht="26.25" customHeight="1" x14ac:dyDescent="0.3">
      <c r="A20" s="115" t="s">
        <v>33</v>
      </c>
      <c r="B20" s="117" t="s">
        <v>8</v>
      </c>
    </row>
    <row r="21" spans="1:13" ht="26.25" customHeight="1" x14ac:dyDescent="0.4">
      <c r="A21" s="115" t="s">
        <v>34</v>
      </c>
      <c r="B21" s="387" t="s">
        <v>10</v>
      </c>
      <c r="C21" s="387"/>
      <c r="D21" s="387"/>
      <c r="E21" s="387"/>
      <c r="F21" s="387"/>
      <c r="G21" s="387"/>
      <c r="H21" s="387"/>
    </row>
    <row r="22" spans="1:13" ht="26.25" customHeight="1" x14ac:dyDescent="0.4">
      <c r="A22" s="115" t="s">
        <v>35</v>
      </c>
      <c r="B22" s="57">
        <v>42496.469143518516</v>
      </c>
    </row>
    <row r="23" spans="1:13" ht="26.25" customHeight="1" x14ac:dyDescent="0.4">
      <c r="A23" s="115" t="s">
        <v>36</v>
      </c>
      <c r="B23" s="57">
        <v>42500.469143518516</v>
      </c>
    </row>
    <row r="24" spans="1:13" ht="18.75" x14ac:dyDescent="0.3">
      <c r="A24" s="115"/>
      <c r="B24" s="119"/>
    </row>
    <row r="25" spans="1:13" ht="18.75" x14ac:dyDescent="0.3">
      <c r="A25" s="120" t="s">
        <v>1</v>
      </c>
      <c r="B25" s="119"/>
    </row>
    <row r="26" spans="1:13" ht="26.25" customHeight="1" x14ac:dyDescent="0.4">
      <c r="A26" s="121" t="s">
        <v>4</v>
      </c>
      <c r="B26" s="378" t="s">
        <v>113</v>
      </c>
      <c r="C26" s="378"/>
    </row>
    <row r="27" spans="1:13" ht="26.25" customHeight="1" x14ac:dyDescent="0.3">
      <c r="A27" s="122" t="s">
        <v>46</v>
      </c>
      <c r="B27" s="379" t="s">
        <v>114</v>
      </c>
      <c r="C27" s="379"/>
    </row>
    <row r="28" spans="1:13" ht="27" customHeight="1" thickBot="1" x14ac:dyDescent="0.35">
      <c r="A28" s="122" t="s">
        <v>6</v>
      </c>
      <c r="B28" s="123">
        <v>101.74</v>
      </c>
    </row>
    <row r="29" spans="1:13" s="127" customFormat="1" ht="15.75" customHeight="1" thickBot="1" x14ac:dyDescent="0.3">
      <c r="A29" s="122" t="s">
        <v>47</v>
      </c>
      <c r="B29" s="124">
        <v>0</v>
      </c>
      <c r="C29" s="362" t="s">
        <v>129</v>
      </c>
      <c r="D29" s="363"/>
      <c r="E29" s="363"/>
      <c r="F29" s="363"/>
      <c r="G29" s="364"/>
      <c r="H29" s="125"/>
      <c r="I29" s="126"/>
      <c r="J29" s="126"/>
      <c r="K29" s="126"/>
    </row>
    <row r="30" spans="1:13" s="127" customFormat="1" ht="19.5" customHeight="1" thickBot="1" x14ac:dyDescent="0.3">
      <c r="A30" s="122" t="s">
        <v>49</v>
      </c>
      <c r="B30" s="128">
        <f>B28-B29</f>
        <v>101.74</v>
      </c>
      <c r="C30" s="129"/>
      <c r="D30" s="129"/>
      <c r="E30" s="129"/>
      <c r="F30" s="129"/>
      <c r="G30" s="130"/>
      <c r="H30" s="125"/>
      <c r="I30" s="126"/>
      <c r="J30" s="126"/>
      <c r="K30" s="126"/>
    </row>
    <row r="31" spans="1:13" s="127" customFormat="1" ht="27" customHeight="1" thickBot="1" x14ac:dyDescent="0.3">
      <c r="A31" s="122" t="s">
        <v>50</v>
      </c>
      <c r="B31" s="131">
        <v>1</v>
      </c>
      <c r="C31" s="365" t="s">
        <v>51</v>
      </c>
      <c r="D31" s="366"/>
      <c r="E31" s="366"/>
      <c r="F31" s="366"/>
      <c r="G31" s="366"/>
      <c r="H31" s="367"/>
      <c r="I31" s="126"/>
      <c r="J31" s="126"/>
      <c r="K31" s="126"/>
    </row>
    <row r="32" spans="1:13" s="127" customFormat="1" ht="27" customHeight="1" thickBot="1" x14ac:dyDescent="0.3">
      <c r="A32" s="122" t="s">
        <v>52</v>
      </c>
      <c r="B32" s="131">
        <v>1</v>
      </c>
      <c r="C32" s="365" t="s">
        <v>53</v>
      </c>
      <c r="D32" s="366"/>
      <c r="E32" s="366"/>
      <c r="F32" s="366"/>
      <c r="G32" s="366"/>
      <c r="H32" s="367"/>
      <c r="I32" s="126"/>
      <c r="J32" s="126"/>
      <c r="K32" s="132"/>
      <c r="L32" s="132"/>
      <c r="M32" s="133"/>
    </row>
    <row r="33" spans="1:13" s="127" customFormat="1" ht="17.25" customHeight="1" x14ac:dyDescent="0.25">
      <c r="A33" s="122"/>
      <c r="B33" s="134"/>
      <c r="C33" s="135"/>
      <c r="D33" s="135"/>
      <c r="E33" s="135"/>
      <c r="F33" s="135"/>
      <c r="G33" s="135"/>
      <c r="H33" s="135"/>
      <c r="I33" s="126"/>
      <c r="J33" s="126"/>
      <c r="K33" s="132"/>
      <c r="L33" s="132"/>
      <c r="M33" s="133"/>
    </row>
    <row r="34" spans="1:13" s="127" customFormat="1" ht="18.75" x14ac:dyDescent="0.25">
      <c r="A34" s="122" t="s">
        <v>54</v>
      </c>
      <c r="B34" s="136">
        <f>B31/B32</f>
        <v>1</v>
      </c>
      <c r="C34" s="118" t="s">
        <v>55</v>
      </c>
      <c r="D34" s="118"/>
      <c r="E34" s="118"/>
      <c r="F34" s="118"/>
      <c r="G34" s="118"/>
      <c r="H34" s="125"/>
      <c r="I34" s="126"/>
      <c r="J34" s="126"/>
      <c r="K34" s="132"/>
      <c r="L34" s="132"/>
      <c r="M34" s="133"/>
    </row>
    <row r="35" spans="1:13" s="127" customFormat="1" ht="19.5" customHeight="1" thickBot="1" x14ac:dyDescent="0.3">
      <c r="A35" s="122"/>
      <c r="B35" s="128"/>
      <c r="C35" s="125"/>
      <c r="D35" s="125"/>
      <c r="E35" s="125"/>
      <c r="F35" s="125"/>
      <c r="G35" s="118"/>
      <c r="H35" s="125"/>
      <c r="I35" s="126"/>
      <c r="J35" s="126"/>
      <c r="K35" s="132"/>
      <c r="L35" s="132"/>
      <c r="M35" s="133"/>
    </row>
    <row r="36" spans="1:13" s="127" customFormat="1" ht="27" customHeight="1" thickBot="1" x14ac:dyDescent="0.3">
      <c r="A36" s="137" t="s">
        <v>130</v>
      </c>
      <c r="B36" s="138">
        <v>25</v>
      </c>
      <c r="C36" s="118"/>
      <c r="D36" s="356" t="s">
        <v>56</v>
      </c>
      <c r="E36" s="380"/>
      <c r="F36" s="356" t="s">
        <v>57</v>
      </c>
      <c r="G36" s="357"/>
      <c r="H36" s="125"/>
      <c r="I36" s="126"/>
      <c r="J36" s="126"/>
      <c r="K36" s="132"/>
      <c r="L36" s="132"/>
      <c r="M36" s="133"/>
    </row>
    <row r="37" spans="1:13" s="127" customFormat="1" ht="26.25" customHeight="1" x14ac:dyDescent="0.25">
      <c r="A37" s="139" t="s">
        <v>58</v>
      </c>
      <c r="B37" s="140">
        <v>5</v>
      </c>
      <c r="C37" s="141" t="s">
        <v>59</v>
      </c>
      <c r="D37" s="142" t="s">
        <v>60</v>
      </c>
      <c r="E37" s="143" t="s">
        <v>61</v>
      </c>
      <c r="F37" s="142" t="s">
        <v>60</v>
      </c>
      <c r="G37" s="144" t="s">
        <v>61</v>
      </c>
      <c r="H37" s="125"/>
      <c r="I37" s="126"/>
      <c r="J37" s="126"/>
      <c r="K37" s="132"/>
      <c r="L37" s="132"/>
      <c r="M37" s="133"/>
    </row>
    <row r="38" spans="1:13" s="127" customFormat="1" ht="26.25" customHeight="1" x14ac:dyDescent="0.4">
      <c r="A38" s="139" t="s">
        <v>62</v>
      </c>
      <c r="B38" s="140">
        <v>50</v>
      </c>
      <c r="C38" s="145">
        <v>1</v>
      </c>
      <c r="D38" s="58">
        <v>19226668</v>
      </c>
      <c r="E38" s="146">
        <f>IF(ISBLANK(D38),"-",$D$48/$D$45*D38)</f>
        <v>16743513.42749566</v>
      </c>
      <c r="F38" s="58">
        <v>22306491</v>
      </c>
      <c r="G38" s="147">
        <f>IF(ISBLANK(F38),"-",$D$48/$F$45*F38)</f>
        <v>16961059.361843482</v>
      </c>
      <c r="H38" s="125"/>
      <c r="I38" s="126"/>
      <c r="J38" s="126"/>
      <c r="K38" s="132"/>
      <c r="L38" s="132"/>
      <c r="M38" s="133"/>
    </row>
    <row r="39" spans="1:13" s="127" customFormat="1" ht="26.25" customHeight="1" x14ac:dyDescent="0.4">
      <c r="A39" s="139" t="s">
        <v>63</v>
      </c>
      <c r="B39" s="140">
        <v>1</v>
      </c>
      <c r="C39" s="148">
        <v>2</v>
      </c>
      <c r="D39" s="59">
        <v>19119356</v>
      </c>
      <c r="E39" s="149">
        <f>IF(ISBLANK(D39),"-",$D$48/$D$45*D39)</f>
        <v>16650060.941972354</v>
      </c>
      <c r="F39" s="59">
        <v>22233509</v>
      </c>
      <c r="G39" s="150">
        <f>IF(ISBLANK(F39),"-",$D$48/$F$45*F39)</f>
        <v>16905566.454673722</v>
      </c>
      <c r="H39" s="125"/>
      <c r="I39" s="126"/>
      <c r="J39" s="126"/>
      <c r="K39" s="132"/>
      <c r="L39" s="132"/>
      <c r="M39" s="133"/>
    </row>
    <row r="40" spans="1:13" ht="26.25" customHeight="1" x14ac:dyDescent="0.4">
      <c r="A40" s="139" t="s">
        <v>64</v>
      </c>
      <c r="B40" s="140">
        <v>1</v>
      </c>
      <c r="C40" s="148">
        <v>3</v>
      </c>
      <c r="D40" s="59">
        <v>19138415</v>
      </c>
      <c r="E40" s="149">
        <f>IF(ISBLANK(D40),"-",$D$48/$D$45*D40)</f>
        <v>16666658.441987159</v>
      </c>
      <c r="F40" s="59">
        <v>22106051</v>
      </c>
      <c r="G40" s="150">
        <f>IF(ISBLANK(F40),"-",$D$48/$F$45*F40)</f>
        <v>16808651.942026176</v>
      </c>
      <c r="K40" s="132"/>
      <c r="L40" s="132"/>
      <c r="M40" s="151"/>
    </row>
    <row r="41" spans="1:13" ht="26.25" customHeight="1" x14ac:dyDescent="0.4">
      <c r="A41" s="139" t="s">
        <v>65</v>
      </c>
      <c r="B41" s="140">
        <v>1</v>
      </c>
      <c r="C41" s="152">
        <v>4</v>
      </c>
      <c r="D41" s="153"/>
      <c r="E41" s="154" t="str">
        <f>IF(ISBLANK(D41),"-",$D$48/$D$45*D41)</f>
        <v>-</v>
      </c>
      <c r="F41" s="155"/>
      <c r="G41" s="156" t="str">
        <f>IF(ISBLANK(F41),"-",$D$48/$F$45*F41)</f>
        <v>-</v>
      </c>
      <c r="K41" s="132"/>
      <c r="L41" s="132"/>
      <c r="M41" s="151"/>
    </row>
    <row r="42" spans="1:13" ht="27" customHeight="1" thickBot="1" x14ac:dyDescent="0.35">
      <c r="A42" s="139" t="s">
        <v>66</v>
      </c>
      <c r="B42" s="140">
        <v>1</v>
      </c>
      <c r="C42" s="122" t="s">
        <v>67</v>
      </c>
      <c r="D42" s="157">
        <f>AVERAGE(D38:D41)</f>
        <v>19161479.666666668</v>
      </c>
      <c r="E42" s="158">
        <f>AVERAGE(E38:E41)</f>
        <v>16686744.270485058</v>
      </c>
      <c r="F42" s="159">
        <f>AVERAGE(F38:F41)</f>
        <v>22215350.333333332</v>
      </c>
      <c r="G42" s="160">
        <f>AVERAGE(G38:G41)</f>
        <v>16891759.252847794</v>
      </c>
      <c r="H42" s="161"/>
    </row>
    <row r="43" spans="1:13" ht="26.25" customHeight="1" x14ac:dyDescent="0.3">
      <c r="A43" s="139" t="s">
        <v>68</v>
      </c>
      <c r="B43" s="140">
        <v>1</v>
      </c>
      <c r="C43" s="162" t="s">
        <v>69</v>
      </c>
      <c r="D43" s="163">
        <v>16.93</v>
      </c>
      <c r="E43" s="118"/>
      <c r="F43" s="164">
        <v>19.39</v>
      </c>
      <c r="H43" s="161"/>
    </row>
    <row r="44" spans="1:13" ht="26.25" customHeight="1" x14ac:dyDescent="0.3">
      <c r="A44" s="139" t="s">
        <v>70</v>
      </c>
      <c r="B44" s="140">
        <v>1</v>
      </c>
      <c r="C44" s="165" t="s">
        <v>71</v>
      </c>
      <c r="D44" s="166">
        <f>D43*$B$34</f>
        <v>16.93</v>
      </c>
      <c r="E44" s="148"/>
      <c r="F44" s="167">
        <f>F43*$B$34</f>
        <v>19.39</v>
      </c>
      <c r="H44" s="161"/>
    </row>
    <row r="45" spans="1:13" ht="19.5" customHeight="1" thickBot="1" x14ac:dyDescent="0.35">
      <c r="A45" s="139" t="s">
        <v>72</v>
      </c>
      <c r="B45" s="168">
        <f>(B44/B43)*(B42/B41)*(B40/B39)*(B38/B37)*B36</f>
        <v>250</v>
      </c>
      <c r="C45" s="165" t="s">
        <v>73</v>
      </c>
      <c r="D45" s="169">
        <f>D44*$B$30/100</f>
        <v>17.224581999999998</v>
      </c>
      <c r="E45" s="170"/>
      <c r="F45" s="171">
        <f>F44*$B$30/100</f>
        <v>19.727385999999999</v>
      </c>
      <c r="H45" s="161"/>
    </row>
    <row r="46" spans="1:13" ht="19.5" customHeight="1" thickBot="1" x14ac:dyDescent="0.35">
      <c r="A46" s="358" t="s">
        <v>74</v>
      </c>
      <c r="B46" s="359"/>
      <c r="C46" s="165" t="s">
        <v>75</v>
      </c>
      <c r="D46" s="166">
        <f>D45/$B$45</f>
        <v>6.8898327999999995E-2</v>
      </c>
      <c r="E46" s="170"/>
      <c r="F46" s="172">
        <f>F45/$B$45</f>
        <v>7.8909543999999998E-2</v>
      </c>
      <c r="H46" s="161"/>
    </row>
    <row r="47" spans="1:13" ht="27" customHeight="1" thickBot="1" x14ac:dyDescent="0.35">
      <c r="A47" s="360"/>
      <c r="B47" s="361"/>
      <c r="C47" s="173" t="s">
        <v>131</v>
      </c>
      <c r="D47" s="174">
        <v>0.06</v>
      </c>
      <c r="F47" s="175"/>
      <c r="H47" s="161"/>
    </row>
    <row r="48" spans="1:13" ht="18.75" x14ac:dyDescent="0.3">
      <c r="C48" s="176" t="s">
        <v>76</v>
      </c>
      <c r="D48" s="169">
        <f>D47*$B$45</f>
        <v>15</v>
      </c>
      <c r="F48" s="175"/>
      <c r="H48" s="161"/>
    </row>
    <row r="49" spans="1:11" ht="19.5" customHeight="1" thickBot="1" x14ac:dyDescent="0.35">
      <c r="C49" s="177" t="s">
        <v>77</v>
      </c>
      <c r="D49" s="178">
        <f>D48/B34</f>
        <v>15</v>
      </c>
      <c r="F49" s="149"/>
      <c r="H49" s="161"/>
    </row>
    <row r="50" spans="1:11" ht="18.75" x14ac:dyDescent="0.3">
      <c r="C50" s="179" t="s">
        <v>78</v>
      </c>
      <c r="D50" s="180">
        <f>AVERAGE(E38:E41,G38:G41)</f>
        <v>16789251.761666428</v>
      </c>
      <c r="F50" s="149"/>
      <c r="H50" s="161"/>
    </row>
    <row r="51" spans="1:11" ht="18.75" x14ac:dyDescent="0.3">
      <c r="C51" s="181" t="s">
        <v>79</v>
      </c>
      <c r="D51" s="182">
        <f>STDEV(E38:E41,G38:G41)/D50</f>
        <v>7.5302153054457692E-3</v>
      </c>
      <c r="F51" s="149"/>
    </row>
    <row r="52" spans="1:11" ht="19.5" customHeight="1" thickBot="1" x14ac:dyDescent="0.35">
      <c r="C52" s="183" t="s">
        <v>18</v>
      </c>
      <c r="D52" s="184">
        <f>COUNT(E38:E41,G38:G41)</f>
        <v>6</v>
      </c>
      <c r="F52" s="149"/>
    </row>
    <row r="54" spans="1:11" ht="18.75" x14ac:dyDescent="0.3">
      <c r="A54" s="185" t="s">
        <v>1</v>
      </c>
      <c r="B54" s="186" t="s">
        <v>80</v>
      </c>
    </row>
    <row r="55" spans="1:11" ht="18.75" x14ac:dyDescent="0.3">
      <c r="A55" s="118" t="s">
        <v>81</v>
      </c>
      <c r="B55" s="187" t="str">
        <f>B21</f>
        <v>Each film-coated tablet contains Efavirenz 600mg, Lamivudine USP 300mg, Tenofovir Disoproxil Fumarate 300mg euivalent to tenofovir disoproxil 245mg</v>
      </c>
    </row>
    <row r="56" spans="1:11" ht="26.25" customHeight="1" x14ac:dyDescent="0.3">
      <c r="A56" s="187" t="s">
        <v>82</v>
      </c>
      <c r="B56" s="123">
        <v>300</v>
      </c>
      <c r="C56" s="118" t="str">
        <f>B20</f>
        <v>Efavirenz 600mg, Lamivudine 300mg and Tenofovir Disoproxil Fumarate 300mg Tablets</v>
      </c>
      <c r="H56" s="148"/>
    </row>
    <row r="57" spans="1:11" ht="18.75" x14ac:dyDescent="0.3">
      <c r="A57" s="187" t="s">
        <v>83</v>
      </c>
      <c r="B57" s="188">
        <f>Uniformity!C46</f>
        <v>1891.6979999999999</v>
      </c>
      <c r="H57" s="148"/>
    </row>
    <row r="58" spans="1:11" ht="19.5" customHeight="1" thickBot="1" x14ac:dyDescent="0.35">
      <c r="H58" s="148"/>
    </row>
    <row r="59" spans="1:11" s="127" customFormat="1" ht="27" customHeight="1" thickBot="1" x14ac:dyDescent="0.3">
      <c r="A59" s="137" t="s">
        <v>132</v>
      </c>
      <c r="B59" s="138">
        <v>200</v>
      </c>
      <c r="C59" s="118"/>
      <c r="D59" s="189" t="s">
        <v>84</v>
      </c>
      <c r="E59" s="190" t="s">
        <v>59</v>
      </c>
      <c r="F59" s="190" t="s">
        <v>60</v>
      </c>
      <c r="G59" s="190" t="s">
        <v>85</v>
      </c>
      <c r="H59" s="191" t="s">
        <v>86</v>
      </c>
      <c r="K59" s="126"/>
    </row>
    <row r="60" spans="1:11" s="127" customFormat="1" ht="26.25" customHeight="1" x14ac:dyDescent="0.4">
      <c r="A60" s="139" t="s">
        <v>110</v>
      </c>
      <c r="B60" s="140">
        <v>5</v>
      </c>
      <c r="C60" s="355" t="s">
        <v>87</v>
      </c>
      <c r="D60" s="374">
        <v>1889.27</v>
      </c>
      <c r="E60" s="192">
        <v>1</v>
      </c>
      <c r="F60" s="61">
        <v>17213938</v>
      </c>
      <c r="G60" s="193">
        <f>IF(ISBLANK(F60),"-",(F60/$D$50*$D$47*$B$68)*($B$57/$D$60))</f>
        <v>307.98383596038104</v>
      </c>
      <c r="H60" s="194">
        <f t="shared" ref="H60:H71" si="0">IF(ISBLANK(F60),"-",G60/$B$56)</f>
        <v>1.0266127865346035</v>
      </c>
      <c r="K60" s="126"/>
    </row>
    <row r="61" spans="1:11" s="127" customFormat="1" ht="26.25" customHeight="1" x14ac:dyDescent="0.4">
      <c r="A61" s="139" t="s">
        <v>88</v>
      </c>
      <c r="B61" s="140">
        <v>50</v>
      </c>
      <c r="C61" s="372"/>
      <c r="D61" s="375"/>
      <c r="E61" s="195">
        <v>2</v>
      </c>
      <c r="F61" s="59">
        <v>17341499</v>
      </c>
      <c r="G61" s="196">
        <f>IF(ISBLANK(F61),"-",(F61/$D$50*$D$47*$B$68)*($B$57/$D$60))</f>
        <v>310.26609851407107</v>
      </c>
      <c r="H61" s="197">
        <f t="shared" si="0"/>
        <v>1.0342203283802369</v>
      </c>
      <c r="K61" s="126"/>
    </row>
    <row r="62" spans="1:11" s="127" customFormat="1" ht="26.25" customHeight="1" x14ac:dyDescent="0.4">
      <c r="A62" s="139" t="s">
        <v>89</v>
      </c>
      <c r="B62" s="140">
        <v>10</v>
      </c>
      <c r="C62" s="372"/>
      <c r="D62" s="375"/>
      <c r="E62" s="195">
        <v>3</v>
      </c>
      <c r="F62" s="62">
        <v>17395668</v>
      </c>
      <c r="G62" s="196">
        <f>IF(ISBLANK(F62),"-",(F62/$D$50*$D$47*$B$68)*($B$57/$D$60))</f>
        <v>311.23526526778767</v>
      </c>
      <c r="H62" s="197">
        <f t="shared" si="0"/>
        <v>1.0374508842259589</v>
      </c>
      <c r="K62" s="126"/>
    </row>
    <row r="63" spans="1:11" ht="27" customHeight="1" thickBot="1" x14ac:dyDescent="0.45">
      <c r="A63" s="139" t="s">
        <v>90</v>
      </c>
      <c r="B63" s="140">
        <v>25</v>
      </c>
      <c r="C63" s="373"/>
      <c r="D63" s="376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11" ht="26.25" customHeight="1" x14ac:dyDescent="0.4">
      <c r="A64" s="139" t="s">
        <v>91</v>
      </c>
      <c r="B64" s="140">
        <v>1</v>
      </c>
      <c r="C64" s="355" t="s">
        <v>92</v>
      </c>
      <c r="D64" s="374">
        <v>1893.41</v>
      </c>
      <c r="E64" s="192">
        <v>1</v>
      </c>
      <c r="F64" s="61">
        <v>17282491</v>
      </c>
      <c r="G64" s="200">
        <f>IF(ISBLANK(F64),"-",(F64/$D$50*$D$47*$B$68)*($B$57/$D$64))</f>
        <v>308.53425652385818</v>
      </c>
      <c r="H64" s="201">
        <f t="shared" si="0"/>
        <v>1.0284475217461939</v>
      </c>
    </row>
    <row r="65" spans="1:8" ht="26.25" customHeight="1" x14ac:dyDescent="0.4">
      <c r="A65" s="139" t="s">
        <v>93</v>
      </c>
      <c r="B65" s="140">
        <v>1</v>
      </c>
      <c r="C65" s="372"/>
      <c r="D65" s="375"/>
      <c r="E65" s="195">
        <v>2</v>
      </c>
      <c r="F65" s="59">
        <v>17298614</v>
      </c>
      <c r="G65" s="202">
        <f>IF(ISBLANK(F65),"-",(F65/$D$50*$D$47*$B$68)*($B$57/$D$64))</f>
        <v>308.82209106217414</v>
      </c>
      <c r="H65" s="203">
        <f t="shared" si="0"/>
        <v>1.029406970207247</v>
      </c>
    </row>
    <row r="66" spans="1:8" ht="26.25" customHeight="1" x14ac:dyDescent="0.4">
      <c r="A66" s="139" t="s">
        <v>94</v>
      </c>
      <c r="B66" s="140">
        <v>1</v>
      </c>
      <c r="C66" s="372"/>
      <c r="D66" s="375"/>
      <c r="E66" s="195">
        <v>3</v>
      </c>
      <c r="F66" s="59">
        <v>17348560</v>
      </c>
      <c r="G66" s="202">
        <f>IF(ISBLANK(F66),"-",(F66/$D$50*$D$47*$B$68)*($B$57/$D$64))</f>
        <v>309.71374794059176</v>
      </c>
      <c r="H66" s="203">
        <f t="shared" si="0"/>
        <v>1.0323791598019725</v>
      </c>
    </row>
    <row r="67" spans="1:8" ht="27" customHeight="1" thickBot="1" x14ac:dyDescent="0.45">
      <c r="A67" s="139" t="s">
        <v>95</v>
      </c>
      <c r="B67" s="140">
        <v>1</v>
      </c>
      <c r="C67" s="373"/>
      <c r="D67" s="376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1.75" customHeight="1" x14ac:dyDescent="0.4">
      <c r="A68" s="139" t="s">
        <v>96</v>
      </c>
      <c r="B68" s="168">
        <f>(B67/B66)*(B65/B64)*(B63/B62)*(B61/B60)*B59</f>
        <v>5000</v>
      </c>
      <c r="C68" s="355" t="s">
        <v>97</v>
      </c>
      <c r="D68" s="374">
        <v>1890.6</v>
      </c>
      <c r="E68" s="192">
        <v>1</v>
      </c>
      <c r="F68" s="61">
        <v>16844459</v>
      </c>
      <c r="G68" s="200">
        <f>IF(ISBLANK(F68),"-",(F68/$D$50*$D$47*$B$68)*($B$57/$D$68))</f>
        <v>301.16127798055061</v>
      </c>
      <c r="H68" s="197">
        <f t="shared" si="0"/>
        <v>1.0038709266018353</v>
      </c>
    </row>
    <row r="69" spans="1:8" ht="21.75" customHeight="1" thickBot="1" x14ac:dyDescent="0.45">
      <c r="A69" s="206" t="s">
        <v>133</v>
      </c>
      <c r="B69" s="207">
        <f>D47*B68/B56*B57</f>
        <v>1891.6979999999999</v>
      </c>
      <c r="C69" s="372"/>
      <c r="D69" s="375"/>
      <c r="E69" s="195">
        <v>2</v>
      </c>
      <c r="F69" s="59">
        <v>17065428</v>
      </c>
      <c r="G69" s="202">
        <f>IF(ISBLANK(F69),"-",(F69/$D$50*$D$47*$B$68)*($B$57/$D$68))</f>
        <v>305.11197217821433</v>
      </c>
      <c r="H69" s="197">
        <f t="shared" si="0"/>
        <v>1.0170399072607144</v>
      </c>
    </row>
    <row r="70" spans="1:8" ht="22.5" customHeight="1" x14ac:dyDescent="0.4">
      <c r="A70" s="358" t="s">
        <v>74</v>
      </c>
      <c r="B70" s="359"/>
      <c r="C70" s="372"/>
      <c r="D70" s="375"/>
      <c r="E70" s="195">
        <v>3</v>
      </c>
      <c r="F70" s="59">
        <v>16742673</v>
      </c>
      <c r="G70" s="202">
        <f>IF(ISBLANK(F70),"-",(F70/$D$50*$D$47*$B$68)*($B$57/$D$68))</f>
        <v>299.34145094778404</v>
      </c>
      <c r="H70" s="197">
        <f t="shared" si="0"/>
        <v>0.99780483649261342</v>
      </c>
    </row>
    <row r="71" spans="1:8" ht="21.75" customHeight="1" thickBot="1" x14ac:dyDescent="0.35">
      <c r="A71" s="360"/>
      <c r="B71" s="361"/>
      <c r="C71" s="377"/>
      <c r="D71" s="376"/>
      <c r="E71" s="198">
        <v>4</v>
      </c>
      <c r="F71" s="208"/>
      <c r="G71" s="204" t="str">
        <f>IF(ISBLANK(F71),"-",(F71/$D$50*$D$47*$B$68)*($B$57/$D$68))</f>
        <v>-</v>
      </c>
      <c r="H71" s="209" t="str">
        <f t="shared" si="0"/>
        <v>-</v>
      </c>
    </row>
    <row r="72" spans="1:8" ht="26.25" customHeight="1" x14ac:dyDescent="0.3">
      <c r="A72" s="148"/>
      <c r="B72" s="148"/>
      <c r="C72" s="148"/>
      <c r="D72" s="148"/>
      <c r="E72" s="148"/>
      <c r="F72" s="148"/>
      <c r="G72" s="210" t="s">
        <v>67</v>
      </c>
      <c r="H72" s="211">
        <f>AVERAGE(H60:H71)</f>
        <v>1.0230259245834863</v>
      </c>
    </row>
    <row r="73" spans="1:8" ht="26.25" customHeight="1" x14ac:dyDescent="0.3">
      <c r="C73" s="148"/>
      <c r="D73" s="148"/>
      <c r="E73" s="148"/>
      <c r="F73" s="148"/>
      <c r="G73" s="181" t="s">
        <v>79</v>
      </c>
      <c r="H73" s="212">
        <f>STDEV(H60:H71)/H72</f>
        <v>1.3574056249354963E-2</v>
      </c>
    </row>
    <row r="74" spans="1:8" ht="27" customHeight="1" thickBot="1" x14ac:dyDescent="0.35">
      <c r="A74" s="148"/>
      <c r="B74" s="148"/>
      <c r="C74" s="148"/>
      <c r="D74" s="148"/>
      <c r="E74" s="170"/>
      <c r="F74" s="148"/>
      <c r="G74" s="183" t="s">
        <v>18</v>
      </c>
      <c r="H74" s="213">
        <f>COUNT(H60:H71)</f>
        <v>9</v>
      </c>
    </row>
    <row r="75" spans="1:8" ht="18.75" x14ac:dyDescent="0.3">
      <c r="A75" s="148"/>
      <c r="B75" s="148"/>
      <c r="C75" s="148"/>
      <c r="D75" s="148"/>
      <c r="E75" s="170"/>
      <c r="F75" s="148"/>
      <c r="G75" s="122"/>
      <c r="H75" s="128"/>
    </row>
    <row r="76" spans="1:8" ht="26.25" customHeight="1" x14ac:dyDescent="0.3">
      <c r="A76" s="121" t="s">
        <v>134</v>
      </c>
      <c r="B76" s="122" t="s">
        <v>98</v>
      </c>
      <c r="C76" s="372" t="str">
        <f>B20</f>
        <v>Efavirenz 600mg, Lamivudine 300mg and Tenofovir Disoproxil Fumarate 300mg Tablets</v>
      </c>
      <c r="D76" s="372"/>
      <c r="E76" s="118" t="s">
        <v>99</v>
      </c>
      <c r="F76" s="118"/>
      <c r="G76" s="214">
        <f>H72</f>
        <v>1.0230259245834863</v>
      </c>
      <c r="H76" s="128"/>
    </row>
    <row r="77" spans="1:8" ht="18.75" x14ac:dyDescent="0.3">
      <c r="A77" s="120" t="s">
        <v>100</v>
      </c>
      <c r="B77" s="120" t="s">
        <v>101</v>
      </c>
    </row>
    <row r="78" spans="1:8" ht="18.75" x14ac:dyDescent="0.3">
      <c r="A78" s="120"/>
      <c r="B78" s="120"/>
    </row>
    <row r="79" spans="1:8" ht="26.25" customHeight="1" x14ac:dyDescent="0.4">
      <c r="A79" s="121" t="s">
        <v>4</v>
      </c>
      <c r="B79" s="378" t="s">
        <v>113</v>
      </c>
      <c r="C79" s="378"/>
    </row>
    <row r="80" spans="1:8" ht="26.25" customHeight="1" x14ac:dyDescent="0.3">
      <c r="A80" s="122" t="s">
        <v>46</v>
      </c>
      <c r="B80" s="379" t="s">
        <v>114</v>
      </c>
      <c r="C80" s="379"/>
    </row>
    <row r="81" spans="1:11" ht="27" customHeight="1" thickBot="1" x14ac:dyDescent="0.35">
      <c r="A81" s="122" t="s">
        <v>6</v>
      </c>
      <c r="B81" s="123">
        <v>101.74</v>
      </c>
    </row>
    <row r="82" spans="1:11" s="127" customFormat="1" ht="27" customHeight="1" thickBot="1" x14ac:dyDescent="0.3">
      <c r="A82" s="122" t="s">
        <v>47</v>
      </c>
      <c r="B82" s="123">
        <f>B29</f>
        <v>0</v>
      </c>
      <c r="C82" s="362" t="s">
        <v>129</v>
      </c>
      <c r="D82" s="363"/>
      <c r="E82" s="363"/>
      <c r="F82" s="363"/>
      <c r="G82" s="364"/>
      <c r="H82" s="125"/>
      <c r="I82" s="126"/>
      <c r="J82" s="126"/>
      <c r="K82" s="126"/>
    </row>
    <row r="83" spans="1:11" s="127" customFormat="1" ht="19.5" customHeight="1" thickBot="1" x14ac:dyDescent="0.3">
      <c r="A83" s="122" t="s">
        <v>49</v>
      </c>
      <c r="B83" s="128">
        <f>B81-B82</f>
        <v>101.74</v>
      </c>
      <c r="C83" s="129"/>
      <c r="D83" s="129"/>
      <c r="E83" s="129"/>
      <c r="F83" s="129"/>
      <c r="G83" s="130"/>
      <c r="H83" s="125"/>
      <c r="I83" s="126"/>
      <c r="J83" s="126"/>
      <c r="K83" s="126"/>
    </row>
    <row r="84" spans="1:11" s="127" customFormat="1" ht="27" customHeight="1" thickBot="1" x14ac:dyDescent="0.3">
      <c r="A84" s="122" t="s">
        <v>50</v>
      </c>
      <c r="B84" s="131">
        <v>1</v>
      </c>
      <c r="C84" s="365" t="s">
        <v>51</v>
      </c>
      <c r="D84" s="366"/>
      <c r="E84" s="366"/>
      <c r="F84" s="366"/>
      <c r="G84" s="366"/>
      <c r="H84" s="367"/>
      <c r="I84" s="126"/>
      <c r="J84" s="126"/>
      <c r="K84" s="126"/>
    </row>
    <row r="85" spans="1:11" s="127" customFormat="1" ht="27" customHeight="1" thickBot="1" x14ac:dyDescent="0.3">
      <c r="A85" s="122" t="s">
        <v>52</v>
      </c>
      <c r="B85" s="131">
        <v>1</v>
      </c>
      <c r="C85" s="365" t="s">
        <v>53</v>
      </c>
      <c r="D85" s="366"/>
      <c r="E85" s="366"/>
      <c r="F85" s="366"/>
      <c r="G85" s="366"/>
      <c r="H85" s="367"/>
      <c r="I85" s="126"/>
      <c r="J85" s="126"/>
      <c r="K85" s="126"/>
    </row>
    <row r="86" spans="1:11" s="127" customFormat="1" ht="18.75" x14ac:dyDescent="0.25">
      <c r="A86" s="122"/>
      <c r="B86" s="134"/>
      <c r="C86" s="135"/>
      <c r="D86" s="135"/>
      <c r="E86" s="135"/>
      <c r="F86" s="135"/>
      <c r="G86" s="135"/>
      <c r="H86" s="135"/>
      <c r="I86" s="126"/>
      <c r="J86" s="126"/>
      <c r="K86" s="126"/>
    </row>
    <row r="87" spans="1:11" ht="18.75" x14ac:dyDescent="0.3">
      <c r="A87" s="122" t="s">
        <v>54</v>
      </c>
      <c r="B87" s="136">
        <f>B84/B85</f>
        <v>1</v>
      </c>
      <c r="C87" s="118" t="s">
        <v>55</v>
      </c>
      <c r="H87" s="125"/>
    </row>
    <row r="88" spans="1:11" ht="19.5" customHeight="1" thickBot="1" x14ac:dyDescent="0.35">
      <c r="A88" s="122"/>
      <c r="B88" s="136"/>
      <c r="H88" s="125"/>
    </row>
    <row r="89" spans="1:11" ht="27" customHeight="1" thickBot="1" x14ac:dyDescent="0.35">
      <c r="A89" s="137" t="s">
        <v>130</v>
      </c>
      <c r="B89" s="138">
        <v>25</v>
      </c>
      <c r="D89" s="215" t="s">
        <v>56</v>
      </c>
      <c r="E89" s="216"/>
      <c r="F89" s="356" t="s">
        <v>57</v>
      </c>
      <c r="G89" s="357"/>
    </row>
    <row r="90" spans="1:11" ht="26.25" customHeight="1" x14ac:dyDescent="0.3">
      <c r="A90" s="139" t="s">
        <v>58</v>
      </c>
      <c r="B90" s="140">
        <v>10</v>
      </c>
      <c r="C90" s="141" t="s">
        <v>59</v>
      </c>
      <c r="D90" s="217" t="s">
        <v>60</v>
      </c>
      <c r="E90" s="143" t="s">
        <v>61</v>
      </c>
      <c r="F90" s="217" t="s">
        <v>60</v>
      </c>
      <c r="G90" s="144" t="s">
        <v>61</v>
      </c>
    </row>
    <row r="91" spans="1:11" ht="26.25" customHeight="1" x14ac:dyDescent="0.4">
      <c r="A91" s="139" t="s">
        <v>62</v>
      </c>
      <c r="B91" s="140">
        <v>20</v>
      </c>
      <c r="C91" s="145">
        <v>1</v>
      </c>
      <c r="D91" s="58">
        <v>108259694</v>
      </c>
      <c r="E91" s="218">
        <f>IF(ISBLANK(D91),"-",$D$101/$D$98*D91)</f>
        <v>82316806.190135896</v>
      </c>
      <c r="F91" s="58">
        <v>95515389</v>
      </c>
      <c r="G91" s="219">
        <f>IF(ISBLANK(F91),"-",$D$101/$F$98*F91)</f>
        <v>83179425.486203387</v>
      </c>
    </row>
    <row r="92" spans="1:11" ht="26.25" customHeight="1" x14ac:dyDescent="0.4">
      <c r="A92" s="139" t="s">
        <v>63</v>
      </c>
      <c r="B92" s="140">
        <v>1</v>
      </c>
      <c r="C92" s="148">
        <v>2</v>
      </c>
      <c r="D92" s="59">
        <v>108804653</v>
      </c>
      <c r="E92" s="220">
        <f>IF(ISBLANK(D92),"-",$D$101/$D$98*D92)</f>
        <v>82731173.557408974</v>
      </c>
      <c r="F92" s="59">
        <v>93477754</v>
      </c>
      <c r="G92" s="221">
        <f>IF(ISBLANK(F92),"-",$D$101/$F$98*F92)</f>
        <v>81404954.268266141</v>
      </c>
    </row>
    <row r="93" spans="1:11" ht="26.25" customHeight="1" x14ac:dyDescent="0.4">
      <c r="A93" s="139" t="s">
        <v>64</v>
      </c>
      <c r="B93" s="140">
        <v>1</v>
      </c>
      <c r="C93" s="148">
        <v>3</v>
      </c>
      <c r="D93" s="59">
        <v>108622756</v>
      </c>
      <c r="E93" s="220">
        <f>IF(ISBLANK(D93),"-",$D$101/$D$98*D93)</f>
        <v>82592865.572762668</v>
      </c>
      <c r="F93" s="59">
        <v>94569849</v>
      </c>
      <c r="G93" s="221">
        <f>IF(ISBLANK(F93),"-",$D$101/$F$98*F93)</f>
        <v>82356003.472246826</v>
      </c>
    </row>
    <row r="94" spans="1:11" ht="26.25" customHeight="1" x14ac:dyDescent="0.3">
      <c r="A94" s="139" t="s">
        <v>65</v>
      </c>
      <c r="B94" s="140">
        <v>1</v>
      </c>
      <c r="C94" s="152">
        <v>4</v>
      </c>
      <c r="D94" s="222"/>
      <c r="E94" s="223" t="str">
        <f>IF(ISBLANK(D94),"-",$D$101/$D$98*D94)</f>
        <v>-</v>
      </c>
      <c r="F94" s="224"/>
      <c r="G94" s="225" t="str">
        <f>IF(ISBLANK(F94),"-",$D$101/$F$98*F94)</f>
        <v>-</v>
      </c>
    </row>
    <row r="95" spans="1:11" ht="27" customHeight="1" thickBot="1" x14ac:dyDescent="0.35">
      <c r="A95" s="139" t="s">
        <v>66</v>
      </c>
      <c r="B95" s="140">
        <v>1</v>
      </c>
      <c r="C95" s="122" t="s">
        <v>67</v>
      </c>
      <c r="D95" s="157">
        <f>AVERAGE(D91:D94)</f>
        <v>108562367.66666667</v>
      </c>
      <c r="E95" s="158">
        <f>AVERAGE(E91:E94)</f>
        <v>82546948.440102518</v>
      </c>
      <c r="F95" s="226">
        <f>AVERAGE(F91:F94)</f>
        <v>94520997.333333328</v>
      </c>
      <c r="G95" s="227">
        <f>AVERAGE(G91:G94)</f>
        <v>82313461.075572118</v>
      </c>
    </row>
    <row r="96" spans="1:11" ht="26.25" customHeight="1" x14ac:dyDescent="0.3">
      <c r="A96" s="139" t="s">
        <v>68</v>
      </c>
      <c r="B96" s="140">
        <v>1</v>
      </c>
      <c r="C96" s="162" t="s">
        <v>69</v>
      </c>
      <c r="D96" s="163">
        <v>19.39</v>
      </c>
      <c r="E96" s="118"/>
      <c r="F96" s="164">
        <v>16.93</v>
      </c>
    </row>
    <row r="97" spans="1:9" ht="26.25" customHeight="1" x14ac:dyDescent="0.3">
      <c r="A97" s="139" t="s">
        <v>70</v>
      </c>
      <c r="B97" s="140">
        <v>1</v>
      </c>
      <c r="C97" s="165" t="s">
        <v>71</v>
      </c>
      <c r="D97" s="166">
        <f>D96*$B$87</f>
        <v>19.39</v>
      </c>
      <c r="E97" s="148"/>
      <c r="F97" s="167">
        <f>F96*$B$87</f>
        <v>16.93</v>
      </c>
    </row>
    <row r="98" spans="1:9" ht="19.5" customHeight="1" thickBot="1" x14ac:dyDescent="0.35">
      <c r="A98" s="206" t="s">
        <v>72</v>
      </c>
      <c r="B98" s="228">
        <f>(B97/B96)*(B95/B94)*(B93/B92)*(B91/B90)*B89</f>
        <v>50</v>
      </c>
      <c r="C98" s="165" t="s">
        <v>73</v>
      </c>
      <c r="D98" s="169">
        <f>D97*$B$83/100</f>
        <v>19.727385999999999</v>
      </c>
      <c r="E98" s="170"/>
      <c r="F98" s="171">
        <f>F97*$B$83/100</f>
        <v>17.224581999999998</v>
      </c>
    </row>
    <row r="99" spans="1:9" ht="19.5" customHeight="1" thickBot="1" x14ac:dyDescent="0.35">
      <c r="A99" s="358" t="s">
        <v>74</v>
      </c>
      <c r="B99" s="359"/>
      <c r="C99" s="165" t="s">
        <v>75</v>
      </c>
      <c r="D99" s="229">
        <f>D98/$B$98</f>
        <v>0.39454771999999999</v>
      </c>
      <c r="E99" s="230"/>
      <c r="F99" s="231">
        <f>F98/$B$98</f>
        <v>0.34449163999999999</v>
      </c>
      <c r="G99" s="232"/>
      <c r="H99" s="161"/>
    </row>
    <row r="100" spans="1:9" ht="19.5" customHeight="1" thickBot="1" x14ac:dyDescent="0.35">
      <c r="A100" s="360"/>
      <c r="B100" s="361"/>
      <c r="C100" s="176" t="s">
        <v>131</v>
      </c>
      <c r="D100" s="233">
        <f>$B$56/$B$116</f>
        <v>0.3</v>
      </c>
      <c r="F100" s="175"/>
      <c r="G100" s="234"/>
      <c r="H100" s="161"/>
    </row>
    <row r="101" spans="1:9" ht="18.75" x14ac:dyDescent="0.3">
      <c r="C101" s="176" t="s">
        <v>76</v>
      </c>
      <c r="D101" s="166">
        <f>D100*$B$98</f>
        <v>15</v>
      </c>
      <c r="F101" s="175"/>
      <c r="G101" s="232"/>
      <c r="H101" s="161"/>
    </row>
    <row r="102" spans="1:9" ht="19.5" customHeight="1" thickBot="1" x14ac:dyDescent="0.35">
      <c r="C102" s="177" t="s">
        <v>77</v>
      </c>
      <c r="D102" s="235">
        <f>D101/B34</f>
        <v>15</v>
      </c>
      <c r="F102" s="149"/>
      <c r="G102" s="232"/>
      <c r="H102" s="161"/>
      <c r="I102" s="236"/>
    </row>
    <row r="103" spans="1:9" ht="18.75" x14ac:dyDescent="0.3">
      <c r="C103" s="179" t="s">
        <v>106</v>
      </c>
      <c r="D103" s="180">
        <f>AVERAGE(E91:E94,G91:G94)</f>
        <v>82430204.75783731</v>
      </c>
      <c r="F103" s="149"/>
      <c r="G103" s="234"/>
      <c r="H103" s="161"/>
      <c r="I103" s="237"/>
    </row>
    <row r="104" spans="1:9" ht="18.75" x14ac:dyDescent="0.3">
      <c r="C104" s="181" t="s">
        <v>79</v>
      </c>
      <c r="D104" s="238">
        <f>STDEV(E91:E94,G91:G94)/D103</f>
        <v>7.1727210302582976E-3</v>
      </c>
      <c r="F104" s="149"/>
      <c r="G104" s="232"/>
      <c r="H104" s="161"/>
      <c r="I104" s="237"/>
    </row>
    <row r="105" spans="1:9" ht="19.5" customHeight="1" thickBot="1" x14ac:dyDescent="0.35">
      <c r="C105" s="183" t="s">
        <v>18</v>
      </c>
      <c r="D105" s="239">
        <f>COUNT(E91:E94,G91:G94)</f>
        <v>6</v>
      </c>
      <c r="F105" s="149"/>
      <c r="G105" s="232"/>
      <c r="H105" s="161"/>
      <c r="I105" s="237"/>
    </row>
    <row r="106" spans="1:9" ht="19.5" customHeight="1" thickBot="1" x14ac:dyDescent="0.35">
      <c r="A106" s="185"/>
      <c r="B106" s="185"/>
      <c r="C106" s="185"/>
      <c r="D106" s="185"/>
      <c r="E106" s="185"/>
    </row>
    <row r="107" spans="1:9" ht="26.25" customHeight="1" x14ac:dyDescent="0.3">
      <c r="A107" s="137" t="s">
        <v>107</v>
      </c>
      <c r="B107" s="138">
        <v>1000</v>
      </c>
      <c r="C107" s="215" t="s">
        <v>135</v>
      </c>
      <c r="D107" s="240" t="s">
        <v>60</v>
      </c>
      <c r="E107" s="241" t="s">
        <v>108</v>
      </c>
      <c r="F107" s="242" t="s">
        <v>109</v>
      </c>
    </row>
    <row r="108" spans="1:9" ht="26.25" customHeight="1" x14ac:dyDescent="0.4">
      <c r="A108" s="139" t="s">
        <v>110</v>
      </c>
      <c r="B108" s="140">
        <v>1</v>
      </c>
      <c r="C108" s="243">
        <v>1</v>
      </c>
      <c r="D108" s="64">
        <v>62796790</v>
      </c>
      <c r="E108" s="244">
        <f t="shared" ref="E108:E113" si="1">IF(ISBLANK(D108),"-",D108/$D$103*$D$100*$B$116)</f>
        <v>228.54531364255547</v>
      </c>
      <c r="F108" s="245">
        <f t="shared" ref="F108:F113" si="2">IF(ISBLANK(D108), "-", E108/$B$56)</f>
        <v>0.76181771214185157</v>
      </c>
    </row>
    <row r="109" spans="1:9" ht="26.25" customHeight="1" x14ac:dyDescent="0.4">
      <c r="A109" s="139" t="s">
        <v>88</v>
      </c>
      <c r="B109" s="140">
        <v>1</v>
      </c>
      <c r="C109" s="243">
        <v>2</v>
      </c>
      <c r="D109" s="64">
        <v>86564352</v>
      </c>
      <c r="E109" s="246">
        <f t="shared" si="1"/>
        <v>315.04599165187545</v>
      </c>
      <c r="F109" s="247">
        <f t="shared" si="2"/>
        <v>1.0501533055062515</v>
      </c>
    </row>
    <row r="110" spans="1:9" ht="26.25" customHeight="1" x14ac:dyDescent="0.4">
      <c r="A110" s="139" t="s">
        <v>89</v>
      </c>
      <c r="B110" s="140">
        <v>1</v>
      </c>
      <c r="C110" s="243">
        <v>3</v>
      </c>
      <c r="D110" s="64">
        <v>75412422</v>
      </c>
      <c r="E110" s="246">
        <f t="shared" si="1"/>
        <v>274.45918236481123</v>
      </c>
      <c r="F110" s="247">
        <f t="shared" si="2"/>
        <v>0.91486394121603742</v>
      </c>
    </row>
    <row r="111" spans="1:9" ht="26.25" customHeight="1" x14ac:dyDescent="0.4">
      <c r="A111" s="139" t="s">
        <v>90</v>
      </c>
      <c r="B111" s="140">
        <v>1</v>
      </c>
      <c r="C111" s="243">
        <v>4</v>
      </c>
      <c r="D111" s="64">
        <v>82513174</v>
      </c>
      <c r="E111" s="246">
        <f t="shared" si="1"/>
        <v>300.30196179570254</v>
      </c>
      <c r="F111" s="247">
        <f t="shared" si="2"/>
        <v>1.0010065393190084</v>
      </c>
    </row>
    <row r="112" spans="1:9" ht="26.25" customHeight="1" x14ac:dyDescent="0.4">
      <c r="A112" s="139" t="s">
        <v>91</v>
      </c>
      <c r="B112" s="140">
        <v>1</v>
      </c>
      <c r="C112" s="243">
        <v>5</v>
      </c>
      <c r="D112" s="64">
        <v>80658055</v>
      </c>
      <c r="E112" s="246">
        <f t="shared" si="1"/>
        <v>293.55036265028025</v>
      </c>
      <c r="F112" s="247">
        <f t="shared" si="2"/>
        <v>0.9785012088342675</v>
      </c>
    </row>
    <row r="113" spans="1:11" ht="26.25" customHeight="1" x14ac:dyDescent="0.4">
      <c r="A113" s="139" t="s">
        <v>93</v>
      </c>
      <c r="B113" s="140">
        <v>1</v>
      </c>
      <c r="C113" s="248">
        <v>6</v>
      </c>
      <c r="D113" s="65">
        <v>77027752</v>
      </c>
      <c r="E113" s="249">
        <f t="shared" si="1"/>
        <v>280.33808320490556</v>
      </c>
      <c r="F113" s="250">
        <f t="shared" si="2"/>
        <v>0.93446027734968518</v>
      </c>
    </row>
    <row r="114" spans="1:11" ht="26.25" customHeight="1" x14ac:dyDescent="0.3">
      <c r="A114" s="139" t="s">
        <v>94</v>
      </c>
      <c r="B114" s="140">
        <v>1</v>
      </c>
      <c r="C114" s="243"/>
      <c r="D114" s="148"/>
      <c r="E114" s="118"/>
      <c r="F114" s="251"/>
    </row>
    <row r="115" spans="1:11" ht="26.25" customHeight="1" x14ac:dyDescent="0.3">
      <c r="A115" s="139" t="s">
        <v>95</v>
      </c>
      <c r="B115" s="140">
        <v>1</v>
      </c>
      <c r="C115" s="243"/>
      <c r="D115" s="252"/>
      <c r="E115" s="253" t="s">
        <v>67</v>
      </c>
      <c r="F115" s="254">
        <f>AVERAGE(F108:F113)</f>
        <v>0.94013383072785028</v>
      </c>
    </row>
    <row r="116" spans="1:11" ht="27" customHeight="1" thickBot="1" x14ac:dyDescent="0.35">
      <c r="A116" s="139" t="s">
        <v>96</v>
      </c>
      <c r="B116" s="168">
        <f>(B115/B114)*(B113/B112)*(B111/B110)*(B109/B108)*B107</f>
        <v>1000</v>
      </c>
      <c r="C116" s="255"/>
      <c r="D116" s="256"/>
      <c r="E116" s="122" t="s">
        <v>79</v>
      </c>
      <c r="F116" s="257">
        <f>STDEV(F108:F113)/F115</f>
        <v>0.10610075220810698</v>
      </c>
    </row>
    <row r="117" spans="1:11" ht="19.5" customHeight="1" thickBot="1" x14ac:dyDescent="0.35">
      <c r="A117" s="358" t="s">
        <v>74</v>
      </c>
      <c r="B117" s="359"/>
      <c r="C117" s="258"/>
      <c r="D117" s="259"/>
      <c r="E117" s="260" t="s">
        <v>18</v>
      </c>
      <c r="F117" s="261">
        <f>COUNT(F108:F113)</f>
        <v>6</v>
      </c>
      <c r="I117" s="237"/>
    </row>
    <row r="118" spans="1:11" ht="19.5" customHeight="1" thickBot="1" x14ac:dyDescent="0.35">
      <c r="A118" s="360"/>
      <c r="B118" s="361"/>
      <c r="C118" s="118"/>
      <c r="D118" s="118"/>
      <c r="E118" s="118"/>
      <c r="F118" s="148"/>
      <c r="G118" s="118"/>
      <c r="H118" s="118"/>
    </row>
    <row r="119" spans="1:11" ht="18.75" x14ac:dyDescent="0.3">
      <c r="A119" s="135"/>
      <c r="B119" s="135"/>
      <c r="C119" s="118"/>
      <c r="D119" s="118"/>
      <c r="E119" s="118"/>
      <c r="F119" s="148"/>
      <c r="G119" s="118"/>
      <c r="H119" s="118"/>
    </row>
    <row r="120" spans="1:11" ht="18.75" x14ac:dyDescent="0.3">
      <c r="A120" s="262" t="s">
        <v>136</v>
      </c>
      <c r="B120" s="262" t="s">
        <v>137</v>
      </c>
      <c r="C120" s="151"/>
      <c r="D120" s="151"/>
      <c r="E120" s="151"/>
      <c r="F120" s="151"/>
      <c r="G120" s="151"/>
      <c r="H120" s="151"/>
    </row>
    <row r="121" spans="1:11" ht="18.75" x14ac:dyDescent="0.3">
      <c r="A121" s="262"/>
      <c r="B121" s="262"/>
      <c r="C121" s="151"/>
      <c r="D121" s="151"/>
      <c r="E121" s="151"/>
      <c r="F121" s="151"/>
      <c r="G121" s="151"/>
      <c r="H121" s="151"/>
    </row>
    <row r="122" spans="1:11" ht="18.75" x14ac:dyDescent="0.3">
      <c r="A122" s="263" t="s">
        <v>4</v>
      </c>
      <c r="B122" s="264" t="str">
        <f>B79</f>
        <v>Lamivudine</v>
      </c>
      <c r="C122" s="151"/>
      <c r="D122" s="151"/>
      <c r="E122" s="151"/>
      <c r="F122" s="151"/>
      <c r="G122" s="151"/>
      <c r="H122" s="151"/>
    </row>
    <row r="123" spans="1:11" ht="18.75" x14ac:dyDescent="0.3">
      <c r="A123" s="265" t="s">
        <v>46</v>
      </c>
      <c r="B123" s="264" t="s">
        <v>114</v>
      </c>
      <c r="C123" s="151"/>
      <c r="D123" s="151"/>
      <c r="E123" s="151"/>
      <c r="F123" s="151"/>
      <c r="G123" s="151"/>
      <c r="H123" s="151"/>
    </row>
    <row r="124" spans="1:11" ht="19.5" customHeight="1" thickBot="1" x14ac:dyDescent="0.35">
      <c r="A124" s="265" t="s">
        <v>6</v>
      </c>
      <c r="B124" s="264">
        <v>101.74</v>
      </c>
      <c r="C124" s="151"/>
      <c r="D124" s="151"/>
      <c r="E124" s="151"/>
      <c r="F124" s="151"/>
      <c r="G124" s="151"/>
      <c r="H124" s="151"/>
    </row>
    <row r="125" spans="1:11" s="127" customFormat="1" ht="15.75" customHeight="1" thickBot="1" x14ac:dyDescent="0.35">
      <c r="A125" s="265" t="s">
        <v>47</v>
      </c>
      <c r="B125" s="264">
        <v>0</v>
      </c>
      <c r="C125" s="362" t="s">
        <v>48</v>
      </c>
      <c r="D125" s="363"/>
      <c r="E125" s="363"/>
      <c r="F125" s="363"/>
      <c r="G125" s="364"/>
      <c r="I125" s="126"/>
      <c r="J125" s="126"/>
      <c r="K125" s="126"/>
    </row>
    <row r="126" spans="1:11" s="127" customFormat="1" ht="19.5" customHeight="1" thickBot="1" x14ac:dyDescent="0.35">
      <c r="A126" s="265" t="s">
        <v>49</v>
      </c>
      <c r="B126" s="266">
        <f>B124-B125</f>
        <v>101.74</v>
      </c>
      <c r="C126" s="267"/>
      <c r="D126" s="267"/>
      <c r="E126" s="267"/>
      <c r="F126" s="267"/>
      <c r="G126" s="268"/>
      <c r="I126" s="126"/>
      <c r="J126" s="126"/>
      <c r="K126" s="126"/>
    </row>
    <row r="127" spans="1:11" s="127" customFormat="1" ht="27" customHeight="1" thickBot="1" x14ac:dyDescent="0.3">
      <c r="A127" s="122" t="s">
        <v>50</v>
      </c>
      <c r="B127" s="131">
        <v>1</v>
      </c>
      <c r="C127" s="365" t="s">
        <v>51</v>
      </c>
      <c r="D127" s="366"/>
      <c r="E127" s="366"/>
      <c r="F127" s="366"/>
      <c r="G127" s="366"/>
      <c r="H127" s="367"/>
      <c r="I127" s="126"/>
      <c r="J127" s="126"/>
      <c r="K127" s="126"/>
    </row>
    <row r="128" spans="1:11" s="127" customFormat="1" ht="27" customHeight="1" thickBot="1" x14ac:dyDescent="0.3">
      <c r="A128" s="122" t="s">
        <v>52</v>
      </c>
      <c r="B128" s="131">
        <v>1</v>
      </c>
      <c r="C128" s="365" t="s">
        <v>53</v>
      </c>
      <c r="D128" s="366"/>
      <c r="E128" s="366"/>
      <c r="F128" s="366"/>
      <c r="G128" s="366"/>
      <c r="H128" s="367"/>
      <c r="I128" s="126"/>
      <c r="J128" s="126"/>
      <c r="K128" s="126"/>
    </row>
    <row r="129" spans="1:11" s="127" customFormat="1" ht="18.75" x14ac:dyDescent="0.25">
      <c r="A129" s="122"/>
      <c r="B129" s="134"/>
      <c r="C129" s="135"/>
      <c r="D129" s="135"/>
      <c r="E129" s="135"/>
      <c r="F129" s="135"/>
      <c r="G129" s="135"/>
      <c r="H129" s="135"/>
      <c r="I129" s="126"/>
      <c r="J129" s="126"/>
      <c r="K129" s="126"/>
    </row>
    <row r="130" spans="1:11" ht="18.75" x14ac:dyDescent="0.3">
      <c r="A130" s="122" t="s">
        <v>54</v>
      </c>
      <c r="B130" s="136">
        <f>B127/B128</f>
        <v>1</v>
      </c>
      <c r="C130" s="118" t="s">
        <v>55</v>
      </c>
      <c r="H130" s="125"/>
    </row>
    <row r="131" spans="1:11" ht="19.5" customHeight="1" thickBot="1" x14ac:dyDescent="0.35">
      <c r="A131" s="262"/>
      <c r="B131" s="262"/>
      <c r="C131" s="151"/>
      <c r="D131" s="151"/>
      <c r="E131" s="151"/>
      <c r="F131" s="151"/>
      <c r="G131" s="151"/>
      <c r="H131" s="151"/>
    </row>
    <row r="132" spans="1:11" ht="27" customHeight="1" thickBot="1" x14ac:dyDescent="0.35">
      <c r="A132" s="269" t="s">
        <v>130</v>
      </c>
      <c r="B132" s="270">
        <v>25</v>
      </c>
      <c r="C132" s="151"/>
      <c r="D132" s="368" t="s">
        <v>56</v>
      </c>
      <c r="E132" s="369"/>
      <c r="F132" s="368" t="s">
        <v>57</v>
      </c>
      <c r="G132" s="369"/>
      <c r="H132" s="151"/>
    </row>
    <row r="133" spans="1:11" ht="26.25" customHeight="1" x14ac:dyDescent="0.3">
      <c r="A133" s="271" t="s">
        <v>58</v>
      </c>
      <c r="B133" s="272">
        <v>10</v>
      </c>
      <c r="C133" s="273" t="s">
        <v>138</v>
      </c>
      <c r="D133" s="274" t="s">
        <v>60</v>
      </c>
      <c r="E133" s="275" t="s">
        <v>61</v>
      </c>
      <c r="F133" s="274" t="s">
        <v>60</v>
      </c>
      <c r="G133" s="275" t="s">
        <v>61</v>
      </c>
      <c r="H133" s="151"/>
    </row>
    <row r="134" spans="1:11" ht="26.25" customHeight="1" x14ac:dyDescent="0.4">
      <c r="A134" s="271" t="s">
        <v>62</v>
      </c>
      <c r="B134" s="272">
        <v>20</v>
      </c>
      <c r="C134" s="276">
        <v>1</v>
      </c>
      <c r="D134" s="58">
        <v>79038280</v>
      </c>
      <c r="E134" s="277">
        <f>IF(ISBLANK(D134),"-",$D$144/$D$141*D134)</f>
        <v>80867315.37452355</v>
      </c>
      <c r="F134" s="58">
        <v>88072417</v>
      </c>
      <c r="G134" s="277">
        <f>IF(ISBLANK(F134),"-",$D$144/$F$141*F134)</f>
        <v>82759240.646780446</v>
      </c>
      <c r="H134" s="151"/>
    </row>
    <row r="135" spans="1:11" ht="26.25" customHeight="1" x14ac:dyDescent="0.4">
      <c r="A135" s="271" t="s">
        <v>63</v>
      </c>
      <c r="B135" s="272">
        <v>1</v>
      </c>
      <c r="C135" s="278">
        <v>2</v>
      </c>
      <c r="D135" s="59">
        <v>78990282</v>
      </c>
      <c r="E135" s="279">
        <f>IF(ISBLANK(D135),"-",$D$144/$D$141*D135)</f>
        <v>80818206.646406665</v>
      </c>
      <c r="F135" s="59">
        <v>87074685</v>
      </c>
      <c r="G135" s="279">
        <f>IF(ISBLANK(F135),"-",$D$144/$F$141*F135)</f>
        <v>81821699.183725178</v>
      </c>
      <c r="H135" s="151"/>
    </row>
    <row r="136" spans="1:11" ht="26.25" customHeight="1" x14ac:dyDescent="0.4">
      <c r="A136" s="271" t="s">
        <v>64</v>
      </c>
      <c r="B136" s="272">
        <v>1</v>
      </c>
      <c r="C136" s="278">
        <v>3</v>
      </c>
      <c r="D136" s="59">
        <v>80280538</v>
      </c>
      <c r="E136" s="279">
        <f>IF(ISBLANK(D136),"-",$D$144/$D$141*D136)</f>
        <v>82138320.632514045</v>
      </c>
      <c r="F136" s="59">
        <v>87671577</v>
      </c>
      <c r="G136" s="279">
        <f>IF(ISBLANK(F136),"-",$D$144/$F$141*F136)</f>
        <v>82382582.265520677</v>
      </c>
      <c r="H136" s="151"/>
    </row>
    <row r="137" spans="1:11" ht="26.25" customHeight="1" x14ac:dyDescent="0.3">
      <c r="A137" s="271" t="s">
        <v>65</v>
      </c>
      <c r="B137" s="272">
        <v>1</v>
      </c>
      <c r="C137" s="280">
        <v>4</v>
      </c>
      <c r="D137" s="222"/>
      <c r="E137" s="281" t="str">
        <f>IF(ISBLANK(D137),"-",$D$144/$D$141*D137)</f>
        <v>-</v>
      </c>
      <c r="F137" s="222"/>
      <c r="G137" s="281" t="str">
        <f>IF(ISBLANK(F137),"-",$D$144/$D$141*F137)</f>
        <v>-</v>
      </c>
      <c r="H137" s="151"/>
    </row>
    <row r="138" spans="1:11" ht="27" customHeight="1" thickBot="1" x14ac:dyDescent="0.35">
      <c r="A138" s="271" t="s">
        <v>66</v>
      </c>
      <c r="B138" s="272">
        <v>1</v>
      </c>
      <c r="C138" s="265" t="s">
        <v>67</v>
      </c>
      <c r="D138" s="282">
        <f>AVERAGE(D134:D137)</f>
        <v>79436366.666666672</v>
      </c>
      <c r="E138" s="283">
        <f>AVERAGE(E134:E137)</f>
        <v>81274614.217814758</v>
      </c>
      <c r="F138" s="282">
        <f>AVERAGE(F134:F137)</f>
        <v>87606226.333333328</v>
      </c>
      <c r="G138" s="284">
        <f>AVERAGE(G134:G137)</f>
        <v>82321174.032008767</v>
      </c>
      <c r="H138" s="151"/>
    </row>
    <row r="139" spans="1:11" ht="26.25" customHeight="1" x14ac:dyDescent="0.3">
      <c r="A139" s="271" t="s">
        <v>68</v>
      </c>
      <c r="B139" s="272">
        <v>1</v>
      </c>
      <c r="C139" s="285" t="s">
        <v>102</v>
      </c>
      <c r="D139" s="140">
        <v>14.41</v>
      </c>
      <c r="E139" s="151"/>
      <c r="F139" s="286">
        <v>15.69</v>
      </c>
      <c r="G139" s="151"/>
      <c r="H139" s="151"/>
    </row>
    <row r="140" spans="1:11" ht="26.25" customHeight="1" x14ac:dyDescent="0.3">
      <c r="A140" s="271" t="s">
        <v>70</v>
      </c>
      <c r="B140" s="272">
        <v>1</v>
      </c>
      <c r="C140" s="287" t="s">
        <v>103</v>
      </c>
      <c r="D140" s="288">
        <f>D139*B130</f>
        <v>14.41</v>
      </c>
      <c r="E140" s="278"/>
      <c r="F140" s="289">
        <f>F139*B130</f>
        <v>15.69</v>
      </c>
      <c r="G140" s="151"/>
      <c r="H140" s="151"/>
    </row>
    <row r="141" spans="1:11" ht="19.5" customHeight="1" thickBot="1" x14ac:dyDescent="0.35">
      <c r="A141" s="271" t="s">
        <v>72</v>
      </c>
      <c r="B141" s="290">
        <f>(B140/B139)*(B138/B137)*(B136/B135)*(B134/B133)*B132</f>
        <v>50</v>
      </c>
      <c r="C141" s="287" t="s">
        <v>104</v>
      </c>
      <c r="D141" s="291">
        <f>D140*B126/100</f>
        <v>14.660734</v>
      </c>
      <c r="E141" s="292"/>
      <c r="F141" s="293">
        <f>F140*B126/100</f>
        <v>15.963005999999998</v>
      </c>
      <c r="G141" s="151"/>
      <c r="H141" s="151"/>
    </row>
    <row r="142" spans="1:11" ht="19.5" customHeight="1" thickBot="1" x14ac:dyDescent="0.35">
      <c r="A142" s="358" t="s">
        <v>74</v>
      </c>
      <c r="B142" s="370"/>
      <c r="C142" s="287" t="s">
        <v>105</v>
      </c>
      <c r="D142" s="288">
        <f>D141/$B$141</f>
        <v>0.29321468000000001</v>
      </c>
      <c r="E142" s="292"/>
      <c r="F142" s="294">
        <f>F141/$B$141</f>
        <v>0.31926011999999998</v>
      </c>
      <c r="G142" s="127"/>
      <c r="H142" s="295"/>
    </row>
    <row r="143" spans="1:11" ht="19.5" customHeight="1" thickBot="1" x14ac:dyDescent="0.35">
      <c r="A143" s="360"/>
      <c r="B143" s="371"/>
      <c r="C143" s="287" t="s">
        <v>131</v>
      </c>
      <c r="D143" s="291">
        <f>$B$56/$B$159</f>
        <v>0.3</v>
      </c>
      <c r="E143" s="151"/>
      <c r="F143" s="296"/>
      <c r="G143" s="297"/>
      <c r="H143" s="295"/>
    </row>
    <row r="144" spans="1:11" ht="18.75" x14ac:dyDescent="0.3">
      <c r="A144" s="151"/>
      <c r="B144" s="151"/>
      <c r="C144" s="287" t="s">
        <v>76</v>
      </c>
      <c r="D144" s="288">
        <f>D143*$B$141</f>
        <v>15</v>
      </c>
      <c r="E144" s="151"/>
      <c r="F144" s="296"/>
      <c r="G144" s="127"/>
      <c r="H144" s="295"/>
    </row>
    <row r="145" spans="1:9" ht="19.5" customHeight="1" thickBot="1" x14ac:dyDescent="0.35">
      <c r="A145" s="151"/>
      <c r="B145" s="151"/>
      <c r="C145" s="298" t="s">
        <v>77</v>
      </c>
      <c r="D145" s="299">
        <f>D144/B130</f>
        <v>15</v>
      </c>
      <c r="E145" s="151"/>
      <c r="F145" s="300"/>
      <c r="G145" s="127"/>
      <c r="H145" s="295"/>
      <c r="I145" s="236"/>
    </row>
    <row r="146" spans="1:9" ht="18.75" x14ac:dyDescent="0.3">
      <c r="A146" s="151"/>
      <c r="B146" s="151"/>
      <c r="C146" s="301" t="s">
        <v>106</v>
      </c>
      <c r="D146" s="302">
        <f>AVERAGE(E134:E137,G134:G137)</f>
        <v>81797894.12491177</v>
      </c>
      <c r="E146" s="151"/>
      <c r="F146" s="300"/>
      <c r="G146" s="297"/>
      <c r="H146" s="295"/>
      <c r="I146" s="237"/>
    </row>
    <row r="147" spans="1:9" ht="18.75" x14ac:dyDescent="0.3">
      <c r="A147" s="151"/>
      <c r="B147" s="151"/>
      <c r="C147" s="303" t="s">
        <v>79</v>
      </c>
      <c r="D147" s="304">
        <f>STDEV(E134:E137,G134:G137)/D146</f>
        <v>9.7928304650150358E-3</v>
      </c>
      <c r="E147" s="151"/>
      <c r="F147" s="300"/>
      <c r="G147" s="127"/>
      <c r="H147" s="295"/>
      <c r="I147" s="237"/>
    </row>
    <row r="148" spans="1:9" ht="19.5" customHeight="1" thickBot="1" x14ac:dyDescent="0.35">
      <c r="A148" s="151"/>
      <c r="B148" s="151"/>
      <c r="C148" s="305" t="s">
        <v>18</v>
      </c>
      <c r="D148" s="306">
        <f>COUNT(E134:E137,G134:G137)</f>
        <v>6</v>
      </c>
      <c r="E148" s="151"/>
      <c r="F148" s="300"/>
      <c r="G148" s="127"/>
      <c r="H148" s="295"/>
      <c r="I148" s="237"/>
    </row>
    <row r="149" spans="1:9" ht="19.5" customHeight="1" thickBot="1" x14ac:dyDescent="0.35">
      <c r="A149" s="307"/>
      <c r="B149" s="307"/>
      <c r="C149" s="307"/>
      <c r="D149" s="307"/>
      <c r="E149" s="307"/>
      <c r="F149" s="151"/>
      <c r="G149" s="151"/>
      <c r="H149" s="151"/>
    </row>
    <row r="150" spans="1:9" ht="17.25" customHeight="1" x14ac:dyDescent="0.3">
      <c r="A150" s="269" t="s">
        <v>107</v>
      </c>
      <c r="B150" s="270">
        <v>1000</v>
      </c>
      <c r="C150" s="308" t="s">
        <v>135</v>
      </c>
      <c r="D150" s="309" t="s">
        <v>60</v>
      </c>
      <c r="E150" s="310" t="s">
        <v>108</v>
      </c>
      <c r="F150" s="311" t="s">
        <v>109</v>
      </c>
      <c r="G150" s="151"/>
      <c r="H150" s="151"/>
    </row>
    <row r="151" spans="1:9" ht="26.25" customHeight="1" x14ac:dyDescent="0.4">
      <c r="A151" s="271" t="s">
        <v>110</v>
      </c>
      <c r="B151" s="272">
        <v>1</v>
      </c>
      <c r="C151" s="312">
        <v>1</v>
      </c>
      <c r="D151" s="64">
        <v>85657301</v>
      </c>
      <c r="E151" s="313">
        <f t="shared" ref="E151:E156" si="3">IF(ISBLANK(D151),"-",D151/$D$146*$D$143*$B$159)</f>
        <v>314.15466834339747</v>
      </c>
      <c r="F151" s="314">
        <f t="shared" ref="F151:F156" si="4">IF(ISBLANK(D151), "-", E151/$B$56)</f>
        <v>1.047182227811325</v>
      </c>
      <c r="G151" s="151"/>
      <c r="H151" s="151"/>
    </row>
    <row r="152" spans="1:9" ht="26.25" customHeight="1" x14ac:dyDescent="0.4">
      <c r="A152" s="271" t="s">
        <v>88</v>
      </c>
      <c r="B152" s="272">
        <v>1</v>
      </c>
      <c r="C152" s="312">
        <v>2</v>
      </c>
      <c r="D152" s="64">
        <v>86152842</v>
      </c>
      <c r="E152" s="315">
        <f t="shared" si="3"/>
        <v>315.97210266234191</v>
      </c>
      <c r="F152" s="316">
        <f t="shared" si="4"/>
        <v>1.0532403422078063</v>
      </c>
      <c r="G152" s="151"/>
      <c r="H152" s="151"/>
    </row>
    <row r="153" spans="1:9" ht="26.25" customHeight="1" x14ac:dyDescent="0.4">
      <c r="A153" s="271" t="s">
        <v>89</v>
      </c>
      <c r="B153" s="272">
        <v>1</v>
      </c>
      <c r="C153" s="312">
        <v>3</v>
      </c>
      <c r="D153" s="64">
        <v>87820623</v>
      </c>
      <c r="E153" s="315">
        <f t="shared" si="3"/>
        <v>322.08881636692649</v>
      </c>
      <c r="F153" s="316">
        <f t="shared" si="4"/>
        <v>1.0736293878897549</v>
      </c>
      <c r="G153" s="151"/>
      <c r="H153" s="151"/>
    </row>
    <row r="154" spans="1:9" ht="26.25" customHeight="1" x14ac:dyDescent="0.4">
      <c r="A154" s="271" t="s">
        <v>90</v>
      </c>
      <c r="B154" s="272">
        <v>1</v>
      </c>
      <c r="C154" s="312">
        <v>4</v>
      </c>
      <c r="D154" s="64">
        <v>86086757</v>
      </c>
      <c r="E154" s="315">
        <f t="shared" si="3"/>
        <v>315.72973089700378</v>
      </c>
      <c r="F154" s="316">
        <f t="shared" si="4"/>
        <v>1.0524324363233459</v>
      </c>
      <c r="G154" s="151"/>
      <c r="H154" s="151"/>
    </row>
    <row r="155" spans="1:9" ht="26.25" customHeight="1" x14ac:dyDescent="0.4">
      <c r="A155" s="271" t="s">
        <v>91</v>
      </c>
      <c r="B155" s="272">
        <v>1</v>
      </c>
      <c r="C155" s="312">
        <v>5</v>
      </c>
      <c r="D155" s="64">
        <v>89495220</v>
      </c>
      <c r="E155" s="315">
        <f t="shared" si="3"/>
        <v>328.23052827008172</v>
      </c>
      <c r="F155" s="316">
        <f t="shared" si="4"/>
        <v>1.0941017609002723</v>
      </c>
      <c r="G155" s="151"/>
      <c r="H155" s="151"/>
    </row>
    <row r="156" spans="1:9" ht="26.25" customHeight="1" x14ac:dyDescent="0.4">
      <c r="A156" s="271" t="s">
        <v>93</v>
      </c>
      <c r="B156" s="272">
        <v>1</v>
      </c>
      <c r="C156" s="317">
        <v>6</v>
      </c>
      <c r="D156" s="65">
        <v>87604867</v>
      </c>
      <c r="E156" s="318">
        <f t="shared" si="3"/>
        <v>321.29751482191165</v>
      </c>
      <c r="F156" s="319">
        <f t="shared" si="4"/>
        <v>1.0709917160730389</v>
      </c>
      <c r="G156" s="151"/>
      <c r="H156" s="151"/>
    </row>
    <row r="157" spans="1:9" ht="26.25" customHeight="1" x14ac:dyDescent="0.3">
      <c r="A157" s="271" t="s">
        <v>94</v>
      </c>
      <c r="B157" s="272">
        <v>1</v>
      </c>
      <c r="C157" s="312"/>
      <c r="D157" s="278"/>
      <c r="E157" s="151"/>
      <c r="F157" s="320"/>
      <c r="G157" s="151"/>
      <c r="H157" s="151"/>
    </row>
    <row r="158" spans="1:9" ht="26.25" customHeight="1" x14ac:dyDescent="0.4">
      <c r="A158" s="271" t="s">
        <v>95</v>
      </c>
      <c r="B158" s="272">
        <v>1</v>
      </c>
      <c r="C158" s="312"/>
      <c r="D158" s="321"/>
      <c r="E158" s="322" t="s">
        <v>67</v>
      </c>
      <c r="F158" s="323">
        <f>AVERAGE(F151:F156)</f>
        <v>1.0652629785342571</v>
      </c>
      <c r="G158" s="151"/>
      <c r="H158" s="151"/>
    </row>
    <row r="159" spans="1:9" ht="27" customHeight="1" thickBot="1" x14ac:dyDescent="0.45">
      <c r="A159" s="271" t="s">
        <v>96</v>
      </c>
      <c r="B159" s="290">
        <f>(B158/B157)*(B156/B155)*(B154/B153)*(B152/B151)*B150</f>
        <v>1000</v>
      </c>
      <c r="C159" s="324"/>
      <c r="D159" s="151"/>
      <c r="E159" s="325" t="s">
        <v>79</v>
      </c>
      <c r="F159" s="326">
        <f>STDEV(F151:F156)/F158</f>
        <v>1.6637455868726295E-2</v>
      </c>
      <c r="G159" s="151"/>
      <c r="H159" s="151"/>
    </row>
    <row r="160" spans="1:9" ht="27" customHeight="1" thickBot="1" x14ac:dyDescent="0.45">
      <c r="A160" s="358" t="s">
        <v>74</v>
      </c>
      <c r="B160" s="359"/>
      <c r="C160" s="327"/>
      <c r="D160" s="328"/>
      <c r="E160" s="329" t="s">
        <v>18</v>
      </c>
      <c r="F160" s="330">
        <f>COUNT(F151:F156)</f>
        <v>6</v>
      </c>
      <c r="G160" s="151"/>
      <c r="H160" s="151"/>
      <c r="I160" s="237"/>
    </row>
    <row r="161" spans="1:8" ht="19.5" customHeight="1" thickBot="1" x14ac:dyDescent="0.35">
      <c r="A161" s="360"/>
      <c r="B161" s="361"/>
      <c r="C161" s="151"/>
      <c r="D161" s="151"/>
      <c r="E161" s="151"/>
      <c r="F161" s="278"/>
      <c r="G161" s="151"/>
      <c r="H161" s="151"/>
    </row>
    <row r="162" spans="1:8" ht="18.75" x14ac:dyDescent="0.3">
      <c r="A162" s="135"/>
      <c r="B162" s="135"/>
      <c r="C162" s="151"/>
      <c r="D162" s="151"/>
      <c r="E162" s="151"/>
      <c r="F162" s="278"/>
      <c r="G162" s="151"/>
      <c r="H162" s="151"/>
    </row>
    <row r="163" spans="1:8" ht="18.75" x14ac:dyDescent="0.3">
      <c r="A163" s="262" t="s">
        <v>136</v>
      </c>
      <c r="B163" s="120" t="s">
        <v>139</v>
      </c>
      <c r="C163" s="151"/>
      <c r="D163" s="151"/>
      <c r="E163" s="151"/>
      <c r="F163" s="278"/>
      <c r="G163" s="151"/>
      <c r="H163" s="151"/>
    </row>
    <row r="164" spans="1:8" ht="19.5" customHeight="1" thickBot="1" x14ac:dyDescent="0.35">
      <c r="A164" s="135"/>
      <c r="B164" s="135"/>
      <c r="C164" s="151"/>
      <c r="D164" s="151"/>
      <c r="E164" s="151"/>
      <c r="F164" s="278"/>
      <c r="G164" s="151"/>
      <c r="H164" s="151"/>
    </row>
    <row r="165" spans="1:8" ht="26.25" customHeight="1" x14ac:dyDescent="0.4">
      <c r="A165" s="331" t="s">
        <v>67</v>
      </c>
      <c r="B165" s="332">
        <f>AVERAGE(F108:F113,F151:F156)</f>
        <v>1.0026984046310536</v>
      </c>
      <c r="C165" s="151"/>
      <c r="D165" s="151"/>
      <c r="E165" s="151"/>
      <c r="F165" s="278"/>
      <c r="G165" s="151"/>
      <c r="H165" s="151"/>
    </row>
    <row r="166" spans="1:8" ht="26.25" customHeight="1" x14ac:dyDescent="0.4">
      <c r="A166" s="271" t="s">
        <v>79</v>
      </c>
      <c r="B166" s="333">
        <f>STDEV(F108:F113,F151:F156)/B165</f>
        <v>9.4273963110104581E-2</v>
      </c>
      <c r="C166" s="151"/>
      <c r="D166" s="151"/>
      <c r="E166" s="151"/>
      <c r="F166" s="278"/>
      <c r="G166" s="151"/>
      <c r="H166" s="151"/>
    </row>
    <row r="167" spans="1:8" ht="27" customHeight="1" thickBot="1" x14ac:dyDescent="0.45">
      <c r="A167" s="334" t="s">
        <v>18</v>
      </c>
      <c r="B167" s="335">
        <f>COUNT(F108:F113,F151:F156)</f>
        <v>12</v>
      </c>
      <c r="C167" s="151"/>
      <c r="D167" s="151"/>
      <c r="E167" s="151"/>
      <c r="F167" s="278"/>
      <c r="G167" s="151"/>
      <c r="H167" s="151"/>
    </row>
    <row r="168" spans="1:8" ht="26.25" customHeight="1" x14ac:dyDescent="0.3">
      <c r="A168" s="121" t="s">
        <v>134</v>
      </c>
      <c r="B168" s="122" t="s">
        <v>111</v>
      </c>
      <c r="C168" s="372" t="str">
        <f>B20</f>
        <v>Efavirenz 600mg, Lamivudine 300mg and Tenofovir Disoproxil Fumarate 300mg Tablets</v>
      </c>
      <c r="D168" s="372"/>
      <c r="E168" s="118" t="s">
        <v>112</v>
      </c>
      <c r="F168" s="118"/>
      <c r="G168" s="214">
        <f>B165</f>
        <v>1.0026984046310536</v>
      </c>
      <c r="H168" s="118"/>
    </row>
    <row r="169" spans="1:8" ht="19.5" customHeight="1" thickBot="1" x14ac:dyDescent="0.35">
      <c r="A169" s="336"/>
      <c r="B169" s="336"/>
      <c r="C169" s="337"/>
      <c r="D169" s="337"/>
      <c r="E169" s="337"/>
      <c r="F169" s="337"/>
      <c r="G169" s="337"/>
      <c r="H169" s="337"/>
    </row>
    <row r="170" spans="1:8" ht="18.75" x14ac:dyDescent="0.3">
      <c r="B170" s="355" t="s">
        <v>24</v>
      </c>
      <c r="C170" s="355"/>
      <c r="E170" s="141" t="s">
        <v>25</v>
      </c>
      <c r="F170" s="338"/>
      <c r="G170" s="355" t="s">
        <v>26</v>
      </c>
      <c r="H170" s="355"/>
    </row>
    <row r="171" spans="1:8" ht="83.25" customHeight="1" x14ac:dyDescent="0.3">
      <c r="A171" s="121" t="s">
        <v>27</v>
      </c>
      <c r="B171" s="339" t="s">
        <v>140</v>
      </c>
      <c r="C171" s="339"/>
      <c r="E171" s="340"/>
      <c r="F171" s="118"/>
      <c r="G171" s="340"/>
      <c r="H171" s="340"/>
    </row>
    <row r="172" spans="1:8" ht="84" customHeight="1" x14ac:dyDescent="0.3">
      <c r="A172" s="121" t="s">
        <v>28</v>
      </c>
      <c r="B172" s="341"/>
      <c r="C172" s="341"/>
      <c r="E172" s="342"/>
      <c r="F172" s="118"/>
      <c r="G172" s="343"/>
      <c r="H172" s="343"/>
    </row>
    <row r="173" spans="1:8" ht="18.75" x14ac:dyDescent="0.3">
      <c r="A173" s="148"/>
      <c r="B173" s="148"/>
      <c r="C173" s="148"/>
      <c r="D173" s="148"/>
      <c r="E173" s="148"/>
      <c r="F173" s="170"/>
      <c r="G173" s="148"/>
      <c r="H173" s="148"/>
    </row>
    <row r="174" spans="1:8" ht="18.75" x14ac:dyDescent="0.3">
      <c r="A174" s="148"/>
      <c r="B174" s="148"/>
      <c r="C174" s="148"/>
      <c r="D174" s="148"/>
      <c r="E174" s="148"/>
      <c r="F174" s="170"/>
      <c r="G174" s="148"/>
      <c r="H174" s="148"/>
    </row>
    <row r="175" spans="1:8" ht="18.75" x14ac:dyDescent="0.3">
      <c r="A175" s="148"/>
      <c r="B175" s="148"/>
      <c r="C175" s="148"/>
      <c r="D175" s="148"/>
      <c r="E175" s="148"/>
      <c r="F175" s="170"/>
      <c r="G175" s="148"/>
      <c r="H175" s="148"/>
    </row>
    <row r="176" spans="1:8" ht="18.75" x14ac:dyDescent="0.3">
      <c r="A176" s="148"/>
      <c r="B176" s="148"/>
      <c r="C176" s="148"/>
      <c r="D176" s="148"/>
      <c r="E176" s="148"/>
      <c r="F176" s="170"/>
      <c r="G176" s="148"/>
      <c r="H176" s="148"/>
    </row>
    <row r="177" spans="1:8" ht="18.75" x14ac:dyDescent="0.3">
      <c r="A177" s="148"/>
      <c r="B177" s="148"/>
      <c r="C177" s="148"/>
      <c r="D177" s="148"/>
      <c r="E177" s="148"/>
      <c r="F177" s="170"/>
      <c r="G177" s="148"/>
      <c r="H177" s="148"/>
    </row>
    <row r="178" spans="1:8" ht="18.75" x14ac:dyDescent="0.3">
      <c r="A178" s="148"/>
      <c r="B178" s="148"/>
      <c r="C178" s="148"/>
      <c r="D178" s="148"/>
      <c r="E178" s="148"/>
      <c r="F178" s="170"/>
      <c r="G178" s="148"/>
      <c r="H178" s="148"/>
    </row>
    <row r="179" spans="1:8" ht="18.75" x14ac:dyDescent="0.3">
      <c r="A179" s="148"/>
      <c r="B179" s="148"/>
      <c r="C179" s="148"/>
      <c r="D179" s="148"/>
      <c r="E179" s="148"/>
      <c r="F179" s="170"/>
      <c r="G179" s="148"/>
      <c r="H179" s="148"/>
    </row>
    <row r="180" spans="1:8" ht="18.75" x14ac:dyDescent="0.3">
      <c r="A180" s="148"/>
      <c r="B180" s="148"/>
      <c r="C180" s="148"/>
      <c r="D180" s="148"/>
      <c r="E180" s="148"/>
      <c r="F180" s="170"/>
      <c r="G180" s="148"/>
      <c r="H180" s="148"/>
    </row>
    <row r="181" spans="1:8" ht="18.75" x14ac:dyDescent="0.3">
      <c r="A181" s="148"/>
      <c r="B181" s="148"/>
      <c r="C181" s="148"/>
      <c r="D181" s="148"/>
      <c r="E181" s="148"/>
      <c r="F181" s="170"/>
      <c r="G181" s="148"/>
      <c r="H181" s="148"/>
    </row>
    <row r="250" spans="1:1" x14ac:dyDescent="0.3">
      <c r="A250" s="113">
        <v>5</v>
      </c>
    </row>
  </sheetData>
  <sheetProtection password="F258" sheet="1" objects="1" scenarios="1" formatColumns="0" formatRows="0" insertHyperlinks="0" autoFilter="0" pivotTables="0"/>
  <mergeCells count="40">
    <mergeCell ref="D36:E36"/>
    <mergeCell ref="F36:G36"/>
    <mergeCell ref="A1:H7"/>
    <mergeCell ref="A8:H14"/>
    <mergeCell ref="A16:H16"/>
    <mergeCell ref="A17:H17"/>
    <mergeCell ref="B18:C18"/>
    <mergeCell ref="B21:H21"/>
    <mergeCell ref="B26:C26"/>
    <mergeCell ref="B27:C27"/>
    <mergeCell ref="C29:G29"/>
    <mergeCell ref="C31:H31"/>
    <mergeCell ref="C32:H32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8" priority="1" operator="greaterThan">
      <formula>0.02</formula>
    </cfRule>
  </conditionalFormatting>
  <conditionalFormatting sqref="H73">
    <cfRule type="cellIs" dxfId="7" priority="2" operator="greaterThan">
      <formula>0.02</formula>
    </cfRule>
  </conditionalFormatting>
  <conditionalFormatting sqref="D104">
    <cfRule type="cellIs" dxfId="6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zoomScale="55" zoomScaleNormal="75" workbookViewId="0">
      <selection sqref="A1:H172"/>
    </sheetView>
  </sheetViews>
  <sheetFormatPr defaultRowHeight="16.5" x14ac:dyDescent="0.3"/>
  <cols>
    <col min="1" max="1" width="55.42578125" style="113" customWidth="1"/>
    <col min="2" max="2" width="33.7109375" style="113" customWidth="1"/>
    <col min="3" max="3" width="42.28515625" style="113" customWidth="1"/>
    <col min="4" max="4" width="30.5703125" style="113" customWidth="1"/>
    <col min="5" max="5" width="39.85546875" style="113" customWidth="1"/>
    <col min="6" max="6" width="30.7109375" style="113" customWidth="1"/>
    <col min="7" max="7" width="36.42578125" style="113" customWidth="1"/>
    <col min="8" max="8" width="41.140625" style="113" customWidth="1"/>
    <col min="9" max="9" width="30.42578125" style="112" customWidth="1"/>
    <col min="10" max="10" width="21.28515625" style="112" customWidth="1"/>
    <col min="11" max="11" width="9.140625" style="112" customWidth="1"/>
    <col min="12" max="16384" width="9.140625" style="114"/>
  </cols>
  <sheetData>
    <row r="1" spans="1:8" ht="15" x14ac:dyDescent="0.3">
      <c r="A1" s="381" t="s">
        <v>43</v>
      </c>
      <c r="B1" s="381"/>
      <c r="C1" s="381"/>
      <c r="D1" s="381"/>
      <c r="E1" s="381"/>
      <c r="F1" s="381"/>
      <c r="G1" s="381"/>
      <c r="H1" s="381"/>
    </row>
    <row r="2" spans="1:8" ht="15" x14ac:dyDescent="0.3">
      <c r="A2" s="381"/>
      <c r="B2" s="381"/>
      <c r="C2" s="381"/>
      <c r="D2" s="381"/>
      <c r="E2" s="381"/>
      <c r="F2" s="381"/>
      <c r="G2" s="381"/>
      <c r="H2" s="381"/>
    </row>
    <row r="3" spans="1:8" ht="15" x14ac:dyDescent="0.3">
      <c r="A3" s="381"/>
      <c r="B3" s="381"/>
      <c r="C3" s="381"/>
      <c r="D3" s="381"/>
      <c r="E3" s="381"/>
      <c r="F3" s="381"/>
      <c r="G3" s="381"/>
      <c r="H3" s="381"/>
    </row>
    <row r="4" spans="1:8" ht="15" x14ac:dyDescent="0.3">
      <c r="A4" s="381"/>
      <c r="B4" s="381"/>
      <c r="C4" s="381"/>
      <c r="D4" s="381"/>
      <c r="E4" s="381"/>
      <c r="F4" s="381"/>
      <c r="G4" s="381"/>
      <c r="H4" s="381"/>
    </row>
    <row r="5" spans="1:8" ht="15" x14ac:dyDescent="0.3">
      <c r="A5" s="381"/>
      <c r="B5" s="381"/>
      <c r="C5" s="381"/>
      <c r="D5" s="381"/>
      <c r="E5" s="381"/>
      <c r="F5" s="381"/>
      <c r="G5" s="381"/>
      <c r="H5" s="381"/>
    </row>
    <row r="6" spans="1:8" ht="15" x14ac:dyDescent="0.3">
      <c r="A6" s="381"/>
      <c r="B6" s="381"/>
      <c r="C6" s="381"/>
      <c r="D6" s="381"/>
      <c r="E6" s="381"/>
      <c r="F6" s="381"/>
      <c r="G6" s="381"/>
      <c r="H6" s="381"/>
    </row>
    <row r="7" spans="1:8" ht="15" x14ac:dyDescent="0.3">
      <c r="A7" s="381"/>
      <c r="B7" s="381"/>
      <c r="C7" s="381"/>
      <c r="D7" s="381"/>
      <c r="E7" s="381"/>
      <c r="F7" s="381"/>
      <c r="G7" s="381"/>
      <c r="H7" s="381"/>
    </row>
    <row r="8" spans="1:8" ht="15" x14ac:dyDescent="0.3">
      <c r="A8" s="382" t="s">
        <v>44</v>
      </c>
      <c r="B8" s="382"/>
      <c r="C8" s="382"/>
      <c r="D8" s="382"/>
      <c r="E8" s="382"/>
      <c r="F8" s="382"/>
      <c r="G8" s="382"/>
      <c r="H8" s="382"/>
    </row>
    <row r="9" spans="1:8" ht="15" x14ac:dyDescent="0.3">
      <c r="A9" s="382"/>
      <c r="B9" s="382"/>
      <c r="C9" s="382"/>
      <c r="D9" s="382"/>
      <c r="E9" s="382"/>
      <c r="F9" s="382"/>
      <c r="G9" s="382"/>
      <c r="H9" s="382"/>
    </row>
    <row r="10" spans="1:8" ht="15" x14ac:dyDescent="0.3">
      <c r="A10" s="382"/>
      <c r="B10" s="382"/>
      <c r="C10" s="382"/>
      <c r="D10" s="382"/>
      <c r="E10" s="382"/>
      <c r="F10" s="382"/>
      <c r="G10" s="382"/>
      <c r="H10" s="382"/>
    </row>
    <row r="11" spans="1:8" ht="15" x14ac:dyDescent="0.3">
      <c r="A11" s="382"/>
      <c r="B11" s="382"/>
      <c r="C11" s="382"/>
      <c r="D11" s="382"/>
      <c r="E11" s="382"/>
      <c r="F11" s="382"/>
      <c r="G11" s="382"/>
      <c r="H11" s="382"/>
    </row>
    <row r="12" spans="1:8" ht="15" x14ac:dyDescent="0.3">
      <c r="A12" s="382"/>
      <c r="B12" s="382"/>
      <c r="C12" s="382"/>
      <c r="D12" s="382"/>
      <c r="E12" s="382"/>
      <c r="F12" s="382"/>
      <c r="G12" s="382"/>
      <c r="H12" s="382"/>
    </row>
    <row r="13" spans="1:8" ht="15" x14ac:dyDescent="0.3">
      <c r="A13" s="382"/>
      <c r="B13" s="382"/>
      <c r="C13" s="382"/>
      <c r="D13" s="382"/>
      <c r="E13" s="382"/>
      <c r="F13" s="382"/>
      <c r="G13" s="382"/>
      <c r="H13" s="382"/>
    </row>
    <row r="14" spans="1:8" ht="15" x14ac:dyDescent="0.3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thickBot="1" x14ac:dyDescent="0.35"/>
    <row r="16" spans="1:8" ht="19.5" customHeight="1" thickBot="1" x14ac:dyDescent="0.35">
      <c r="A16" s="383" t="s">
        <v>29</v>
      </c>
      <c r="B16" s="384"/>
      <c r="C16" s="384"/>
      <c r="D16" s="384"/>
      <c r="E16" s="384"/>
      <c r="F16" s="384"/>
      <c r="G16" s="384"/>
      <c r="H16" s="385"/>
    </row>
    <row r="17" spans="1:13" ht="20.25" customHeight="1" x14ac:dyDescent="0.3">
      <c r="A17" s="386" t="s">
        <v>45</v>
      </c>
      <c r="B17" s="386"/>
      <c r="C17" s="386"/>
      <c r="D17" s="386"/>
      <c r="E17" s="386"/>
      <c r="F17" s="386"/>
      <c r="G17" s="386"/>
      <c r="H17" s="386"/>
    </row>
    <row r="18" spans="1:13" ht="26.25" customHeight="1" x14ac:dyDescent="0.4">
      <c r="A18" s="115" t="s">
        <v>31</v>
      </c>
      <c r="B18" s="378" t="s">
        <v>5</v>
      </c>
      <c r="C18" s="378"/>
      <c r="D18" s="116"/>
      <c r="E18" s="116"/>
    </row>
    <row r="19" spans="1:13" ht="26.25" customHeight="1" x14ac:dyDescent="0.4">
      <c r="A19" s="115" t="s">
        <v>32</v>
      </c>
      <c r="B19" s="111" t="s">
        <v>119</v>
      </c>
      <c r="C19" s="118">
        <v>11</v>
      </c>
    </row>
    <row r="20" spans="1:13" ht="26.25" customHeight="1" x14ac:dyDescent="0.4">
      <c r="A20" s="115" t="s">
        <v>33</v>
      </c>
      <c r="B20" s="387" t="s">
        <v>8</v>
      </c>
      <c r="C20" s="387"/>
    </row>
    <row r="21" spans="1:13" ht="26.25" customHeight="1" x14ac:dyDescent="0.4">
      <c r="A21" s="115" t="s">
        <v>34</v>
      </c>
      <c r="B21" s="387" t="s">
        <v>10</v>
      </c>
      <c r="C21" s="387"/>
      <c r="D21" s="387"/>
      <c r="E21" s="387"/>
      <c r="F21" s="387"/>
      <c r="G21" s="387"/>
      <c r="H21" s="387"/>
    </row>
    <row r="22" spans="1:13" ht="26.25" customHeight="1" x14ac:dyDescent="0.4">
      <c r="A22" s="115" t="s">
        <v>35</v>
      </c>
      <c r="B22" s="57">
        <v>42496.469143518516</v>
      </c>
    </row>
    <row r="23" spans="1:13" ht="26.25" customHeight="1" x14ac:dyDescent="0.4">
      <c r="A23" s="115" t="s">
        <v>36</v>
      </c>
      <c r="B23" s="57">
        <v>42500.469143518516</v>
      </c>
    </row>
    <row r="24" spans="1:13" ht="18.75" x14ac:dyDescent="0.3">
      <c r="A24" s="115"/>
      <c r="B24" s="119"/>
    </row>
    <row r="25" spans="1:13" ht="18.75" x14ac:dyDescent="0.3">
      <c r="A25" s="120" t="s">
        <v>1</v>
      </c>
      <c r="B25" s="119"/>
    </row>
    <row r="26" spans="1:13" ht="26.25" customHeight="1" x14ac:dyDescent="0.4">
      <c r="A26" s="121" t="s">
        <v>4</v>
      </c>
      <c r="B26" s="378" t="s">
        <v>115</v>
      </c>
      <c r="C26" s="378"/>
    </row>
    <row r="27" spans="1:13" ht="26.25" customHeight="1" x14ac:dyDescent="0.3">
      <c r="A27" s="122" t="s">
        <v>46</v>
      </c>
      <c r="B27" s="379" t="s">
        <v>143</v>
      </c>
      <c r="C27" s="379"/>
    </row>
    <row r="28" spans="1:13" ht="27" customHeight="1" thickBot="1" x14ac:dyDescent="0.35">
      <c r="A28" s="122" t="s">
        <v>6</v>
      </c>
      <c r="B28" s="123">
        <v>98.8</v>
      </c>
    </row>
    <row r="29" spans="1:13" s="127" customFormat="1" ht="15.75" customHeight="1" thickBot="1" x14ac:dyDescent="0.3">
      <c r="A29" s="122" t="s">
        <v>47</v>
      </c>
      <c r="B29" s="124">
        <v>0</v>
      </c>
      <c r="C29" s="362" t="s">
        <v>129</v>
      </c>
      <c r="D29" s="363"/>
      <c r="E29" s="363"/>
      <c r="F29" s="363"/>
      <c r="G29" s="364"/>
      <c r="H29" s="125"/>
      <c r="I29" s="126"/>
      <c r="J29" s="126"/>
      <c r="K29" s="126"/>
    </row>
    <row r="30" spans="1:13" s="127" customFormat="1" ht="19.5" customHeight="1" thickBot="1" x14ac:dyDescent="0.3">
      <c r="A30" s="122" t="s">
        <v>49</v>
      </c>
      <c r="B30" s="128">
        <f>B28-B29</f>
        <v>98.8</v>
      </c>
      <c r="C30" s="129"/>
      <c r="D30" s="129"/>
      <c r="E30" s="129"/>
      <c r="F30" s="129"/>
      <c r="G30" s="130"/>
      <c r="H30" s="125"/>
      <c r="I30" s="126"/>
      <c r="J30" s="126"/>
      <c r="K30" s="126"/>
    </row>
    <row r="31" spans="1:13" s="127" customFormat="1" ht="27" customHeight="1" thickBot="1" x14ac:dyDescent="0.3">
      <c r="A31" s="122" t="s">
        <v>50</v>
      </c>
      <c r="B31" s="131">
        <v>1</v>
      </c>
      <c r="C31" s="365" t="s">
        <v>51</v>
      </c>
      <c r="D31" s="366"/>
      <c r="E31" s="366"/>
      <c r="F31" s="366"/>
      <c r="G31" s="366"/>
      <c r="H31" s="367"/>
      <c r="I31" s="126"/>
      <c r="J31" s="126"/>
      <c r="K31" s="126"/>
    </row>
    <row r="32" spans="1:13" s="127" customFormat="1" ht="27" customHeight="1" thickBot="1" x14ac:dyDescent="0.3">
      <c r="A32" s="122" t="s">
        <v>52</v>
      </c>
      <c r="B32" s="131">
        <v>1</v>
      </c>
      <c r="C32" s="365" t="s">
        <v>53</v>
      </c>
      <c r="D32" s="366"/>
      <c r="E32" s="366"/>
      <c r="F32" s="366"/>
      <c r="G32" s="366"/>
      <c r="H32" s="367"/>
      <c r="I32" s="126"/>
      <c r="J32" s="126"/>
      <c r="K32" s="132"/>
      <c r="L32" s="132"/>
      <c r="M32" s="133"/>
    </row>
    <row r="33" spans="1:13" s="127" customFormat="1" ht="17.25" customHeight="1" x14ac:dyDescent="0.25">
      <c r="A33" s="122"/>
      <c r="B33" s="134"/>
      <c r="C33" s="135"/>
      <c r="D33" s="135"/>
      <c r="E33" s="135"/>
      <c r="F33" s="135"/>
      <c r="G33" s="135"/>
      <c r="H33" s="135"/>
      <c r="I33" s="126"/>
      <c r="J33" s="126"/>
      <c r="K33" s="132"/>
      <c r="L33" s="132"/>
      <c r="M33" s="133"/>
    </row>
    <row r="34" spans="1:13" s="127" customFormat="1" ht="18.75" x14ac:dyDescent="0.25">
      <c r="A34" s="122" t="s">
        <v>54</v>
      </c>
      <c r="B34" s="136">
        <f>B31/B32</f>
        <v>1</v>
      </c>
      <c r="C34" s="118" t="s">
        <v>55</v>
      </c>
      <c r="D34" s="118"/>
      <c r="E34" s="118"/>
      <c r="F34" s="118"/>
      <c r="G34" s="118"/>
      <c r="H34" s="125"/>
      <c r="I34" s="126"/>
      <c r="J34" s="126"/>
      <c r="K34" s="132"/>
      <c r="L34" s="132"/>
      <c r="M34" s="133"/>
    </row>
    <row r="35" spans="1:13" s="127" customFormat="1" ht="19.5" customHeight="1" thickBot="1" x14ac:dyDescent="0.3">
      <c r="A35" s="122"/>
      <c r="B35" s="128"/>
      <c r="C35" s="125"/>
      <c r="D35" s="125"/>
      <c r="E35" s="125"/>
      <c r="F35" s="125"/>
      <c r="G35" s="118"/>
      <c r="H35" s="125"/>
      <c r="I35" s="126"/>
      <c r="J35" s="126"/>
      <c r="K35" s="132"/>
      <c r="L35" s="132"/>
      <c r="M35" s="133"/>
    </row>
    <row r="36" spans="1:13" s="127" customFormat="1" ht="27" customHeight="1" thickBot="1" x14ac:dyDescent="0.3">
      <c r="A36" s="137" t="s">
        <v>130</v>
      </c>
      <c r="B36" s="138">
        <v>25</v>
      </c>
      <c r="C36" s="118"/>
      <c r="D36" s="356" t="s">
        <v>56</v>
      </c>
      <c r="E36" s="380"/>
      <c r="F36" s="356" t="s">
        <v>57</v>
      </c>
      <c r="G36" s="357"/>
      <c r="H36" s="125"/>
      <c r="I36" s="126"/>
      <c r="J36" s="126"/>
      <c r="K36" s="132"/>
      <c r="L36" s="132"/>
      <c r="M36" s="133"/>
    </row>
    <row r="37" spans="1:13" s="127" customFormat="1" ht="26.25" customHeight="1" x14ac:dyDescent="0.25">
      <c r="A37" s="139" t="s">
        <v>58</v>
      </c>
      <c r="B37" s="140">
        <v>5</v>
      </c>
      <c r="C37" s="141" t="s">
        <v>59</v>
      </c>
      <c r="D37" s="142" t="s">
        <v>60</v>
      </c>
      <c r="E37" s="143" t="s">
        <v>61</v>
      </c>
      <c r="F37" s="142" t="s">
        <v>60</v>
      </c>
      <c r="G37" s="144" t="s">
        <v>61</v>
      </c>
      <c r="H37" s="125"/>
      <c r="I37" s="126"/>
      <c r="J37" s="126"/>
      <c r="K37" s="132"/>
      <c r="L37" s="132"/>
      <c r="M37" s="133"/>
    </row>
    <row r="38" spans="1:13" s="127" customFormat="1" ht="26.25" customHeight="1" x14ac:dyDescent="0.4">
      <c r="A38" s="139" t="s">
        <v>62</v>
      </c>
      <c r="B38" s="140">
        <v>50</v>
      </c>
      <c r="C38" s="145">
        <v>1</v>
      </c>
      <c r="D38" s="58">
        <v>12930095</v>
      </c>
      <c r="E38" s="146">
        <f>IF(ISBLANK(D38),"-",$D$48/$D$45*D38)</f>
        <v>12535575.371895701</v>
      </c>
      <c r="F38" s="58">
        <v>13414902</v>
      </c>
      <c r="G38" s="147">
        <f>IF(ISBLANK(F38),"-",$D$48/$F$45*F38)</f>
        <v>12358467.262489684</v>
      </c>
      <c r="H38" s="125"/>
      <c r="I38" s="126"/>
      <c r="J38" s="126"/>
      <c r="K38" s="132"/>
      <c r="L38" s="132"/>
      <c r="M38" s="133"/>
    </row>
    <row r="39" spans="1:13" s="127" customFormat="1" ht="26.25" customHeight="1" x14ac:dyDescent="0.4">
      <c r="A39" s="139" t="s">
        <v>63</v>
      </c>
      <c r="B39" s="140">
        <v>1</v>
      </c>
      <c r="C39" s="148">
        <v>2</v>
      </c>
      <c r="D39" s="59">
        <v>12905692</v>
      </c>
      <c r="E39" s="149">
        <f>IF(ISBLANK(D39),"-",$D$48/$D$45*D39)</f>
        <v>12511916.949757243</v>
      </c>
      <c r="F39" s="59">
        <v>13416161</v>
      </c>
      <c r="G39" s="150">
        <f>IF(ISBLANK(F39),"-",$D$48/$F$45*F39)</f>
        <v>12359627.115188085</v>
      </c>
      <c r="H39" s="125"/>
      <c r="I39" s="126"/>
      <c r="J39" s="126"/>
      <c r="K39" s="132"/>
      <c r="L39" s="132"/>
      <c r="M39" s="133"/>
    </row>
    <row r="40" spans="1:13" ht="26.25" customHeight="1" x14ac:dyDescent="0.4">
      <c r="A40" s="139" t="s">
        <v>64</v>
      </c>
      <c r="B40" s="140">
        <v>1</v>
      </c>
      <c r="C40" s="148">
        <v>3</v>
      </c>
      <c r="D40" s="59">
        <v>12898653</v>
      </c>
      <c r="E40" s="149">
        <f>IF(ISBLANK(D40),"-",$D$48/$D$45*D40)</f>
        <v>12505092.721857697</v>
      </c>
      <c r="F40" s="59">
        <v>13374390</v>
      </c>
      <c r="G40" s="150">
        <f>IF(ISBLANK(F40),"-",$D$48/$F$45*F40)</f>
        <v>12321145.616327977</v>
      </c>
      <c r="K40" s="132"/>
      <c r="L40" s="132"/>
      <c r="M40" s="151"/>
    </row>
    <row r="41" spans="1:13" ht="26.25" customHeight="1" x14ac:dyDescent="0.4">
      <c r="A41" s="139" t="s">
        <v>65</v>
      </c>
      <c r="B41" s="140">
        <v>1</v>
      </c>
      <c r="C41" s="152">
        <v>4</v>
      </c>
      <c r="D41" s="153"/>
      <c r="E41" s="154" t="str">
        <f>IF(ISBLANK(D41),"-",$D$48/$D$45*D41)</f>
        <v>-</v>
      </c>
      <c r="F41" s="155"/>
      <c r="G41" s="156" t="str">
        <f>IF(ISBLANK(F41),"-",$D$48/$F$45*F41)</f>
        <v>-</v>
      </c>
      <c r="K41" s="132"/>
      <c r="L41" s="132"/>
      <c r="M41" s="151"/>
    </row>
    <row r="42" spans="1:13" ht="27" customHeight="1" thickBot="1" x14ac:dyDescent="0.35">
      <c r="A42" s="139" t="s">
        <v>66</v>
      </c>
      <c r="B42" s="140">
        <v>1</v>
      </c>
      <c r="C42" s="122" t="s">
        <v>67</v>
      </c>
      <c r="D42" s="157">
        <f>AVERAGE(D38:D41)</f>
        <v>12911480</v>
      </c>
      <c r="E42" s="158">
        <f>AVERAGE(E38:E41)</f>
        <v>12517528.34783688</v>
      </c>
      <c r="F42" s="159">
        <f>AVERAGE(F38:F41)</f>
        <v>13401817.666666666</v>
      </c>
      <c r="G42" s="160">
        <f>AVERAGE(G38:G41)</f>
        <v>12346413.331335248</v>
      </c>
      <c r="H42" s="161"/>
    </row>
    <row r="43" spans="1:13" ht="26.25" customHeight="1" x14ac:dyDescent="0.3">
      <c r="A43" s="139" t="s">
        <v>68</v>
      </c>
      <c r="B43" s="140">
        <v>1</v>
      </c>
      <c r="C43" s="162" t="s">
        <v>69</v>
      </c>
      <c r="D43" s="163">
        <v>15.66</v>
      </c>
      <c r="E43" s="118"/>
      <c r="F43" s="164">
        <v>16.48</v>
      </c>
      <c r="H43" s="161"/>
    </row>
    <row r="44" spans="1:13" ht="26.25" customHeight="1" x14ac:dyDescent="0.3">
      <c r="A44" s="139" t="s">
        <v>70</v>
      </c>
      <c r="B44" s="140">
        <v>1</v>
      </c>
      <c r="C44" s="165" t="s">
        <v>71</v>
      </c>
      <c r="D44" s="166">
        <f>D43*$B$34</f>
        <v>15.66</v>
      </c>
      <c r="E44" s="148"/>
      <c r="F44" s="167">
        <f>F43*$B$34</f>
        <v>16.48</v>
      </c>
      <c r="H44" s="161"/>
    </row>
    <row r="45" spans="1:13" ht="19.5" customHeight="1" thickBot="1" x14ac:dyDescent="0.35">
      <c r="A45" s="139" t="s">
        <v>72</v>
      </c>
      <c r="B45" s="168">
        <f>(B44/B43)*(B42/B41)*(B40/B39)*(B38/B37)*B36</f>
        <v>250</v>
      </c>
      <c r="C45" s="165" t="s">
        <v>73</v>
      </c>
      <c r="D45" s="169">
        <f>D44*$B$30/100</f>
        <v>15.472079999999998</v>
      </c>
      <c r="E45" s="170"/>
      <c r="F45" s="171">
        <f>F44*$B$30/100</f>
        <v>16.282239999999998</v>
      </c>
      <c r="H45" s="161"/>
    </row>
    <row r="46" spans="1:13" ht="19.5" customHeight="1" thickBot="1" x14ac:dyDescent="0.35">
      <c r="A46" s="358" t="s">
        <v>74</v>
      </c>
      <c r="B46" s="359"/>
      <c r="C46" s="165" t="s">
        <v>75</v>
      </c>
      <c r="D46" s="166">
        <f>D45/$B$45</f>
        <v>6.188831999999999E-2</v>
      </c>
      <c r="E46" s="170"/>
      <c r="F46" s="172">
        <f>F45/$B$45</f>
        <v>6.5128959999999986E-2</v>
      </c>
      <c r="H46" s="161"/>
    </row>
    <row r="47" spans="1:13" ht="27" customHeight="1" thickBot="1" x14ac:dyDescent="0.35">
      <c r="A47" s="360"/>
      <c r="B47" s="361"/>
      <c r="C47" s="173" t="s">
        <v>131</v>
      </c>
      <c r="D47" s="174">
        <v>0.06</v>
      </c>
      <c r="F47" s="175"/>
      <c r="H47" s="161"/>
    </row>
    <row r="48" spans="1:13" ht="18.75" x14ac:dyDescent="0.3">
      <c r="C48" s="176" t="s">
        <v>76</v>
      </c>
      <c r="D48" s="169">
        <f>D47*$B$45</f>
        <v>15</v>
      </c>
      <c r="F48" s="175"/>
      <c r="H48" s="161"/>
    </row>
    <row r="49" spans="1:11" ht="19.5" customHeight="1" thickBot="1" x14ac:dyDescent="0.35">
      <c r="C49" s="177" t="s">
        <v>77</v>
      </c>
      <c r="D49" s="178">
        <f>D48/B34</f>
        <v>15</v>
      </c>
      <c r="F49" s="149"/>
      <c r="H49" s="161"/>
    </row>
    <row r="50" spans="1:11" ht="18.75" x14ac:dyDescent="0.3">
      <c r="C50" s="179" t="s">
        <v>78</v>
      </c>
      <c r="D50" s="180">
        <f>AVERAGE(E38:E41,G38:G41)</f>
        <v>12431970.839586064</v>
      </c>
      <c r="F50" s="149"/>
      <c r="H50" s="161"/>
    </row>
    <row r="51" spans="1:11" ht="18.75" x14ac:dyDescent="0.3">
      <c r="C51" s="181" t="s">
        <v>79</v>
      </c>
      <c r="D51" s="182">
        <f>STDEV(E38:E41,G38:G41)/D50</f>
        <v>7.6640530417711929E-3</v>
      </c>
      <c r="F51" s="149"/>
    </row>
    <row r="52" spans="1:11" ht="19.5" customHeight="1" thickBot="1" x14ac:dyDescent="0.35">
      <c r="C52" s="183" t="s">
        <v>18</v>
      </c>
      <c r="D52" s="184">
        <f>COUNT(E38:E41,G38:G41)</f>
        <v>6</v>
      </c>
      <c r="F52" s="149"/>
    </row>
    <row r="54" spans="1:11" ht="18.75" x14ac:dyDescent="0.3">
      <c r="A54" s="185" t="s">
        <v>1</v>
      </c>
      <c r="B54" s="186" t="s">
        <v>80</v>
      </c>
    </row>
    <row r="55" spans="1:11" ht="18.75" x14ac:dyDescent="0.3">
      <c r="A55" s="118" t="s">
        <v>81</v>
      </c>
      <c r="B55" s="187" t="str">
        <f>B21</f>
        <v>Each film-coated tablet contains Efavirenz 600mg, Lamivudine USP 300mg, Tenofovir Disoproxil Fumarate 300mg euivalent to tenofovir disoproxil 245mg</v>
      </c>
    </row>
    <row r="56" spans="1:11" ht="26.25" customHeight="1" x14ac:dyDescent="0.3">
      <c r="A56" s="187" t="s">
        <v>82</v>
      </c>
      <c r="B56" s="123">
        <v>300</v>
      </c>
      <c r="C56" s="118" t="str">
        <f>B20</f>
        <v>Efavirenz 600mg, Lamivudine 300mg and Tenofovir Disoproxil Fumarate 300mg Tablets</v>
      </c>
      <c r="H56" s="148"/>
    </row>
    <row r="57" spans="1:11" ht="18.75" x14ac:dyDescent="0.3">
      <c r="A57" s="187" t="s">
        <v>83</v>
      </c>
      <c r="B57" s="188">
        <f>Uniformity!C46</f>
        <v>1891.6979999999999</v>
      </c>
      <c r="H57" s="148"/>
    </row>
    <row r="58" spans="1:11" ht="19.5" customHeight="1" thickBot="1" x14ac:dyDescent="0.35">
      <c r="H58" s="148"/>
    </row>
    <row r="59" spans="1:11" s="127" customFormat="1" ht="27" customHeight="1" thickBot="1" x14ac:dyDescent="0.3">
      <c r="A59" s="137" t="s">
        <v>132</v>
      </c>
      <c r="B59" s="138">
        <v>200</v>
      </c>
      <c r="C59" s="118"/>
      <c r="D59" s="189" t="s">
        <v>84</v>
      </c>
      <c r="E59" s="190" t="s">
        <v>59</v>
      </c>
      <c r="F59" s="190" t="s">
        <v>60</v>
      </c>
      <c r="G59" s="190" t="s">
        <v>85</v>
      </c>
      <c r="H59" s="191" t="s">
        <v>86</v>
      </c>
      <c r="K59" s="126"/>
    </row>
    <row r="60" spans="1:11" s="127" customFormat="1" ht="26.25" customHeight="1" x14ac:dyDescent="0.4">
      <c r="A60" s="139" t="s">
        <v>110</v>
      </c>
      <c r="B60" s="140">
        <v>5</v>
      </c>
      <c r="C60" s="355" t="s">
        <v>87</v>
      </c>
      <c r="D60" s="374">
        <v>1889.27</v>
      </c>
      <c r="E60" s="192">
        <v>1</v>
      </c>
      <c r="F60" s="61">
        <v>11751035</v>
      </c>
      <c r="G60" s="193">
        <f>IF(ISBLANK(F60),"-",(F60/$D$50*$D$47*$B$68)*($B$57/$D$60))</f>
        <v>283.93254030517539</v>
      </c>
      <c r="H60" s="194">
        <f t="shared" ref="H60:H71" si="0">IF(ISBLANK(F60),"-",G60/$B$56)</f>
        <v>0.94644180101725128</v>
      </c>
      <c r="K60" s="126"/>
    </row>
    <row r="61" spans="1:11" s="127" customFormat="1" ht="26.25" customHeight="1" x14ac:dyDescent="0.4">
      <c r="A61" s="139" t="s">
        <v>88</v>
      </c>
      <c r="B61" s="140">
        <v>50</v>
      </c>
      <c r="C61" s="372"/>
      <c r="D61" s="375"/>
      <c r="E61" s="195">
        <v>2</v>
      </c>
      <c r="F61" s="59">
        <v>11805932</v>
      </c>
      <c r="G61" s="196">
        <f>IF(ISBLANK(F61),"-",(F61/$D$50*$D$47*$B$68)*($B$57/$D$60))</f>
        <v>285.25898045833071</v>
      </c>
      <c r="H61" s="197">
        <f t="shared" si="0"/>
        <v>0.95086326819443567</v>
      </c>
      <c r="K61" s="126"/>
    </row>
    <row r="62" spans="1:11" s="127" customFormat="1" ht="26.25" customHeight="1" x14ac:dyDescent="0.4">
      <c r="A62" s="139" t="s">
        <v>89</v>
      </c>
      <c r="B62" s="140">
        <v>10</v>
      </c>
      <c r="C62" s="372"/>
      <c r="D62" s="375"/>
      <c r="E62" s="195">
        <v>3</v>
      </c>
      <c r="F62" s="62">
        <v>11719165</v>
      </c>
      <c r="G62" s="196">
        <f>IF(ISBLANK(F62),"-",(F62/$D$50*$D$47*$B$68)*($B$57/$D$60))</f>
        <v>283.1624864282594</v>
      </c>
      <c r="H62" s="197">
        <f t="shared" si="0"/>
        <v>0.94387495476086469</v>
      </c>
      <c r="K62" s="126"/>
    </row>
    <row r="63" spans="1:11" ht="27" customHeight="1" thickBot="1" x14ac:dyDescent="0.45">
      <c r="A63" s="139" t="s">
        <v>90</v>
      </c>
      <c r="B63" s="140">
        <v>25</v>
      </c>
      <c r="C63" s="373"/>
      <c r="D63" s="376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11" ht="26.25" customHeight="1" x14ac:dyDescent="0.4">
      <c r="A64" s="139" t="s">
        <v>91</v>
      </c>
      <c r="B64" s="140">
        <v>1</v>
      </c>
      <c r="C64" s="355" t="s">
        <v>92</v>
      </c>
      <c r="D64" s="374">
        <v>1893.41</v>
      </c>
      <c r="E64" s="192">
        <v>1</v>
      </c>
      <c r="F64" s="61">
        <v>11895054</v>
      </c>
      <c r="G64" s="200">
        <f>IF(ISBLANK(F64),"-",(F64/$D$50*$D$47*$B$68)*($B$57/$D$64))</f>
        <v>286.78394068339975</v>
      </c>
      <c r="H64" s="201">
        <f t="shared" si="0"/>
        <v>0.95594646894466584</v>
      </c>
    </row>
    <row r="65" spans="1:8" ht="26.25" customHeight="1" x14ac:dyDescent="0.4">
      <c r="A65" s="139" t="s">
        <v>93</v>
      </c>
      <c r="B65" s="140">
        <v>1</v>
      </c>
      <c r="C65" s="372"/>
      <c r="D65" s="375"/>
      <c r="E65" s="195">
        <v>2</v>
      </c>
      <c r="F65" s="59">
        <v>11872287</v>
      </c>
      <c r="G65" s="202">
        <f>IF(ISBLANK(F65),"-",(F65/$D$50*$D$47*$B$68)*($B$57/$D$64))</f>
        <v>286.23503943607972</v>
      </c>
      <c r="H65" s="203">
        <f t="shared" si="0"/>
        <v>0.95411679812026573</v>
      </c>
    </row>
    <row r="66" spans="1:8" ht="26.25" customHeight="1" x14ac:dyDescent="0.4">
      <c r="A66" s="139" t="s">
        <v>94</v>
      </c>
      <c r="B66" s="140">
        <v>1</v>
      </c>
      <c r="C66" s="372"/>
      <c r="D66" s="375"/>
      <c r="E66" s="195">
        <v>3</v>
      </c>
      <c r="F66" s="59">
        <v>11864233</v>
      </c>
      <c r="G66" s="202">
        <f>IF(ISBLANK(F66),"-",(F66/$D$50*$D$47*$B$68)*($B$57/$D$64))</f>
        <v>286.04086143081264</v>
      </c>
      <c r="H66" s="203">
        <f t="shared" si="0"/>
        <v>0.95346953810270885</v>
      </c>
    </row>
    <row r="67" spans="1:8" ht="27" customHeight="1" thickBot="1" x14ac:dyDescent="0.45">
      <c r="A67" s="139" t="s">
        <v>95</v>
      </c>
      <c r="B67" s="140">
        <v>1</v>
      </c>
      <c r="C67" s="373"/>
      <c r="D67" s="376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1.75" customHeight="1" x14ac:dyDescent="0.4">
      <c r="A68" s="139" t="s">
        <v>96</v>
      </c>
      <c r="B68" s="168">
        <f>(B67/B66)*(B65/B64)*(B63/B62)*(B61/B60)*B59</f>
        <v>5000</v>
      </c>
      <c r="C68" s="355" t="s">
        <v>97</v>
      </c>
      <c r="D68" s="374">
        <v>1890.6</v>
      </c>
      <c r="E68" s="192">
        <v>1</v>
      </c>
      <c r="F68" s="61">
        <v>11890155</v>
      </c>
      <c r="G68" s="200">
        <f>IF(ISBLANK(F68),"-",(F68/$D$50*$D$47*$B$68)*($B$57/$D$68))</f>
        <v>287.09189979219536</v>
      </c>
      <c r="H68" s="197">
        <f t="shared" si="0"/>
        <v>0.95697299930731783</v>
      </c>
    </row>
    <row r="69" spans="1:8" ht="21.75" customHeight="1" thickBot="1" x14ac:dyDescent="0.45">
      <c r="A69" s="206" t="s">
        <v>133</v>
      </c>
      <c r="B69" s="207">
        <f>D47*B68/B56*B57</f>
        <v>1891.6979999999999</v>
      </c>
      <c r="C69" s="372"/>
      <c r="D69" s="375"/>
      <c r="E69" s="195">
        <v>2</v>
      </c>
      <c r="F69" s="59">
        <v>11885052</v>
      </c>
      <c r="G69" s="202">
        <f>IF(ISBLANK(F69),"-",(F69/$D$50*$D$47*$B$68)*($B$57/$D$68))</f>
        <v>286.96868609442271</v>
      </c>
      <c r="H69" s="197">
        <f t="shared" si="0"/>
        <v>0.95656228698140899</v>
      </c>
    </row>
    <row r="70" spans="1:8" ht="22.5" customHeight="1" x14ac:dyDescent="0.4">
      <c r="A70" s="358" t="s">
        <v>74</v>
      </c>
      <c r="B70" s="359"/>
      <c r="C70" s="372"/>
      <c r="D70" s="375"/>
      <c r="E70" s="195">
        <v>3</v>
      </c>
      <c r="F70" s="59">
        <v>11876178</v>
      </c>
      <c r="G70" s="202">
        <f>IF(ISBLANK(F70),"-",(F70/$D$50*$D$47*$B$68)*($B$57/$D$68))</f>
        <v>286.75442029900154</v>
      </c>
      <c r="H70" s="197">
        <f t="shared" si="0"/>
        <v>0.95584806766333841</v>
      </c>
    </row>
    <row r="71" spans="1:8" ht="21.75" customHeight="1" thickBot="1" x14ac:dyDescent="0.35">
      <c r="A71" s="360"/>
      <c r="B71" s="361"/>
      <c r="C71" s="377"/>
      <c r="D71" s="376"/>
      <c r="E71" s="198">
        <v>4</v>
      </c>
      <c r="F71" s="208"/>
      <c r="G71" s="204" t="str">
        <f>IF(ISBLANK(F71),"-",(F71/$D$50*$D$47*$B$68)*($B$57/$D$68))</f>
        <v>-</v>
      </c>
      <c r="H71" s="209" t="str">
        <f t="shared" si="0"/>
        <v>-</v>
      </c>
    </row>
    <row r="72" spans="1:8" ht="26.25" customHeight="1" x14ac:dyDescent="0.3">
      <c r="A72" s="148"/>
      <c r="B72" s="148"/>
      <c r="C72" s="148"/>
      <c r="D72" s="148"/>
      <c r="E72" s="148"/>
      <c r="F72" s="148"/>
      <c r="G72" s="210" t="s">
        <v>67</v>
      </c>
      <c r="H72" s="211">
        <f>AVERAGE(H60:H71)</f>
        <v>0.95267735367691742</v>
      </c>
    </row>
    <row r="73" spans="1:8" ht="26.25" customHeight="1" x14ac:dyDescent="0.3">
      <c r="C73" s="148"/>
      <c r="D73" s="148"/>
      <c r="E73" s="148"/>
      <c r="F73" s="148"/>
      <c r="G73" s="181" t="s">
        <v>79</v>
      </c>
      <c r="H73" s="212">
        <f>STDEV(H60:H71)/H72</f>
        <v>4.9323565435259627E-3</v>
      </c>
    </row>
    <row r="74" spans="1:8" ht="27" customHeight="1" thickBot="1" x14ac:dyDescent="0.35">
      <c r="A74" s="148"/>
      <c r="B74" s="148"/>
      <c r="C74" s="148"/>
      <c r="D74" s="148"/>
      <c r="E74" s="170"/>
      <c r="F74" s="148"/>
      <c r="G74" s="183" t="s">
        <v>18</v>
      </c>
      <c r="H74" s="213">
        <f>COUNT(H60:H71)</f>
        <v>9</v>
      </c>
    </row>
    <row r="75" spans="1:8" ht="18.75" x14ac:dyDescent="0.3">
      <c r="A75" s="148"/>
      <c r="B75" s="148"/>
      <c r="C75" s="148"/>
      <c r="D75" s="148"/>
      <c r="E75" s="170"/>
      <c r="F75" s="148"/>
      <c r="G75" s="122"/>
      <c r="H75" s="128"/>
    </row>
    <row r="76" spans="1:8" ht="26.25" customHeight="1" x14ac:dyDescent="0.3">
      <c r="A76" s="121" t="s">
        <v>134</v>
      </c>
      <c r="B76" s="122" t="s">
        <v>98</v>
      </c>
      <c r="C76" s="372" t="str">
        <f>B20</f>
        <v>Efavirenz 600mg, Lamivudine 300mg and Tenofovir Disoproxil Fumarate 300mg Tablets</v>
      </c>
      <c r="D76" s="372"/>
      <c r="E76" s="118" t="s">
        <v>99</v>
      </c>
      <c r="F76" s="118"/>
      <c r="G76" s="214">
        <f>H72</f>
        <v>0.95267735367691742</v>
      </c>
      <c r="H76" s="128"/>
    </row>
    <row r="77" spans="1:8" ht="18.75" x14ac:dyDescent="0.3">
      <c r="A77" s="120" t="s">
        <v>100</v>
      </c>
      <c r="B77" s="120" t="s">
        <v>101</v>
      </c>
    </row>
    <row r="78" spans="1:8" ht="18.75" x14ac:dyDescent="0.3">
      <c r="A78" s="120"/>
      <c r="B78" s="120"/>
    </row>
    <row r="79" spans="1:8" ht="26.25" customHeight="1" x14ac:dyDescent="0.4">
      <c r="A79" s="121" t="s">
        <v>4</v>
      </c>
      <c r="B79" s="378" t="s">
        <v>115</v>
      </c>
      <c r="C79" s="378"/>
    </row>
    <row r="80" spans="1:8" ht="26.25" customHeight="1" x14ac:dyDescent="0.3">
      <c r="A80" s="122" t="s">
        <v>46</v>
      </c>
      <c r="B80" s="379" t="s">
        <v>143</v>
      </c>
      <c r="C80" s="379"/>
    </row>
    <row r="81" spans="1:11" ht="27" customHeight="1" thickBot="1" x14ac:dyDescent="0.35">
      <c r="A81" s="122" t="s">
        <v>6</v>
      </c>
      <c r="B81" s="123">
        <v>98.8</v>
      </c>
    </row>
    <row r="82" spans="1:11" s="127" customFormat="1" ht="27" customHeight="1" thickBot="1" x14ac:dyDescent="0.3">
      <c r="A82" s="122" t="s">
        <v>47</v>
      </c>
      <c r="B82" s="123">
        <f>B29</f>
        <v>0</v>
      </c>
      <c r="C82" s="362" t="s">
        <v>129</v>
      </c>
      <c r="D82" s="363"/>
      <c r="E82" s="363"/>
      <c r="F82" s="363"/>
      <c r="G82" s="364"/>
      <c r="H82" s="125"/>
      <c r="I82" s="126"/>
      <c r="J82" s="126"/>
      <c r="K82" s="126"/>
    </row>
    <row r="83" spans="1:11" s="127" customFormat="1" ht="19.5" customHeight="1" thickBot="1" x14ac:dyDescent="0.3">
      <c r="A83" s="122" t="s">
        <v>49</v>
      </c>
      <c r="B83" s="128">
        <f>B81-B82</f>
        <v>98.8</v>
      </c>
      <c r="C83" s="129"/>
      <c r="D83" s="129"/>
      <c r="E83" s="129"/>
      <c r="F83" s="129"/>
      <c r="G83" s="130"/>
      <c r="H83" s="125"/>
      <c r="I83" s="126"/>
      <c r="J83" s="126"/>
      <c r="K83" s="126"/>
    </row>
    <row r="84" spans="1:11" s="127" customFormat="1" ht="27" customHeight="1" thickBot="1" x14ac:dyDescent="0.3">
      <c r="A84" s="122" t="s">
        <v>50</v>
      </c>
      <c r="B84" s="131">
        <v>1</v>
      </c>
      <c r="C84" s="365" t="s">
        <v>51</v>
      </c>
      <c r="D84" s="366"/>
      <c r="E84" s="366"/>
      <c r="F84" s="366"/>
      <c r="G84" s="366"/>
      <c r="H84" s="367"/>
      <c r="I84" s="126"/>
      <c r="J84" s="126"/>
      <c r="K84" s="126"/>
    </row>
    <row r="85" spans="1:11" s="127" customFormat="1" ht="27" customHeight="1" thickBot="1" x14ac:dyDescent="0.3">
      <c r="A85" s="122" t="s">
        <v>52</v>
      </c>
      <c r="B85" s="131">
        <v>1</v>
      </c>
      <c r="C85" s="365" t="s">
        <v>53</v>
      </c>
      <c r="D85" s="366"/>
      <c r="E85" s="366"/>
      <c r="F85" s="366"/>
      <c r="G85" s="366"/>
      <c r="H85" s="367"/>
      <c r="I85" s="126"/>
      <c r="J85" s="126"/>
      <c r="K85" s="126"/>
    </row>
    <row r="86" spans="1:11" s="127" customFormat="1" ht="18.75" x14ac:dyDescent="0.25">
      <c r="A86" s="122"/>
      <c r="B86" s="134"/>
      <c r="C86" s="135"/>
      <c r="D86" s="135"/>
      <c r="E86" s="135"/>
      <c r="F86" s="135"/>
      <c r="G86" s="135"/>
      <c r="H86" s="135"/>
      <c r="I86" s="126"/>
      <c r="J86" s="126"/>
      <c r="K86" s="126"/>
    </row>
    <row r="87" spans="1:11" ht="18.75" x14ac:dyDescent="0.3">
      <c r="A87" s="122" t="s">
        <v>54</v>
      </c>
      <c r="B87" s="136">
        <f>B84/B85</f>
        <v>1</v>
      </c>
      <c r="C87" s="118" t="s">
        <v>55</v>
      </c>
      <c r="H87" s="125"/>
    </row>
    <row r="88" spans="1:11" ht="19.5" customHeight="1" thickBot="1" x14ac:dyDescent="0.35">
      <c r="A88" s="122"/>
      <c r="B88" s="136"/>
      <c r="H88" s="125"/>
    </row>
    <row r="89" spans="1:11" ht="27" customHeight="1" thickBot="1" x14ac:dyDescent="0.35">
      <c r="A89" s="137" t="s">
        <v>130</v>
      </c>
      <c r="B89" s="138">
        <v>25</v>
      </c>
      <c r="D89" s="215" t="s">
        <v>56</v>
      </c>
      <c r="E89" s="216"/>
      <c r="F89" s="356" t="s">
        <v>57</v>
      </c>
      <c r="G89" s="357"/>
    </row>
    <row r="90" spans="1:11" ht="26.25" customHeight="1" x14ac:dyDescent="0.3">
      <c r="A90" s="139" t="s">
        <v>58</v>
      </c>
      <c r="B90" s="140">
        <v>10</v>
      </c>
      <c r="C90" s="141" t="s">
        <v>59</v>
      </c>
      <c r="D90" s="217" t="s">
        <v>60</v>
      </c>
      <c r="E90" s="143" t="s">
        <v>61</v>
      </c>
      <c r="F90" s="217" t="s">
        <v>60</v>
      </c>
      <c r="G90" s="144" t="s">
        <v>61</v>
      </c>
    </row>
    <row r="91" spans="1:11" ht="26.25" customHeight="1" x14ac:dyDescent="0.4">
      <c r="A91" s="139" t="s">
        <v>62</v>
      </c>
      <c r="B91" s="140">
        <v>20</v>
      </c>
      <c r="C91" s="145">
        <v>1</v>
      </c>
      <c r="D91" s="58">
        <v>65776679</v>
      </c>
      <c r="E91" s="218">
        <f>IF(ISBLANK(D91),"-",$D$101/$D$98*D91)</f>
        <v>60596710.587732412</v>
      </c>
      <c r="F91" s="58">
        <v>63491314</v>
      </c>
      <c r="G91" s="219">
        <f>IF(ISBLANK(F91),"-",$D$101/$F$98*F91)</f>
        <v>61554083.87236882</v>
      </c>
    </row>
    <row r="92" spans="1:11" ht="26.25" customHeight="1" x14ac:dyDescent="0.4">
      <c r="A92" s="139" t="s">
        <v>63</v>
      </c>
      <c r="B92" s="140">
        <v>1</v>
      </c>
      <c r="C92" s="148">
        <v>2</v>
      </c>
      <c r="D92" s="59">
        <v>65882628</v>
      </c>
      <c r="E92" s="220">
        <f>IF(ISBLANK(D92),"-",$D$101/$D$98*D92)</f>
        <v>60694316.015486822</v>
      </c>
      <c r="F92" s="59">
        <v>62322385</v>
      </c>
      <c r="G92" s="221">
        <f>IF(ISBLANK(F92),"-",$D$101/$F$98*F92)</f>
        <v>60420820.923883542</v>
      </c>
    </row>
    <row r="93" spans="1:11" ht="26.25" customHeight="1" x14ac:dyDescent="0.4">
      <c r="A93" s="139" t="s">
        <v>64</v>
      </c>
      <c r="B93" s="140">
        <v>1</v>
      </c>
      <c r="C93" s="148">
        <v>3</v>
      </c>
      <c r="D93" s="59">
        <v>65759914</v>
      </c>
      <c r="E93" s="220">
        <f>IF(ISBLANK(D93),"-",$D$101/$D$98*D93)</f>
        <v>60581265.845485643</v>
      </c>
      <c r="F93" s="59">
        <v>63169453</v>
      </c>
      <c r="G93" s="221">
        <f>IF(ISBLANK(F93),"-",$D$101/$F$98*F93)</f>
        <v>61242043.409806572</v>
      </c>
    </row>
    <row r="94" spans="1:11" ht="26.25" customHeight="1" x14ac:dyDescent="0.3">
      <c r="A94" s="139" t="s">
        <v>65</v>
      </c>
      <c r="B94" s="140">
        <v>1</v>
      </c>
      <c r="C94" s="152">
        <v>4</v>
      </c>
      <c r="D94" s="222"/>
      <c r="E94" s="223" t="str">
        <f>IF(ISBLANK(D94),"-",$D$101/$D$98*D94)</f>
        <v>-</v>
      </c>
      <c r="F94" s="224"/>
      <c r="G94" s="225" t="str">
        <f>IF(ISBLANK(F94),"-",$D$101/$F$98*F94)</f>
        <v>-</v>
      </c>
    </row>
    <row r="95" spans="1:11" ht="27" customHeight="1" thickBot="1" x14ac:dyDescent="0.35">
      <c r="A95" s="139" t="s">
        <v>66</v>
      </c>
      <c r="B95" s="140">
        <v>1</v>
      </c>
      <c r="C95" s="122" t="s">
        <v>67</v>
      </c>
      <c r="D95" s="157">
        <f>AVERAGE(D91:D94)</f>
        <v>65806407</v>
      </c>
      <c r="E95" s="158">
        <f>AVERAGE(E91:E94)</f>
        <v>60624097.482901633</v>
      </c>
      <c r="F95" s="226">
        <f>AVERAGE(F91:F94)</f>
        <v>62994384</v>
      </c>
      <c r="G95" s="227">
        <f>AVERAGE(G91:G94)</f>
        <v>61072316.068686314</v>
      </c>
    </row>
    <row r="96" spans="1:11" ht="26.25" customHeight="1" x14ac:dyDescent="0.3">
      <c r="A96" s="139" t="s">
        <v>68</v>
      </c>
      <c r="B96" s="140">
        <v>1</v>
      </c>
      <c r="C96" s="162" t="s">
        <v>69</v>
      </c>
      <c r="D96" s="163">
        <v>16.48</v>
      </c>
      <c r="E96" s="118"/>
      <c r="F96" s="164">
        <v>15.66</v>
      </c>
    </row>
    <row r="97" spans="1:9" ht="26.25" customHeight="1" x14ac:dyDescent="0.3">
      <c r="A97" s="139" t="s">
        <v>70</v>
      </c>
      <c r="B97" s="140">
        <v>1</v>
      </c>
      <c r="C97" s="165" t="s">
        <v>71</v>
      </c>
      <c r="D97" s="166">
        <f>D96*$B$87</f>
        <v>16.48</v>
      </c>
      <c r="E97" s="148"/>
      <c r="F97" s="167">
        <f>F96*$B$87</f>
        <v>15.66</v>
      </c>
    </row>
    <row r="98" spans="1:9" ht="19.5" customHeight="1" thickBot="1" x14ac:dyDescent="0.35">
      <c r="A98" s="206" t="s">
        <v>72</v>
      </c>
      <c r="B98" s="228">
        <f>(B97/B96)*(B95/B94)*(B93/B92)*(B91/B90)*B89</f>
        <v>50</v>
      </c>
      <c r="C98" s="165" t="s">
        <v>73</v>
      </c>
      <c r="D98" s="169">
        <f>D97*$B$83/100</f>
        <v>16.282239999999998</v>
      </c>
      <c r="E98" s="170"/>
      <c r="F98" s="171">
        <f>F97*$B$83/100</f>
        <v>15.472079999999998</v>
      </c>
    </row>
    <row r="99" spans="1:9" ht="19.5" customHeight="1" thickBot="1" x14ac:dyDescent="0.35">
      <c r="A99" s="358" t="s">
        <v>74</v>
      </c>
      <c r="B99" s="359"/>
      <c r="C99" s="165" t="s">
        <v>75</v>
      </c>
      <c r="D99" s="229">
        <f>D98/$B$98</f>
        <v>0.32564479999999996</v>
      </c>
      <c r="E99" s="230"/>
      <c r="F99" s="231">
        <f>F98/$B$98</f>
        <v>0.30944159999999998</v>
      </c>
      <c r="G99" s="232"/>
      <c r="H99" s="161"/>
    </row>
    <row r="100" spans="1:9" ht="19.5" customHeight="1" thickBot="1" x14ac:dyDescent="0.35">
      <c r="A100" s="360"/>
      <c r="B100" s="361"/>
      <c r="C100" s="176" t="s">
        <v>131</v>
      </c>
      <c r="D100" s="233">
        <f>$B$56/$B$116</f>
        <v>0.3</v>
      </c>
      <c r="F100" s="175"/>
      <c r="G100" s="234"/>
      <c r="H100" s="161"/>
    </row>
    <row r="101" spans="1:9" ht="18.75" x14ac:dyDescent="0.3">
      <c r="C101" s="176" t="s">
        <v>76</v>
      </c>
      <c r="D101" s="166">
        <f>D100*$B$98</f>
        <v>15</v>
      </c>
      <c r="F101" s="175"/>
      <c r="G101" s="232"/>
      <c r="H101" s="161"/>
    </row>
    <row r="102" spans="1:9" ht="19.5" customHeight="1" thickBot="1" x14ac:dyDescent="0.35">
      <c r="C102" s="177" t="s">
        <v>77</v>
      </c>
      <c r="D102" s="235">
        <f>D101/B34</f>
        <v>15</v>
      </c>
      <c r="F102" s="149"/>
      <c r="G102" s="232"/>
      <c r="H102" s="161"/>
      <c r="I102" s="236"/>
    </row>
    <row r="103" spans="1:9" ht="18.75" x14ac:dyDescent="0.3">
      <c r="C103" s="179" t="s">
        <v>106</v>
      </c>
      <c r="D103" s="180">
        <f>AVERAGE(E91:E94,G91:G94)</f>
        <v>60848206.77579397</v>
      </c>
      <c r="F103" s="149"/>
      <c r="G103" s="234"/>
      <c r="H103" s="161"/>
      <c r="I103" s="237"/>
    </row>
    <row r="104" spans="1:9" ht="18.75" x14ac:dyDescent="0.3">
      <c r="C104" s="181" t="s">
        <v>79</v>
      </c>
      <c r="D104" s="238">
        <f>STDEV(E91:E94,G91:G94)/D103</f>
        <v>7.328382935029876E-3</v>
      </c>
      <c r="F104" s="149"/>
      <c r="G104" s="232"/>
      <c r="H104" s="161"/>
      <c r="I104" s="237"/>
    </row>
    <row r="105" spans="1:9" ht="19.5" customHeight="1" thickBot="1" x14ac:dyDescent="0.35">
      <c r="C105" s="183" t="s">
        <v>18</v>
      </c>
      <c r="D105" s="239">
        <f>COUNT(E91:E94,G91:G94)</f>
        <v>6</v>
      </c>
      <c r="F105" s="149"/>
      <c r="G105" s="232"/>
      <c r="H105" s="161"/>
      <c r="I105" s="237"/>
    </row>
    <row r="106" spans="1:9" ht="19.5" customHeight="1" thickBot="1" x14ac:dyDescent="0.35">
      <c r="A106" s="185"/>
      <c r="B106" s="185"/>
      <c r="C106" s="185"/>
      <c r="D106" s="185"/>
      <c r="E106" s="185"/>
    </row>
    <row r="107" spans="1:9" ht="26.25" customHeight="1" x14ac:dyDescent="0.3">
      <c r="A107" s="137" t="s">
        <v>107</v>
      </c>
      <c r="B107" s="138">
        <v>1000</v>
      </c>
      <c r="C107" s="215" t="s">
        <v>135</v>
      </c>
      <c r="D107" s="240" t="s">
        <v>60</v>
      </c>
      <c r="E107" s="241" t="s">
        <v>108</v>
      </c>
      <c r="F107" s="242" t="s">
        <v>109</v>
      </c>
    </row>
    <row r="108" spans="1:9" ht="26.25" customHeight="1" x14ac:dyDescent="0.4">
      <c r="A108" s="139" t="s">
        <v>110</v>
      </c>
      <c r="B108" s="140">
        <v>1</v>
      </c>
      <c r="C108" s="243">
        <v>1</v>
      </c>
      <c r="D108" s="64">
        <v>44599515</v>
      </c>
      <c r="E108" s="244">
        <f t="shared" ref="E108:E113" si="1">IF(ISBLANK(D108),"-",D108/$D$103*$D$100*$B$116)</f>
        <v>219.88905193706776</v>
      </c>
      <c r="F108" s="245">
        <f t="shared" ref="F108:F113" si="2">IF(ISBLANK(D108), "-", E108/$B$56)</f>
        <v>0.73296350645689257</v>
      </c>
    </row>
    <row r="109" spans="1:9" ht="26.25" customHeight="1" x14ac:dyDescent="0.4">
      <c r="A109" s="139" t="s">
        <v>88</v>
      </c>
      <c r="B109" s="140">
        <v>1</v>
      </c>
      <c r="C109" s="243">
        <v>2</v>
      </c>
      <c r="D109" s="64">
        <v>58825399</v>
      </c>
      <c r="E109" s="246">
        <f t="shared" si="1"/>
        <v>290.02694795962992</v>
      </c>
      <c r="F109" s="247">
        <f t="shared" si="2"/>
        <v>0.96675649319876644</v>
      </c>
    </row>
    <row r="110" spans="1:9" ht="26.25" customHeight="1" x14ac:dyDescent="0.4">
      <c r="A110" s="139" t="s">
        <v>89</v>
      </c>
      <c r="B110" s="140">
        <v>1</v>
      </c>
      <c r="C110" s="243">
        <v>3</v>
      </c>
      <c r="D110" s="64">
        <v>54408378</v>
      </c>
      <c r="E110" s="246">
        <f t="shared" si="1"/>
        <v>268.24970307084317</v>
      </c>
      <c r="F110" s="247">
        <f t="shared" si="2"/>
        <v>0.89416567690281057</v>
      </c>
    </row>
    <row r="111" spans="1:9" ht="26.25" customHeight="1" x14ac:dyDescent="0.4">
      <c r="A111" s="139" t="s">
        <v>90</v>
      </c>
      <c r="B111" s="140">
        <v>1</v>
      </c>
      <c r="C111" s="243">
        <v>4</v>
      </c>
      <c r="D111" s="64">
        <v>58491003</v>
      </c>
      <c r="E111" s="246">
        <f t="shared" si="1"/>
        <v>288.37827488747774</v>
      </c>
      <c r="F111" s="247">
        <f t="shared" si="2"/>
        <v>0.96126091629159249</v>
      </c>
    </row>
    <row r="112" spans="1:9" ht="26.25" customHeight="1" x14ac:dyDescent="0.4">
      <c r="A112" s="139" t="s">
        <v>91</v>
      </c>
      <c r="B112" s="140">
        <v>1</v>
      </c>
      <c r="C112" s="243">
        <v>5</v>
      </c>
      <c r="D112" s="64">
        <v>57949180</v>
      </c>
      <c r="E112" s="246">
        <f t="shared" si="1"/>
        <v>285.70692418360358</v>
      </c>
      <c r="F112" s="247">
        <f t="shared" si="2"/>
        <v>0.9523564139453452</v>
      </c>
    </row>
    <row r="113" spans="1:11" ht="26.25" customHeight="1" x14ac:dyDescent="0.4">
      <c r="A113" s="139" t="s">
        <v>93</v>
      </c>
      <c r="B113" s="140">
        <v>1</v>
      </c>
      <c r="C113" s="248">
        <v>6</v>
      </c>
      <c r="D113" s="65">
        <v>55109167</v>
      </c>
      <c r="E113" s="249">
        <f t="shared" si="1"/>
        <v>271.70480406954067</v>
      </c>
      <c r="F113" s="250">
        <f t="shared" si="2"/>
        <v>0.90568268023180221</v>
      </c>
    </row>
    <row r="114" spans="1:11" ht="26.25" customHeight="1" x14ac:dyDescent="0.3">
      <c r="A114" s="139" t="s">
        <v>94</v>
      </c>
      <c r="B114" s="140">
        <v>1</v>
      </c>
      <c r="C114" s="243"/>
      <c r="D114" s="148"/>
      <c r="E114" s="118"/>
      <c r="F114" s="251"/>
    </row>
    <row r="115" spans="1:11" ht="26.25" customHeight="1" x14ac:dyDescent="0.3">
      <c r="A115" s="139" t="s">
        <v>95</v>
      </c>
      <c r="B115" s="140">
        <v>1</v>
      </c>
      <c r="C115" s="243"/>
      <c r="D115" s="252"/>
      <c r="E115" s="253" t="s">
        <v>67</v>
      </c>
      <c r="F115" s="254">
        <f>AVERAGE(F108:F113)</f>
        <v>0.90219761450453495</v>
      </c>
    </row>
    <row r="116" spans="1:11" ht="27" customHeight="1" thickBot="1" x14ac:dyDescent="0.35">
      <c r="A116" s="139" t="s">
        <v>96</v>
      </c>
      <c r="B116" s="168">
        <f>(B115/B114)*(B113/B112)*(B111/B110)*(B109/B108)*B107</f>
        <v>1000</v>
      </c>
      <c r="C116" s="255"/>
      <c r="D116" s="256"/>
      <c r="E116" s="122" t="s">
        <v>79</v>
      </c>
      <c r="F116" s="257">
        <f>STDEV(F108:F113)/F115</f>
        <v>9.7752324720102285E-2</v>
      </c>
    </row>
    <row r="117" spans="1:11" ht="19.5" customHeight="1" thickBot="1" x14ac:dyDescent="0.35">
      <c r="A117" s="358" t="s">
        <v>74</v>
      </c>
      <c r="B117" s="359"/>
      <c r="C117" s="258"/>
      <c r="D117" s="259"/>
      <c r="E117" s="260" t="s">
        <v>18</v>
      </c>
      <c r="F117" s="261">
        <f>COUNT(F108:F113)</f>
        <v>6</v>
      </c>
      <c r="I117" s="237"/>
    </row>
    <row r="118" spans="1:11" ht="19.5" customHeight="1" thickBot="1" x14ac:dyDescent="0.35">
      <c r="A118" s="360"/>
      <c r="B118" s="361"/>
      <c r="C118" s="118"/>
      <c r="D118" s="118"/>
      <c r="E118" s="118"/>
      <c r="F118" s="148"/>
      <c r="G118" s="118"/>
      <c r="H118" s="118"/>
    </row>
    <row r="119" spans="1:11" ht="18.75" x14ac:dyDescent="0.3">
      <c r="A119" s="135"/>
      <c r="B119" s="135"/>
      <c r="C119" s="118"/>
      <c r="D119" s="118"/>
      <c r="E119" s="118"/>
      <c r="F119" s="148"/>
      <c r="G119" s="118"/>
      <c r="H119" s="118"/>
    </row>
    <row r="120" spans="1:11" ht="18.75" x14ac:dyDescent="0.3">
      <c r="A120" s="262" t="s">
        <v>136</v>
      </c>
      <c r="B120" s="262" t="s">
        <v>137</v>
      </c>
      <c r="C120" s="151"/>
      <c r="D120" s="151"/>
      <c r="E120" s="151"/>
      <c r="F120" s="151"/>
      <c r="G120" s="151"/>
      <c r="H120" s="151"/>
    </row>
    <row r="121" spans="1:11" ht="18.75" x14ac:dyDescent="0.3">
      <c r="A121" s="262"/>
      <c r="B121" s="262"/>
      <c r="C121" s="151"/>
      <c r="D121" s="151"/>
      <c r="E121" s="151"/>
      <c r="F121" s="151"/>
      <c r="G121" s="151"/>
      <c r="H121" s="151"/>
    </row>
    <row r="122" spans="1:11" ht="18.75" x14ac:dyDescent="0.3">
      <c r="A122" s="263" t="s">
        <v>4</v>
      </c>
      <c r="B122" s="264" t="str">
        <f>B79</f>
        <v>Tenofovir Disoproxil Fumarate</v>
      </c>
      <c r="C122" s="151"/>
      <c r="D122" s="151"/>
      <c r="E122" s="151"/>
      <c r="F122" s="151"/>
      <c r="G122" s="151"/>
      <c r="H122" s="151"/>
    </row>
    <row r="123" spans="1:11" ht="18.75" x14ac:dyDescent="0.3">
      <c r="A123" s="265" t="s">
        <v>46</v>
      </c>
      <c r="B123" s="264" t="s">
        <v>143</v>
      </c>
      <c r="C123" s="151"/>
      <c r="D123" s="151"/>
      <c r="E123" s="151"/>
      <c r="F123" s="151"/>
      <c r="G123" s="151"/>
      <c r="H123" s="151"/>
    </row>
    <row r="124" spans="1:11" ht="19.5" customHeight="1" thickBot="1" x14ac:dyDescent="0.35">
      <c r="A124" s="265" t="s">
        <v>6</v>
      </c>
      <c r="B124" s="264">
        <v>98.8</v>
      </c>
      <c r="C124" s="151"/>
      <c r="D124" s="151"/>
      <c r="E124" s="151"/>
      <c r="F124" s="151"/>
      <c r="G124" s="151"/>
      <c r="H124" s="151"/>
    </row>
    <row r="125" spans="1:11" s="127" customFormat="1" ht="15.75" customHeight="1" thickBot="1" x14ac:dyDescent="0.35">
      <c r="A125" s="265" t="s">
        <v>47</v>
      </c>
      <c r="B125" s="264">
        <v>0</v>
      </c>
      <c r="C125" s="362" t="s">
        <v>48</v>
      </c>
      <c r="D125" s="363"/>
      <c r="E125" s="363"/>
      <c r="F125" s="363"/>
      <c r="G125" s="364"/>
      <c r="I125" s="126"/>
      <c r="J125" s="126"/>
      <c r="K125" s="126"/>
    </row>
    <row r="126" spans="1:11" s="127" customFormat="1" ht="19.5" customHeight="1" thickBot="1" x14ac:dyDescent="0.35">
      <c r="A126" s="265" t="s">
        <v>49</v>
      </c>
      <c r="B126" s="266">
        <f>B124-B125</f>
        <v>98.8</v>
      </c>
      <c r="C126" s="267"/>
      <c r="D126" s="267"/>
      <c r="E126" s="267"/>
      <c r="F126" s="267"/>
      <c r="G126" s="268"/>
      <c r="I126" s="126"/>
      <c r="J126" s="126"/>
      <c r="K126" s="126"/>
    </row>
    <row r="127" spans="1:11" s="127" customFormat="1" ht="27" customHeight="1" thickBot="1" x14ac:dyDescent="0.3">
      <c r="A127" s="122" t="s">
        <v>50</v>
      </c>
      <c r="B127" s="131">
        <v>1</v>
      </c>
      <c r="C127" s="365" t="s">
        <v>51</v>
      </c>
      <c r="D127" s="366"/>
      <c r="E127" s="366"/>
      <c r="F127" s="366"/>
      <c r="G127" s="366"/>
      <c r="H127" s="367"/>
      <c r="I127" s="126"/>
      <c r="J127" s="126"/>
      <c r="K127" s="126"/>
    </row>
    <row r="128" spans="1:11" s="127" customFormat="1" ht="27" customHeight="1" thickBot="1" x14ac:dyDescent="0.3">
      <c r="A128" s="122" t="s">
        <v>52</v>
      </c>
      <c r="B128" s="131">
        <v>1</v>
      </c>
      <c r="C128" s="365" t="s">
        <v>53</v>
      </c>
      <c r="D128" s="366"/>
      <c r="E128" s="366"/>
      <c r="F128" s="366"/>
      <c r="G128" s="366"/>
      <c r="H128" s="367"/>
      <c r="I128" s="126"/>
      <c r="J128" s="126"/>
      <c r="K128" s="126"/>
    </row>
    <row r="129" spans="1:11" s="127" customFormat="1" ht="18.75" x14ac:dyDescent="0.25">
      <c r="A129" s="122"/>
      <c r="B129" s="134"/>
      <c r="C129" s="135"/>
      <c r="D129" s="135"/>
      <c r="E129" s="135"/>
      <c r="F129" s="135"/>
      <c r="G129" s="135"/>
      <c r="H129" s="135"/>
      <c r="I129" s="126"/>
      <c r="J129" s="126"/>
      <c r="K129" s="126"/>
    </row>
    <row r="130" spans="1:11" ht="18.75" x14ac:dyDescent="0.3">
      <c r="A130" s="122" t="s">
        <v>54</v>
      </c>
      <c r="B130" s="136">
        <f>B127/B128</f>
        <v>1</v>
      </c>
      <c r="C130" s="118" t="s">
        <v>55</v>
      </c>
      <c r="H130" s="125"/>
    </row>
    <row r="131" spans="1:11" ht="19.5" customHeight="1" thickBot="1" x14ac:dyDescent="0.35">
      <c r="A131" s="262"/>
      <c r="B131" s="262"/>
      <c r="C131" s="151"/>
      <c r="D131" s="151"/>
      <c r="E131" s="151"/>
      <c r="F131" s="151"/>
      <c r="G131" s="151"/>
      <c r="H131" s="151"/>
    </row>
    <row r="132" spans="1:11" ht="27" customHeight="1" thickBot="1" x14ac:dyDescent="0.35">
      <c r="A132" s="269" t="s">
        <v>130</v>
      </c>
      <c r="B132" s="270">
        <v>25</v>
      </c>
      <c r="C132" s="151"/>
      <c r="D132" s="368" t="s">
        <v>56</v>
      </c>
      <c r="E132" s="369"/>
      <c r="F132" s="368" t="s">
        <v>57</v>
      </c>
      <c r="G132" s="369"/>
      <c r="H132" s="151"/>
    </row>
    <row r="133" spans="1:11" ht="26.25" customHeight="1" x14ac:dyDescent="0.3">
      <c r="A133" s="271" t="s">
        <v>58</v>
      </c>
      <c r="B133" s="272">
        <v>10</v>
      </c>
      <c r="C133" s="273" t="s">
        <v>138</v>
      </c>
      <c r="D133" s="274" t="s">
        <v>60</v>
      </c>
      <c r="E133" s="275" t="s">
        <v>61</v>
      </c>
      <c r="F133" s="274" t="s">
        <v>60</v>
      </c>
      <c r="G133" s="275" t="s">
        <v>61</v>
      </c>
      <c r="H133" s="151"/>
    </row>
    <row r="134" spans="1:11" ht="26.25" customHeight="1" x14ac:dyDescent="0.4">
      <c r="A134" s="271" t="s">
        <v>62</v>
      </c>
      <c r="B134" s="272">
        <v>20</v>
      </c>
      <c r="C134" s="276">
        <v>1</v>
      </c>
      <c r="D134" s="58">
        <v>59453951</v>
      </c>
      <c r="E134" s="277">
        <f>IF(ISBLANK(D134),"-",$D$144/$D$141*D134)</f>
        <v>60702149.057009615</v>
      </c>
      <c r="F134" s="58">
        <v>67234151</v>
      </c>
      <c r="G134" s="277">
        <f>IF(ISBLANK(F134),"-",$D$144/$F$141*F134)</f>
        <v>61306991.10041216</v>
      </c>
      <c r="H134" s="151"/>
    </row>
    <row r="135" spans="1:11" ht="26.25" customHeight="1" x14ac:dyDescent="0.4">
      <c r="A135" s="271" t="s">
        <v>63</v>
      </c>
      <c r="B135" s="272">
        <v>1</v>
      </c>
      <c r="C135" s="278">
        <v>2</v>
      </c>
      <c r="D135" s="59">
        <v>59329174</v>
      </c>
      <c r="E135" s="279">
        <f>IF(ISBLANK(D135),"-",$D$144/$D$141*D135)</f>
        <v>60574752.442899197</v>
      </c>
      <c r="F135" s="59">
        <v>66687044</v>
      </c>
      <c r="G135" s="279">
        <f>IF(ISBLANK(F135),"-",$D$144/$F$141*F135)</f>
        <v>60808115.402852252</v>
      </c>
      <c r="H135" s="151"/>
    </row>
    <row r="136" spans="1:11" ht="26.25" customHeight="1" x14ac:dyDescent="0.4">
      <c r="A136" s="271" t="s">
        <v>64</v>
      </c>
      <c r="B136" s="272">
        <v>1</v>
      </c>
      <c r="C136" s="278">
        <v>3</v>
      </c>
      <c r="D136" s="59">
        <v>60200461</v>
      </c>
      <c r="E136" s="279">
        <f>IF(ISBLANK(D136),"-",$D$144/$D$141*D136)</f>
        <v>61464331.561794676</v>
      </c>
      <c r="F136" s="59">
        <v>67215688</v>
      </c>
      <c r="G136" s="279">
        <f>IF(ISBLANK(F136),"-",$D$144/$F$141*F136)</f>
        <v>61290155.742787331</v>
      </c>
      <c r="H136" s="151"/>
    </row>
    <row r="137" spans="1:11" ht="26.25" customHeight="1" x14ac:dyDescent="0.3">
      <c r="A137" s="271" t="s">
        <v>65</v>
      </c>
      <c r="B137" s="272">
        <v>1</v>
      </c>
      <c r="C137" s="280">
        <v>4</v>
      </c>
      <c r="D137" s="222"/>
      <c r="E137" s="281" t="str">
        <f>IF(ISBLANK(D137),"-",$D$144/$D$141*D137)</f>
        <v>-</v>
      </c>
      <c r="F137" s="222"/>
      <c r="G137" s="281" t="str">
        <f>IF(ISBLANK(F137),"-",$D$144/$D$141*F137)</f>
        <v>-</v>
      </c>
      <c r="H137" s="151"/>
    </row>
    <row r="138" spans="1:11" ht="27" customHeight="1" thickBot="1" x14ac:dyDescent="0.35">
      <c r="A138" s="271" t="s">
        <v>66</v>
      </c>
      <c r="B138" s="272">
        <v>1</v>
      </c>
      <c r="C138" s="265" t="s">
        <v>67</v>
      </c>
      <c r="D138" s="282">
        <f>AVERAGE(D134:D137)</f>
        <v>59661195.333333336</v>
      </c>
      <c r="E138" s="283">
        <f>AVERAGE(E134:E137)</f>
        <v>60913744.353901155</v>
      </c>
      <c r="F138" s="282">
        <f>AVERAGE(F134:F137)</f>
        <v>67045627.666666664</v>
      </c>
      <c r="G138" s="284">
        <f>AVERAGE(G134:G137)</f>
        <v>61135087.415350579</v>
      </c>
      <c r="H138" s="151"/>
    </row>
    <row r="139" spans="1:11" ht="26.25" customHeight="1" x14ac:dyDescent="0.3">
      <c r="A139" s="271" t="s">
        <v>68</v>
      </c>
      <c r="B139" s="272">
        <v>1</v>
      </c>
      <c r="C139" s="285" t="s">
        <v>102</v>
      </c>
      <c r="D139" s="140">
        <v>14.87</v>
      </c>
      <c r="E139" s="151"/>
      <c r="F139" s="286">
        <v>16.649999999999999</v>
      </c>
      <c r="G139" s="151"/>
      <c r="H139" s="151"/>
    </row>
    <row r="140" spans="1:11" ht="26.25" customHeight="1" x14ac:dyDescent="0.3">
      <c r="A140" s="271" t="s">
        <v>70</v>
      </c>
      <c r="B140" s="272">
        <v>1</v>
      </c>
      <c r="C140" s="287" t="s">
        <v>103</v>
      </c>
      <c r="D140" s="288">
        <f>D139*B130</f>
        <v>14.87</v>
      </c>
      <c r="E140" s="278"/>
      <c r="F140" s="289">
        <f>F139*B130</f>
        <v>16.649999999999999</v>
      </c>
      <c r="G140" s="151"/>
      <c r="H140" s="151"/>
    </row>
    <row r="141" spans="1:11" ht="19.5" customHeight="1" thickBot="1" x14ac:dyDescent="0.35">
      <c r="A141" s="271" t="s">
        <v>72</v>
      </c>
      <c r="B141" s="290">
        <f>(B140/B139)*(B138/B137)*(B136/B135)*(B134/B133)*B132</f>
        <v>50</v>
      </c>
      <c r="C141" s="287" t="s">
        <v>104</v>
      </c>
      <c r="D141" s="291">
        <f>D140*B126/100</f>
        <v>14.691559999999999</v>
      </c>
      <c r="E141" s="292"/>
      <c r="F141" s="293">
        <f>F140*B126/100</f>
        <v>16.450199999999999</v>
      </c>
      <c r="G141" s="151"/>
      <c r="H141" s="151"/>
    </row>
    <row r="142" spans="1:11" ht="19.5" customHeight="1" thickBot="1" x14ac:dyDescent="0.35">
      <c r="A142" s="358" t="s">
        <v>74</v>
      </c>
      <c r="B142" s="370"/>
      <c r="C142" s="287" t="s">
        <v>105</v>
      </c>
      <c r="D142" s="288">
        <f>D141/$B$141</f>
        <v>0.29383119999999996</v>
      </c>
      <c r="E142" s="292"/>
      <c r="F142" s="294">
        <f>F141/$B$141</f>
        <v>0.32900399999999996</v>
      </c>
      <c r="G142" s="127"/>
      <c r="H142" s="295"/>
    </row>
    <row r="143" spans="1:11" ht="19.5" customHeight="1" thickBot="1" x14ac:dyDescent="0.35">
      <c r="A143" s="360"/>
      <c r="B143" s="371"/>
      <c r="C143" s="287" t="s">
        <v>131</v>
      </c>
      <c r="D143" s="291">
        <f>$B$56/$B$159</f>
        <v>0.3</v>
      </c>
      <c r="E143" s="151"/>
      <c r="F143" s="296"/>
      <c r="G143" s="297"/>
      <c r="H143" s="295"/>
    </row>
    <row r="144" spans="1:11" ht="18.75" x14ac:dyDescent="0.3">
      <c r="A144" s="151"/>
      <c r="B144" s="151"/>
      <c r="C144" s="287" t="s">
        <v>76</v>
      </c>
      <c r="D144" s="288">
        <f>D143*$B$141</f>
        <v>15</v>
      </c>
      <c r="E144" s="151"/>
      <c r="F144" s="296"/>
      <c r="G144" s="127"/>
      <c r="H144" s="295"/>
    </row>
    <row r="145" spans="1:9" ht="19.5" customHeight="1" thickBot="1" x14ac:dyDescent="0.35">
      <c r="A145" s="151"/>
      <c r="B145" s="151"/>
      <c r="C145" s="298" t="s">
        <v>77</v>
      </c>
      <c r="D145" s="299">
        <f>D144/B130</f>
        <v>15</v>
      </c>
      <c r="E145" s="151"/>
      <c r="F145" s="300"/>
      <c r="G145" s="127"/>
      <c r="H145" s="295"/>
      <c r="I145" s="236"/>
    </row>
    <row r="146" spans="1:9" ht="18.75" x14ac:dyDescent="0.3">
      <c r="A146" s="151"/>
      <c r="B146" s="151"/>
      <c r="C146" s="301" t="s">
        <v>106</v>
      </c>
      <c r="D146" s="302">
        <f>AVERAGE(E134:E137,G134:G137)</f>
        <v>61024415.884625874</v>
      </c>
      <c r="E146" s="151"/>
      <c r="F146" s="300"/>
      <c r="G146" s="297"/>
      <c r="H146" s="295"/>
      <c r="I146" s="237"/>
    </row>
    <row r="147" spans="1:9" ht="18.75" x14ac:dyDescent="0.3">
      <c r="A147" s="151"/>
      <c r="B147" s="151"/>
      <c r="C147" s="303" t="s">
        <v>79</v>
      </c>
      <c r="D147" s="304">
        <f>STDEV(E134:E137,G134:G137)/D146</f>
        <v>6.1175168551411739E-3</v>
      </c>
      <c r="E147" s="151"/>
      <c r="F147" s="300"/>
      <c r="G147" s="127"/>
      <c r="H147" s="295"/>
      <c r="I147" s="237"/>
    </row>
    <row r="148" spans="1:9" ht="19.5" customHeight="1" thickBot="1" x14ac:dyDescent="0.35">
      <c r="A148" s="151"/>
      <c r="B148" s="151"/>
      <c r="C148" s="305" t="s">
        <v>18</v>
      </c>
      <c r="D148" s="306">
        <f>COUNT(E134:E137,G134:G137)</f>
        <v>6</v>
      </c>
      <c r="E148" s="151"/>
      <c r="F148" s="300"/>
      <c r="G148" s="127"/>
      <c r="H148" s="295"/>
      <c r="I148" s="237"/>
    </row>
    <row r="149" spans="1:9" ht="19.5" customHeight="1" thickBot="1" x14ac:dyDescent="0.35">
      <c r="A149" s="307"/>
      <c r="B149" s="307"/>
      <c r="C149" s="307"/>
      <c r="D149" s="307"/>
      <c r="E149" s="307"/>
      <c r="F149" s="151"/>
      <c r="G149" s="151"/>
      <c r="H149" s="151"/>
    </row>
    <row r="150" spans="1:9" ht="17.25" customHeight="1" x14ac:dyDescent="0.3">
      <c r="A150" s="269" t="s">
        <v>107</v>
      </c>
      <c r="B150" s="270">
        <v>1000</v>
      </c>
      <c r="C150" s="308" t="s">
        <v>135</v>
      </c>
      <c r="D150" s="309" t="s">
        <v>60</v>
      </c>
      <c r="E150" s="310" t="s">
        <v>108</v>
      </c>
      <c r="F150" s="311" t="s">
        <v>109</v>
      </c>
      <c r="G150" s="151"/>
      <c r="H150" s="151"/>
    </row>
    <row r="151" spans="1:9" ht="26.25" customHeight="1" x14ac:dyDescent="0.4">
      <c r="A151" s="271" t="s">
        <v>110</v>
      </c>
      <c r="B151" s="272">
        <v>1</v>
      </c>
      <c r="C151" s="312">
        <v>1</v>
      </c>
      <c r="D151" s="64">
        <v>63002429</v>
      </c>
      <c r="E151" s="313">
        <f t="shared" ref="E151:E156" si="3">IF(ISBLANK(D151),"-",D151/$D$146*$D$143*$B$159)</f>
        <v>309.72404120564039</v>
      </c>
      <c r="F151" s="314">
        <f t="shared" ref="F151:F156" si="4">IF(ISBLANK(D151), "-", E151/$B$56)</f>
        <v>1.032413470685468</v>
      </c>
      <c r="G151" s="151"/>
      <c r="H151" s="151"/>
    </row>
    <row r="152" spans="1:9" ht="26.25" customHeight="1" x14ac:dyDescent="0.4">
      <c r="A152" s="271" t="s">
        <v>88</v>
      </c>
      <c r="B152" s="272">
        <v>1</v>
      </c>
      <c r="C152" s="312">
        <v>2</v>
      </c>
      <c r="D152" s="64">
        <v>59305784</v>
      </c>
      <c r="E152" s="315">
        <f t="shared" si="3"/>
        <v>291.55109380542785</v>
      </c>
      <c r="F152" s="316">
        <f t="shared" si="4"/>
        <v>0.97183697935142621</v>
      </c>
      <c r="G152" s="151"/>
      <c r="H152" s="151"/>
    </row>
    <row r="153" spans="1:9" ht="26.25" customHeight="1" x14ac:dyDescent="0.4">
      <c r="A153" s="271" t="s">
        <v>89</v>
      </c>
      <c r="B153" s="272">
        <v>1</v>
      </c>
      <c r="C153" s="312">
        <v>3</v>
      </c>
      <c r="D153" s="64">
        <v>60909476</v>
      </c>
      <c r="E153" s="315">
        <f t="shared" si="3"/>
        <v>299.43494804681205</v>
      </c>
      <c r="F153" s="316">
        <f t="shared" si="4"/>
        <v>0.99811649348937348</v>
      </c>
      <c r="G153" s="151"/>
      <c r="H153" s="151"/>
    </row>
    <row r="154" spans="1:9" ht="26.25" customHeight="1" x14ac:dyDescent="0.4">
      <c r="A154" s="271" t="s">
        <v>90</v>
      </c>
      <c r="B154" s="272">
        <v>1</v>
      </c>
      <c r="C154" s="312">
        <v>4</v>
      </c>
      <c r="D154" s="64">
        <v>59396191</v>
      </c>
      <c r="E154" s="315">
        <f t="shared" si="3"/>
        <v>291.99554050117791</v>
      </c>
      <c r="F154" s="316">
        <f t="shared" si="4"/>
        <v>0.97331846833725966</v>
      </c>
      <c r="G154" s="151"/>
      <c r="H154" s="151"/>
    </row>
    <row r="155" spans="1:9" ht="26.25" customHeight="1" x14ac:dyDescent="0.4">
      <c r="A155" s="271" t="s">
        <v>91</v>
      </c>
      <c r="B155" s="272">
        <v>1</v>
      </c>
      <c r="C155" s="312">
        <v>5</v>
      </c>
      <c r="D155" s="64">
        <v>61728126</v>
      </c>
      <c r="E155" s="315">
        <f t="shared" si="3"/>
        <v>303.45948472512003</v>
      </c>
      <c r="F155" s="316">
        <f t="shared" si="4"/>
        <v>1.0115316157504002</v>
      </c>
      <c r="G155" s="151"/>
      <c r="H155" s="151"/>
    </row>
    <row r="156" spans="1:9" ht="26.25" customHeight="1" x14ac:dyDescent="0.4">
      <c r="A156" s="271" t="s">
        <v>93</v>
      </c>
      <c r="B156" s="272">
        <v>1</v>
      </c>
      <c r="C156" s="317">
        <v>6</v>
      </c>
      <c r="D156" s="65">
        <v>61141325</v>
      </c>
      <c r="E156" s="318">
        <f t="shared" si="3"/>
        <v>300.57473281970528</v>
      </c>
      <c r="F156" s="319">
        <f t="shared" si="4"/>
        <v>1.0019157760656843</v>
      </c>
      <c r="G156" s="151"/>
      <c r="H156" s="151"/>
    </row>
    <row r="157" spans="1:9" ht="26.25" customHeight="1" x14ac:dyDescent="0.3">
      <c r="A157" s="271" t="s">
        <v>94</v>
      </c>
      <c r="B157" s="272">
        <v>1</v>
      </c>
      <c r="C157" s="312"/>
      <c r="D157" s="278"/>
      <c r="E157" s="151"/>
      <c r="F157" s="320"/>
      <c r="G157" s="151"/>
      <c r="H157" s="151"/>
    </row>
    <row r="158" spans="1:9" ht="26.25" customHeight="1" x14ac:dyDescent="0.4">
      <c r="A158" s="271" t="s">
        <v>95</v>
      </c>
      <c r="B158" s="272">
        <v>1</v>
      </c>
      <c r="C158" s="312"/>
      <c r="D158" s="321"/>
      <c r="E158" s="322" t="s">
        <v>67</v>
      </c>
      <c r="F158" s="323">
        <f>AVERAGE(F151:F156)</f>
        <v>0.99818880061326853</v>
      </c>
      <c r="G158" s="151"/>
      <c r="H158" s="151"/>
    </row>
    <row r="159" spans="1:9" ht="27" customHeight="1" thickBot="1" x14ac:dyDescent="0.45">
      <c r="A159" s="271" t="s">
        <v>96</v>
      </c>
      <c r="B159" s="290">
        <f>(B158/B157)*(B156/B155)*(B154/B153)*(B152/B151)*B150</f>
        <v>1000</v>
      </c>
      <c r="C159" s="324"/>
      <c r="D159" s="151"/>
      <c r="E159" s="325" t="s">
        <v>79</v>
      </c>
      <c r="F159" s="326">
        <f>STDEV(F151:F156)/F158</f>
        <v>2.3177260107270364E-2</v>
      </c>
      <c r="G159" s="151"/>
      <c r="H159" s="151"/>
    </row>
    <row r="160" spans="1:9" ht="27" customHeight="1" thickBot="1" x14ac:dyDescent="0.45">
      <c r="A160" s="358" t="s">
        <v>74</v>
      </c>
      <c r="B160" s="359"/>
      <c r="C160" s="327"/>
      <c r="D160" s="328"/>
      <c r="E160" s="329" t="s">
        <v>18</v>
      </c>
      <c r="F160" s="330">
        <f>COUNT(F151:F156)</f>
        <v>6</v>
      </c>
      <c r="G160" s="151"/>
      <c r="H160" s="151"/>
      <c r="I160" s="237"/>
    </row>
    <row r="161" spans="1:8" ht="19.5" customHeight="1" thickBot="1" x14ac:dyDescent="0.35">
      <c r="A161" s="360"/>
      <c r="B161" s="361"/>
      <c r="C161" s="151"/>
      <c r="D161" s="151"/>
      <c r="E161" s="151"/>
      <c r="F161" s="278"/>
      <c r="G161" s="151"/>
      <c r="H161" s="151"/>
    </row>
    <row r="162" spans="1:8" ht="18.75" x14ac:dyDescent="0.3">
      <c r="A162" s="135"/>
      <c r="B162" s="135"/>
      <c r="C162" s="151"/>
      <c r="D162" s="151"/>
      <c r="E162" s="151"/>
      <c r="F162" s="278"/>
      <c r="G162" s="151"/>
      <c r="H162" s="151"/>
    </row>
    <row r="163" spans="1:8" ht="18.75" x14ac:dyDescent="0.3">
      <c r="A163" s="262" t="s">
        <v>136</v>
      </c>
      <c r="B163" s="120" t="s">
        <v>139</v>
      </c>
      <c r="C163" s="151"/>
      <c r="D163" s="151"/>
      <c r="E163" s="151"/>
      <c r="F163" s="278"/>
      <c r="G163" s="151"/>
      <c r="H163" s="151"/>
    </row>
    <row r="164" spans="1:8" ht="19.5" customHeight="1" thickBot="1" x14ac:dyDescent="0.35">
      <c r="A164" s="135"/>
      <c r="B164" s="135"/>
      <c r="C164" s="151"/>
      <c r="D164" s="151"/>
      <c r="E164" s="151"/>
      <c r="F164" s="278"/>
      <c r="G164" s="151"/>
      <c r="H164" s="151"/>
    </row>
    <row r="165" spans="1:8" ht="26.25" customHeight="1" x14ac:dyDescent="0.4">
      <c r="A165" s="331" t="s">
        <v>67</v>
      </c>
      <c r="B165" s="332">
        <f>AVERAGE(F108:F113,F151:F156)</f>
        <v>0.9501932075589018</v>
      </c>
      <c r="C165" s="151"/>
      <c r="D165" s="151"/>
      <c r="E165" s="151"/>
      <c r="F165" s="278"/>
      <c r="G165" s="151"/>
      <c r="H165" s="151"/>
    </row>
    <row r="166" spans="1:8" ht="26.25" customHeight="1" x14ac:dyDescent="0.4">
      <c r="A166" s="271" t="s">
        <v>79</v>
      </c>
      <c r="B166" s="333">
        <f>STDEV(F108:F113,F151:F156)/B165</f>
        <v>8.3477706307698546E-2</v>
      </c>
      <c r="C166" s="151"/>
      <c r="D166" s="151"/>
      <c r="E166" s="151"/>
      <c r="F166" s="278"/>
      <c r="G166" s="151"/>
      <c r="H166" s="151"/>
    </row>
    <row r="167" spans="1:8" ht="27" customHeight="1" thickBot="1" x14ac:dyDescent="0.45">
      <c r="A167" s="334" t="s">
        <v>18</v>
      </c>
      <c r="B167" s="335">
        <f>COUNT(F108:F113,F151:F156)</f>
        <v>12</v>
      </c>
      <c r="C167" s="151"/>
      <c r="D167" s="151"/>
      <c r="E167" s="151"/>
      <c r="F167" s="278"/>
      <c r="G167" s="151"/>
      <c r="H167" s="151"/>
    </row>
    <row r="168" spans="1:8" ht="26.25" customHeight="1" x14ac:dyDescent="0.3">
      <c r="A168" s="121" t="s">
        <v>134</v>
      </c>
      <c r="B168" s="122" t="s">
        <v>111</v>
      </c>
      <c r="C168" s="372" t="str">
        <f>B20</f>
        <v>Efavirenz 600mg, Lamivudine 300mg and Tenofovir Disoproxil Fumarate 300mg Tablets</v>
      </c>
      <c r="D168" s="372"/>
      <c r="E168" s="118" t="s">
        <v>112</v>
      </c>
      <c r="F168" s="118"/>
      <c r="G168" s="214">
        <f>B165</f>
        <v>0.9501932075589018</v>
      </c>
      <c r="H168" s="118"/>
    </row>
    <row r="169" spans="1:8" ht="19.5" customHeight="1" thickBot="1" x14ac:dyDescent="0.35">
      <c r="A169" s="336"/>
      <c r="B169" s="336"/>
      <c r="C169" s="337"/>
      <c r="D169" s="337"/>
      <c r="E169" s="337"/>
      <c r="F169" s="337"/>
      <c r="G169" s="337"/>
      <c r="H169" s="337"/>
    </row>
    <row r="170" spans="1:8" ht="18.75" x14ac:dyDescent="0.3">
      <c r="B170" s="355" t="s">
        <v>24</v>
      </c>
      <c r="C170" s="355"/>
      <c r="E170" s="141" t="s">
        <v>25</v>
      </c>
      <c r="F170" s="338"/>
      <c r="G170" s="355" t="s">
        <v>26</v>
      </c>
      <c r="H170" s="355"/>
    </row>
    <row r="171" spans="1:8" ht="83.25" customHeight="1" x14ac:dyDescent="0.3">
      <c r="A171" s="121" t="s">
        <v>27</v>
      </c>
      <c r="B171" s="339" t="s">
        <v>142</v>
      </c>
      <c r="C171" s="339"/>
      <c r="E171" s="340"/>
      <c r="F171" s="118"/>
      <c r="G171" s="340"/>
      <c r="H171" s="340"/>
    </row>
    <row r="172" spans="1:8" ht="84" customHeight="1" x14ac:dyDescent="0.3">
      <c r="A172" s="121" t="s">
        <v>28</v>
      </c>
      <c r="B172" s="341"/>
      <c r="C172" s="341"/>
      <c r="E172" s="342"/>
      <c r="F172" s="118"/>
      <c r="G172" s="343"/>
      <c r="H172" s="343"/>
    </row>
    <row r="173" spans="1:8" ht="18.75" x14ac:dyDescent="0.3">
      <c r="A173" s="148"/>
      <c r="B173" s="148"/>
      <c r="C173" s="148"/>
      <c r="D173" s="148"/>
      <c r="E173" s="148"/>
      <c r="F173" s="170"/>
      <c r="G173" s="148"/>
      <c r="H173" s="148"/>
    </row>
    <row r="174" spans="1:8" ht="18.75" x14ac:dyDescent="0.3">
      <c r="A174" s="148"/>
      <c r="B174" s="148"/>
      <c r="C174" s="148"/>
      <c r="D174" s="148"/>
      <c r="E174" s="148"/>
      <c r="F174" s="170"/>
      <c r="G174" s="148"/>
      <c r="H174" s="148"/>
    </row>
    <row r="175" spans="1:8" ht="18.75" x14ac:dyDescent="0.3">
      <c r="A175" s="148"/>
      <c r="B175" s="148"/>
      <c r="C175" s="148"/>
      <c r="D175" s="148"/>
      <c r="E175" s="148"/>
      <c r="F175" s="170"/>
      <c r="G175" s="148"/>
      <c r="H175" s="148"/>
    </row>
    <row r="176" spans="1:8" ht="18.75" x14ac:dyDescent="0.3">
      <c r="A176" s="148"/>
      <c r="B176" s="148"/>
      <c r="C176" s="148"/>
      <c r="D176" s="148"/>
      <c r="E176" s="148"/>
      <c r="F176" s="170"/>
      <c r="G176" s="148"/>
      <c r="H176" s="148"/>
    </row>
    <row r="177" spans="1:8" ht="18.75" x14ac:dyDescent="0.3">
      <c r="A177" s="148"/>
      <c r="B177" s="148"/>
      <c r="C177" s="148"/>
      <c r="D177" s="148"/>
      <c r="E177" s="148"/>
      <c r="F177" s="170"/>
      <c r="G177" s="148"/>
      <c r="H177" s="148"/>
    </row>
    <row r="178" spans="1:8" ht="18.75" x14ac:dyDescent="0.3">
      <c r="A178" s="148"/>
      <c r="B178" s="148"/>
      <c r="C178" s="148"/>
      <c r="D178" s="148"/>
      <c r="E178" s="148"/>
      <c r="F178" s="170"/>
      <c r="G178" s="148"/>
      <c r="H178" s="148"/>
    </row>
    <row r="179" spans="1:8" ht="18.75" x14ac:dyDescent="0.3">
      <c r="A179" s="148"/>
      <c r="B179" s="148"/>
      <c r="C179" s="148"/>
      <c r="D179" s="148"/>
      <c r="E179" s="148"/>
      <c r="F179" s="170"/>
      <c r="G179" s="148"/>
      <c r="H179" s="148"/>
    </row>
    <row r="180" spans="1:8" ht="18.75" x14ac:dyDescent="0.3">
      <c r="A180" s="148"/>
      <c r="B180" s="148"/>
      <c r="C180" s="148"/>
      <c r="D180" s="148"/>
      <c r="E180" s="148"/>
      <c r="F180" s="170"/>
      <c r="G180" s="148"/>
      <c r="H180" s="148"/>
    </row>
    <row r="181" spans="1:8" ht="18.75" x14ac:dyDescent="0.3">
      <c r="A181" s="148"/>
      <c r="B181" s="148"/>
      <c r="C181" s="148"/>
      <c r="D181" s="148"/>
      <c r="E181" s="148"/>
      <c r="F181" s="170"/>
      <c r="G181" s="148"/>
      <c r="H181" s="148"/>
    </row>
    <row r="250" spans="1:1" x14ac:dyDescent="0.3">
      <c r="A250" s="113">
        <v>5</v>
      </c>
    </row>
  </sheetData>
  <sheetProtection password="F258" sheet="1" objects="1" scenarios="1" formatColumns="0" formatRows="0" insertHyperlinks="0" autoFilter="0" pivotTables="0"/>
  <mergeCells count="41">
    <mergeCell ref="D36:E36"/>
    <mergeCell ref="F36:G36"/>
    <mergeCell ref="A1:H7"/>
    <mergeCell ref="A8:H14"/>
    <mergeCell ref="A16:H16"/>
    <mergeCell ref="A17:H17"/>
    <mergeCell ref="B18:C18"/>
    <mergeCell ref="B21:H21"/>
    <mergeCell ref="B20:C20"/>
    <mergeCell ref="B26:C26"/>
    <mergeCell ref="B27:C27"/>
    <mergeCell ref="C29:G29"/>
    <mergeCell ref="C31:H31"/>
    <mergeCell ref="C32:H32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SST LAMIVUDINE</vt:lpstr>
      <vt:lpstr>SST LAMIVUDINE (S2)</vt:lpstr>
      <vt:lpstr>SST TENOFOVIR</vt:lpstr>
      <vt:lpstr>SST TENOFOVIR (S 2)</vt:lpstr>
      <vt:lpstr>SST EFAVIRENZ</vt:lpstr>
      <vt:lpstr>SST EFAVIRENZ (S 2)</vt:lpstr>
      <vt:lpstr>Uniformity</vt:lpstr>
      <vt:lpstr>Lamivudine </vt:lpstr>
      <vt:lpstr>Tenofovir</vt:lpstr>
      <vt:lpstr>Efavirenz</vt:lpstr>
      <vt:lpstr>Efavirenz!Print_Area</vt:lpstr>
      <vt:lpstr>'Lamivudine '!Print_Area</vt:lpstr>
      <vt:lpstr>'SST EFAVIRENZ'!Print_Area</vt:lpstr>
      <vt:lpstr>'SST EFAVIRENZ (S 2)'!Print_Area</vt:lpstr>
      <vt:lpstr>'SST LAMIVUDINE'!Print_Area</vt:lpstr>
      <vt:lpstr>'SST LAMIVUDINE (S2)'!Print_Area</vt:lpstr>
      <vt:lpstr>'SST TENOFOVIR'!Print_Area</vt:lpstr>
      <vt:lpstr>'SST TENOFOVIR (S 2)'!Print_Area</vt:lpstr>
      <vt:lpstr>Tenofovir!Print_Area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2016-05-12T06:36:17Z</cp:lastPrinted>
  <dcterms:created xsi:type="dcterms:W3CDTF">2005-07-05T10:19:27Z</dcterms:created>
  <dcterms:modified xsi:type="dcterms:W3CDTF">2016-05-12T07:03:42Z</dcterms:modified>
</cp:coreProperties>
</file>