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3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24519"/>
</workbook>
</file>

<file path=xl/calcChain.xml><?xml version="1.0" encoding="utf-8"?>
<calcChain xmlns="http://schemas.openxmlformats.org/spreadsheetml/2006/main">
  <c r="B19" i="5"/>
  <c r="B41" i="6"/>
  <c r="E39"/>
  <c r="D39"/>
  <c r="C39"/>
  <c r="B39"/>
  <c r="B40" s="1"/>
  <c r="B30"/>
  <c r="B19"/>
  <c r="B18"/>
  <c r="F17"/>
  <c r="E17"/>
  <c r="D17"/>
  <c r="C17"/>
  <c r="B17"/>
  <c r="B8"/>
  <c r="D69" i="5" l="1"/>
  <c r="D65"/>
  <c r="D61"/>
  <c r="C77"/>
  <c r="H72"/>
  <c r="G72"/>
  <c r="B69"/>
  <c r="H68"/>
  <c r="G68"/>
  <c r="H64"/>
  <c r="G64"/>
  <c r="B58"/>
  <c r="E56"/>
  <c r="B55"/>
  <c r="B45"/>
  <c r="D48" s="1"/>
  <c r="D49" s="1"/>
  <c r="F44"/>
  <c r="F45" s="1"/>
  <c r="D44"/>
  <c r="F42"/>
  <c r="D42"/>
  <c r="G41"/>
  <c r="E41"/>
  <c r="G40"/>
  <c r="E40"/>
  <c r="G39"/>
  <c r="E39"/>
  <c r="G38"/>
  <c r="E38"/>
  <c r="B34"/>
  <c r="B30"/>
  <c r="C77" i="4"/>
  <c r="H72"/>
  <c r="G72"/>
  <c r="B69"/>
  <c r="H68"/>
  <c r="G68"/>
  <c r="H64"/>
  <c r="G64"/>
  <c r="B58"/>
  <c r="E56"/>
  <c r="B55"/>
  <c r="B45"/>
  <c r="D48" s="1"/>
  <c r="D49" s="1"/>
  <c r="F44"/>
  <c r="D44"/>
  <c r="F42"/>
  <c r="D42"/>
  <c r="G41"/>
  <c r="E41"/>
  <c r="G40"/>
  <c r="E40"/>
  <c r="G39"/>
  <c r="E39"/>
  <c r="G38"/>
  <c r="E38"/>
  <c r="B34"/>
  <c r="B30"/>
  <c r="D45" s="1"/>
  <c r="D33" i="2"/>
  <c r="C33"/>
  <c r="C35" s="1"/>
  <c r="B33"/>
  <c r="D50" i="5" l="1"/>
  <c r="D51" s="1"/>
  <c r="F46"/>
  <c r="D45"/>
  <c r="D46" s="1"/>
  <c r="G42"/>
  <c r="C37" i="2"/>
  <c r="C39" s="1"/>
  <c r="D52" i="5"/>
  <c r="E42"/>
  <c r="G42" i="4"/>
  <c r="D52"/>
  <c r="D46"/>
  <c r="D50"/>
  <c r="D51" s="1"/>
  <c r="F45"/>
  <c r="F46" s="1"/>
  <c r="E42"/>
  <c r="B57" l="1"/>
  <c r="D58" s="1"/>
  <c r="G62" s="1"/>
  <c r="H62" s="1"/>
  <c r="B57" i="5"/>
  <c r="D58" s="1"/>
  <c r="G63" i="4"/>
  <c r="H63" s="1"/>
  <c r="G69"/>
  <c r="H69" s="1"/>
  <c r="G70"/>
  <c r="H70" s="1"/>
  <c r="G61"/>
  <c r="H61" s="1"/>
  <c r="B70"/>
  <c r="G71" l="1"/>
  <c r="H71" s="1"/>
  <c r="G66"/>
  <c r="H66" s="1"/>
  <c r="G65"/>
  <c r="H65" s="1"/>
  <c r="G67"/>
  <c r="H67" s="1"/>
  <c r="G67" i="5"/>
  <c r="H67" s="1"/>
  <c r="G65"/>
  <c r="H65" s="1"/>
  <c r="G66"/>
  <c r="H66" s="1"/>
  <c r="B70"/>
  <c r="G61"/>
  <c r="H61" s="1"/>
  <c r="G71"/>
  <c r="H71" s="1"/>
  <c r="G69"/>
  <c r="H69" s="1"/>
  <c r="G63"/>
  <c r="H63" s="1"/>
  <c r="G62"/>
  <c r="H62" s="1"/>
  <c r="G70"/>
  <c r="H70" s="1"/>
  <c r="H75" i="4" l="1"/>
  <c r="H73"/>
  <c r="G77" s="1"/>
  <c r="H73" i="5"/>
  <c r="H75"/>
  <c r="H74" i="4" l="1"/>
  <c r="H74" i="5"/>
  <c r="G77"/>
</calcChain>
</file>

<file path=xl/sharedStrings.xml><?xml version="1.0" encoding="utf-8"?>
<sst xmlns="http://schemas.openxmlformats.org/spreadsheetml/2006/main" count="271" uniqueCount="122">
  <si>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</si>
  <si>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</si>
  <si>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</si>
  <si>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</si>
  <si>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</si>
  <si>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</si>
  <si>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</si>
  <si>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</si>
  <si>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</si>
  <si>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</si>
  <si>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</si>
  <si>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</si>
  <si>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</si>
  <si>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</si>
  <si>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</si>
  <si>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</si>
  <si>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</si>
  <si>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</si>
  <si>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</si>
  <si>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</si>
  <si>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</si>
  <si>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</si>
  <si>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</si>
  <si>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</si>
  <si>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</si>
  <si>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</si>
  <si>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</si>
  <si>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</si>
  <si>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</si>
  <si>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</si>
  <si>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</si>
  <si>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</si>
  <si>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</si>
  <si>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</si>
  <si>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</si>
  <si>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</si>
  <si>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</si>
  <si>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</si>
  <si>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</si>
  <si>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</si>
  <si>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</si>
  <si>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</si>
  <si>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</si>
  <si>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</si>
  <si>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</si>
  <si>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</si>
  <si>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</si>
  <si>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</si>
  <si>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</si>
  <si>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</si>
  <si>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</si>
  <si>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</si>
  <si>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</si>
  <si>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</si>
  <si>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</si>
  <si>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</si>
  <si>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</si>
  <si>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</si>
  <si>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</si>
  <si>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</si>
  <si>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</si>
  <si>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</si>
  <si>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</si>
  <si>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</si>
  <si>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</si>
  <si>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</si>
  <si>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</si>
  <si>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</si>
  <si>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</si>
  <si>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</si>
  <si>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</si>
  <si>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</si>
  <si>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</si>
  <si>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</si>
  <si>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</si>
  <si>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</si>
  <si>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</si>
  <si>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</si>
  <si>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</si>
  <si>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</si>
  <si>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</si>
  <si>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</si>
  <si>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</si>
  <si>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</si>
  <si>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</si>
  <si>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</si>
  <si>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</si>
  <si>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</si>
  <si>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</si>
  <si>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</si>
  <si>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</si>
  <si>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</si>
  <si>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</si>
  <si>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</si>
  <si>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</si>
  <si>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</si>
  <si>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</si>
  <si>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</si>
  <si>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</si>
  <si>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</si>
  <si>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</si>
  <si>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</si>
  <si>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</si>
  <si>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</si>
  <si>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</si>
  <si>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</si>
  <si>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</si>
  <si>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</si>
  <si>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</si>
  <si>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</si>
  <si>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</si>
  <si>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</si>
  <si>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</si>
  <si>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</si>
  <si>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</si>
  <si>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</si>
  <si>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</si>
  <si>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</si>
  <si>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</si>
  <si>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</si>
  <si>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</si>
  <si>
    <t>NDQB201604876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</si>
</sst>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7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17" zoomScale="90" zoomScaleSheetLayoutView="90" workbookViewId="0">
      <selection activeCell="D32" sqref="D32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64" t="s">
        <v>29</v>
      </c>
      <c r="B1" s="364"/>
      <c r="C1" s="364"/>
      <c r="D1" s="364"/>
      <c r="E1" s="364"/>
      <c r="F1" s="364"/>
      <c r="G1" s="57"/>
    </row>
    <row r="2" spans="1:7" ht="12.75" customHeight="1">
      <c r="A2" s="364"/>
      <c r="B2" s="364"/>
      <c r="C2" s="364"/>
      <c r="D2" s="364"/>
      <c r="E2" s="364"/>
      <c r="F2" s="364"/>
      <c r="G2" s="57"/>
    </row>
    <row r="3" spans="1:7" ht="12.75" customHeight="1">
      <c r="A3" s="364"/>
      <c r="B3" s="364"/>
      <c r="C3" s="364"/>
      <c r="D3" s="364"/>
      <c r="E3" s="364"/>
      <c r="F3" s="364"/>
      <c r="G3" s="57"/>
    </row>
    <row r="4" spans="1:7" ht="12.75" customHeight="1">
      <c r="A4" s="364"/>
      <c r="B4" s="364"/>
      <c r="C4" s="364"/>
      <c r="D4" s="364"/>
      <c r="E4" s="364"/>
      <c r="F4" s="364"/>
      <c r="G4" s="57"/>
    </row>
    <row r="5" spans="1:7" ht="12.75" customHeight="1">
      <c r="A5" s="364"/>
      <c r="B5" s="364"/>
      <c r="C5" s="364"/>
      <c r="D5" s="364"/>
      <c r="E5" s="364"/>
      <c r="F5" s="364"/>
      <c r="G5" s="57"/>
    </row>
    <row r="6" spans="1:7" ht="12.75" customHeight="1">
      <c r="A6" s="364"/>
      <c r="B6" s="364"/>
      <c r="C6" s="364"/>
      <c r="D6" s="364"/>
      <c r="E6" s="364"/>
      <c r="F6" s="364"/>
      <c r="G6" s="57"/>
    </row>
    <row r="7" spans="1:7" ht="12.75" customHeight="1">
      <c r="A7" s="364"/>
      <c r="B7" s="364"/>
      <c r="C7" s="364"/>
      <c r="D7" s="364"/>
      <c r="E7" s="364"/>
      <c r="F7" s="364"/>
      <c r="G7" s="57"/>
    </row>
    <row r="8" spans="1:7" ht="15" customHeight="1">
      <c r="A8" s="363" t="s">
        <v>30</v>
      </c>
      <c r="B8" s="363"/>
      <c r="C8" s="363"/>
      <c r="D8" s="363"/>
      <c r="E8" s="363"/>
      <c r="F8" s="363"/>
      <c r="G8" s="58"/>
    </row>
    <row r="9" spans="1:7" ht="12.75" customHeight="1">
      <c r="A9" s="363"/>
      <c r="B9" s="363"/>
      <c r="C9" s="363"/>
      <c r="D9" s="363"/>
      <c r="E9" s="363"/>
      <c r="F9" s="363"/>
      <c r="G9" s="58"/>
    </row>
    <row r="10" spans="1:7" ht="12.75" customHeight="1">
      <c r="A10" s="363"/>
      <c r="B10" s="363"/>
      <c r="C10" s="363"/>
      <c r="D10" s="363"/>
      <c r="E10" s="363"/>
      <c r="F10" s="363"/>
      <c r="G10" s="58"/>
    </row>
    <row r="11" spans="1:7" ht="12.75" customHeight="1">
      <c r="A11" s="363"/>
      <c r="B11" s="363"/>
      <c r="C11" s="363"/>
      <c r="D11" s="363"/>
      <c r="E11" s="363"/>
      <c r="F11" s="363"/>
      <c r="G11" s="58"/>
    </row>
    <row r="12" spans="1:7" ht="12.75" customHeight="1">
      <c r="A12" s="363"/>
      <c r="B12" s="363"/>
      <c r="C12" s="363"/>
      <c r="D12" s="363"/>
      <c r="E12" s="363"/>
      <c r="F12" s="363"/>
      <c r="G12" s="58"/>
    </row>
    <row r="13" spans="1:7" ht="12.75" customHeight="1">
      <c r="A13" s="363"/>
      <c r="B13" s="363"/>
      <c r="C13" s="363"/>
      <c r="D13" s="363"/>
      <c r="E13" s="363"/>
      <c r="F13" s="363"/>
      <c r="G13" s="58"/>
    </row>
    <row r="14" spans="1:7" ht="12.75" customHeight="1">
      <c r="A14" s="363"/>
      <c r="B14" s="363"/>
      <c r="C14" s="363"/>
      <c r="D14" s="363"/>
      <c r="E14" s="363"/>
      <c r="F14" s="363"/>
      <c r="G14" s="58"/>
    </row>
    <row r="15" spans="1:7" ht="13.5" customHeight="1"/>
    <row r="16" spans="1:7" ht="19.5" customHeight="1">
      <c r="A16" s="359" t="s">
        <v>31</v>
      </c>
      <c r="B16" s="360"/>
      <c r="C16" s="360"/>
      <c r="D16" s="360"/>
      <c r="E16" s="360"/>
      <c r="F16" s="361"/>
    </row>
    <row r="17" spans="1:13" ht="18.75" customHeight="1">
      <c r="A17" s="362" t="s">
        <v>32</v>
      </c>
      <c r="B17" s="362"/>
      <c r="C17" s="362"/>
      <c r="D17" s="362"/>
      <c r="E17" s="362"/>
      <c r="F17" s="362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4" t="s">
        <v>33</v>
      </c>
      <c r="B20" s="394" t="s">
        <v>5</v>
      </c>
    </row>
    <row r="21" spans="1:13" ht="16.5" customHeight="1">
      <c r="A21" s="4" t="s">
        <v>34</v>
      </c>
      <c r="B21" s="401" t="s">
        <v>121</v>
      </c>
    </row>
    <row r="22" spans="1:13" ht="16.5" customHeight="1">
      <c r="A22" s="4" t="s">
        <v>35</v>
      </c>
      <c r="B22" s="59" t="s">
        <v>9</v>
      </c>
    </row>
    <row r="23" spans="1:13" ht="16.5" customHeight="1">
      <c r="A23" s="4" t="s">
        <v>36</v>
      </c>
      <c r="B23" s="59" t="s">
        <v>11</v>
      </c>
    </row>
    <row r="24" spans="1:13" ht="16.5" customHeight="1">
      <c r="A24" s="4" t="s">
        <v>37</v>
      </c>
      <c r="B24" s="60">
        <v>42496</v>
      </c>
    </row>
    <row r="25" spans="1:13" ht="16.5" customHeight="1">
      <c r="A25" s="4" t="s">
        <v>38</v>
      </c>
      <c r="B25" s="60">
        <v>42133</v>
      </c>
    </row>
    <row r="27" spans="1:13" ht="13.5" customHeight="1"/>
    <row r="28" spans="1:13" ht="17.25" customHeight="1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>
      <c r="B29" s="11">
        <v>21.73462</v>
      </c>
      <c r="C29" s="12">
        <v>46.841169999999998</v>
      </c>
      <c r="D29" s="12">
        <v>50.509180000000001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>
      <c r="B30" s="14"/>
      <c r="C30" s="12">
        <v>46.758290000000002</v>
      </c>
      <c r="D30" s="12">
        <v>50.504199999999997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>
      <c r="B31" s="14"/>
      <c r="C31" s="15">
        <v>46.757899999999999</v>
      </c>
      <c r="D31" s="15">
        <v>50.504080000000002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>
      <c r="B33" s="18">
        <f>AVERAGE(B29:B32)</f>
        <v>21.73462</v>
      </c>
      <c r="C33" s="18">
        <f>AVERAGE(C29:C32)</f>
        <v>46.785786666666667</v>
      </c>
      <c r="D33" s="18">
        <f>AVERAGE(D29:D32)</f>
        <v>50.50582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>
      <c r="B37" s="21" t="s">
        <v>42</v>
      </c>
      <c r="C37" s="22">
        <f>D33-B33</f>
        <v>28.7712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>
      <c r="B39" s="27" t="s">
        <v>43</v>
      </c>
      <c r="C39" s="28">
        <f>C37/C35</f>
        <v>1.1484974086369897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>
      <c r="A44" s="50"/>
      <c r="B44" s="50"/>
      <c r="C44" s="50"/>
      <c r="D44" s="51"/>
      <c r="F44" s="50"/>
      <c r="G44" s="50"/>
      <c r="H44" s="50"/>
      <c r="I44" s="51"/>
    </row>
    <row r="45" spans="1:13" ht="13.5" customHeight="1">
      <c r="A45" s="50"/>
      <c r="B45" s="50"/>
      <c r="C45" s="50"/>
      <c r="D45" s="51"/>
      <c r="F45" s="50"/>
      <c r="G45" s="50"/>
      <c r="H45" s="50"/>
      <c r="I45" s="51"/>
    </row>
    <row r="47" spans="1:13" ht="13.5" customHeight="1">
      <c r="A47" s="52"/>
      <c r="B47" s="52"/>
      <c r="C47" s="52"/>
      <c r="F47" s="52"/>
      <c r="G47" s="52"/>
      <c r="H47" s="52"/>
    </row>
    <row r="48" spans="1:13" ht="13.5" customHeight="1">
      <c r="A48" s="53"/>
      <c r="B48" s="53"/>
      <c r="C48" s="53"/>
      <c r="F48" s="53"/>
      <c r="G48" s="53"/>
      <c r="H48" s="53"/>
    </row>
    <row r="49" spans="1:8">
      <c r="B49" s="54"/>
      <c r="C49" s="54"/>
      <c r="G49" s="54"/>
      <c r="H49" s="54"/>
    </row>
    <row r="50" spans="1:8">
      <c r="A50" s="55"/>
      <c r="F50" s="55"/>
    </row>
    <row r="51" spans="1:8">
      <c r="C51" s="56"/>
    </row>
    <row r="52" spans="1:8">
      <c r="C52" s="56"/>
    </row>
    <row r="57" spans="1:8" ht="13.5" customHeight="1">
      <c r="C57" s="50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F50" sqref="F50"/>
    </sheetView>
  </sheetViews>
  <sheetFormatPr defaultRowHeight="13.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>
      <c r="A1" s="314"/>
      <c r="C1" s="316"/>
      <c r="F1" s="316"/>
    </row>
    <row r="2" spans="1:10" ht="18.75" customHeight="1">
      <c r="A2" s="392" t="s">
        <v>0</v>
      </c>
      <c r="B2" s="392"/>
      <c r="C2" s="392"/>
      <c r="D2" s="392"/>
      <c r="E2" s="392"/>
    </row>
    <row r="3" spans="1:10" ht="16.5" customHeight="1">
      <c r="A3" s="318" t="s">
        <v>1</v>
      </c>
      <c r="B3" s="319" t="s">
        <v>2</v>
      </c>
    </row>
    <row r="4" spans="1:10" ht="16.5" customHeight="1">
      <c r="A4" s="320" t="s">
        <v>3</v>
      </c>
      <c r="B4" s="320" t="s">
        <v>117</v>
      </c>
      <c r="D4" s="321"/>
      <c r="E4" s="322"/>
    </row>
    <row r="5" spans="1:10" ht="16.5" customHeight="1">
      <c r="A5" s="323" t="s">
        <v>4</v>
      </c>
      <c r="B5" s="320" t="s">
        <v>111</v>
      </c>
      <c r="C5" s="322"/>
      <c r="D5" s="322"/>
      <c r="E5" s="322"/>
    </row>
    <row r="6" spans="1:10" ht="16.5" customHeight="1" thickBot="1">
      <c r="A6" s="323" t="s">
        <v>6</v>
      </c>
      <c r="B6" s="324">
        <v>99.8</v>
      </c>
      <c r="C6" s="322"/>
      <c r="D6" s="322"/>
      <c r="E6" s="322"/>
    </row>
    <row r="7" spans="1:10" ht="16.5" customHeight="1">
      <c r="A7" s="320" t="s">
        <v>8</v>
      </c>
      <c r="B7" s="395">
        <v>20.07</v>
      </c>
      <c r="C7" s="322"/>
      <c r="D7" s="322"/>
      <c r="E7" s="322"/>
    </row>
    <row r="8" spans="1:10" ht="16.5" customHeight="1">
      <c r="A8" s="320" t="s">
        <v>10</v>
      </c>
      <c r="B8" s="325">
        <f>B7/50*10/20</f>
        <v>0.20069999999999996</v>
      </c>
      <c r="C8" s="322"/>
      <c r="D8" s="322"/>
      <c r="E8" s="322"/>
    </row>
    <row r="9" spans="1:10" ht="15.75" customHeight="1">
      <c r="A9" s="322"/>
      <c r="B9" s="322"/>
      <c r="C9" s="322"/>
      <c r="D9" s="322"/>
      <c r="E9" s="322"/>
    </row>
    <row r="10" spans="1:10" ht="16.5" customHeight="1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>
      <c r="A11" s="329">
        <v>1</v>
      </c>
      <c r="B11" s="330">
        <v>260033909</v>
      </c>
      <c r="C11" s="330">
        <v>4103.78</v>
      </c>
      <c r="D11" s="331">
        <v>0.86</v>
      </c>
      <c r="E11" s="332">
        <v>9.65</v>
      </c>
      <c r="F11" s="332">
        <v>9.91</v>
      </c>
      <c r="J11" s="315"/>
    </row>
    <row r="12" spans="1:10" ht="16.5" customHeight="1">
      <c r="A12" s="329">
        <v>2</v>
      </c>
      <c r="B12" s="330">
        <v>259882300</v>
      </c>
      <c r="C12" s="330">
        <v>3952.92</v>
      </c>
      <c r="D12" s="331">
        <v>0.84</v>
      </c>
      <c r="E12" s="331">
        <v>9.6199999999999992</v>
      </c>
      <c r="F12" s="331">
        <v>9.76</v>
      </c>
      <c r="J12" s="315"/>
    </row>
    <row r="13" spans="1:10" ht="16.5" customHeight="1">
      <c r="A13" s="329">
        <v>3</v>
      </c>
      <c r="B13" s="330">
        <v>260715597</v>
      </c>
      <c r="C13" s="330">
        <v>4006.37</v>
      </c>
      <c r="D13" s="331">
        <v>0.85</v>
      </c>
      <c r="E13" s="331">
        <v>9.61</v>
      </c>
      <c r="F13" s="331">
        <v>9.7899999999999991</v>
      </c>
      <c r="J13" s="315"/>
    </row>
    <row r="14" spans="1:10" ht="16.5" customHeight="1">
      <c r="A14" s="329">
        <v>4</v>
      </c>
      <c r="B14" s="330">
        <v>260446820</v>
      </c>
      <c r="C14" s="330">
        <v>4017.65</v>
      </c>
      <c r="D14" s="331">
        <v>0.85</v>
      </c>
      <c r="E14" s="331">
        <v>9.6199999999999992</v>
      </c>
      <c r="F14" s="331">
        <v>9.81</v>
      </c>
      <c r="J14" s="315"/>
    </row>
    <row r="15" spans="1:10" ht="16.5" customHeight="1">
      <c r="A15" s="329">
        <v>5</v>
      </c>
      <c r="B15" s="330">
        <v>260274639</v>
      </c>
      <c r="C15" s="330">
        <v>4040.3</v>
      </c>
      <c r="D15" s="331">
        <v>0.85</v>
      </c>
      <c r="E15" s="331">
        <v>9.61</v>
      </c>
      <c r="F15" s="331">
        <v>9.84</v>
      </c>
      <c r="J15" s="315"/>
    </row>
    <row r="16" spans="1:10" ht="16.5" customHeight="1">
      <c r="A16" s="329">
        <v>6</v>
      </c>
      <c r="B16" s="333">
        <v>260149423</v>
      </c>
      <c r="C16" s="333">
        <v>3921.03</v>
      </c>
      <c r="D16" s="334">
        <v>0.84</v>
      </c>
      <c r="E16" s="334">
        <v>9.61</v>
      </c>
      <c r="F16" s="334">
        <v>9.74</v>
      </c>
      <c r="J16" s="315"/>
    </row>
    <row r="17" spans="1:10" ht="16.5" customHeight="1">
      <c r="A17" s="335" t="s">
        <v>17</v>
      </c>
      <c r="B17" s="336">
        <f>AVERAGE(B11:B16)</f>
        <v>260250448</v>
      </c>
      <c r="C17" s="337">
        <f>AVERAGE(C11:C16)</f>
        <v>4007.0083333333332</v>
      </c>
      <c r="D17" s="338">
        <f>AVERAGE(D11:D16)</f>
        <v>0.84833333333333327</v>
      </c>
      <c r="E17" s="338">
        <f>AVERAGE(E11:E16)</f>
        <v>9.6199999999999992</v>
      </c>
      <c r="F17" s="338">
        <f>AVERAGE(F11:F16)</f>
        <v>9.8083333333333336</v>
      </c>
      <c r="J17" s="315"/>
    </row>
    <row r="18" spans="1:10" ht="16.5" customHeight="1">
      <c r="A18" s="339" t="s">
        <v>18</v>
      </c>
      <c r="B18" s="340">
        <f>(STDEV(B11:B16)/B17)</f>
        <v>1.1503495660718903E-3</v>
      </c>
      <c r="C18" s="341"/>
      <c r="D18" s="341"/>
      <c r="E18" s="341"/>
      <c r="F18" s="342"/>
      <c r="J18" s="315"/>
    </row>
    <row r="19" spans="1:10" s="315" customFormat="1" ht="16.5" customHeight="1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>
      <c r="A20" s="322"/>
      <c r="B20" s="322"/>
      <c r="C20" s="322"/>
      <c r="D20" s="322"/>
      <c r="E20" s="322"/>
    </row>
    <row r="21" spans="1:10" s="315" customFormat="1" ht="16.5" customHeight="1">
      <c r="A21" s="323" t="s">
        <v>20</v>
      </c>
      <c r="B21" s="348" t="s">
        <v>21</v>
      </c>
      <c r="C21" s="349"/>
      <c r="D21" s="349"/>
      <c r="E21" s="349"/>
    </row>
    <row r="22" spans="1:10" ht="16.5" customHeight="1">
      <c r="A22" s="323"/>
      <c r="B22" s="348" t="s">
        <v>22</v>
      </c>
      <c r="C22" s="349"/>
      <c r="D22" s="349"/>
      <c r="E22" s="349"/>
    </row>
    <row r="23" spans="1:10" ht="16.5" customHeight="1">
      <c r="A23" s="323"/>
      <c r="B23" s="348" t="s">
        <v>23</v>
      </c>
      <c r="C23" s="349"/>
      <c r="D23" s="349"/>
      <c r="E23" s="349"/>
    </row>
    <row r="24" spans="1:10" ht="16.5" customHeight="1">
      <c r="A24" s="323"/>
      <c r="B24" s="350" t="s">
        <v>113</v>
      </c>
      <c r="C24" s="349"/>
      <c r="D24" s="349"/>
      <c r="E24" s="349"/>
    </row>
    <row r="25" spans="1:10" ht="15.75" customHeight="1">
      <c r="A25" s="322"/>
      <c r="C25" s="322"/>
      <c r="D25" s="322"/>
      <c r="E25" s="322"/>
    </row>
    <row r="26" spans="1:10" ht="16.5" customHeight="1">
      <c r="A26" s="318" t="s">
        <v>1</v>
      </c>
      <c r="B26" s="319" t="s">
        <v>116</v>
      </c>
    </row>
    <row r="27" spans="1:10" ht="16.5" customHeight="1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>
      <c r="A28" s="323" t="s">
        <v>6</v>
      </c>
      <c r="B28" s="324">
        <v>99.66</v>
      </c>
      <c r="C28" s="322"/>
      <c r="D28" s="322"/>
      <c r="E28" s="322"/>
    </row>
    <row r="29" spans="1:10" ht="16.5" customHeight="1">
      <c r="A29" s="320" t="s">
        <v>8</v>
      </c>
      <c r="B29" s="395">
        <v>29.8</v>
      </c>
      <c r="C29" s="322"/>
      <c r="D29" s="322"/>
      <c r="E29" s="322"/>
    </row>
    <row r="30" spans="1:10" ht="16.5" customHeight="1">
      <c r="A30" s="320" t="s">
        <v>10</v>
      </c>
      <c r="B30" s="325">
        <f>B29/100*3/20</f>
        <v>4.4699999999999997E-2</v>
      </c>
      <c r="C30" s="322"/>
      <c r="D30" s="322"/>
      <c r="E30" s="322"/>
    </row>
    <row r="31" spans="1:10" ht="15.75" customHeight="1">
      <c r="A31" s="322"/>
      <c r="B31" s="322"/>
      <c r="C31" s="322"/>
      <c r="D31" s="322"/>
      <c r="E31" s="322"/>
    </row>
    <row r="32" spans="1:10" ht="16.5" customHeight="1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>
      <c r="A33" s="329">
        <v>1</v>
      </c>
      <c r="B33" s="330">
        <v>22086425</v>
      </c>
      <c r="C33" s="330">
        <v>5148.6499999999996</v>
      </c>
      <c r="D33" s="331">
        <v>1.08</v>
      </c>
      <c r="E33" s="332">
        <v>5.22</v>
      </c>
    </row>
    <row r="34" spans="1:7" ht="16.5" customHeight="1">
      <c r="A34" s="329">
        <v>2</v>
      </c>
      <c r="B34" s="330">
        <v>22034991</v>
      </c>
      <c r="C34" s="330">
        <v>5209.12</v>
      </c>
      <c r="D34" s="331">
        <v>1.07</v>
      </c>
      <c r="E34" s="331">
        <v>5.22</v>
      </c>
    </row>
    <row r="35" spans="1:7" ht="16.5" customHeight="1">
      <c r="A35" s="329">
        <v>3</v>
      </c>
      <c r="B35" s="330">
        <v>22103271</v>
      </c>
      <c r="C35" s="330">
        <v>5216.2299999999996</v>
      </c>
      <c r="D35" s="331">
        <v>1.07</v>
      </c>
      <c r="E35" s="331">
        <v>5.22</v>
      </c>
    </row>
    <row r="36" spans="1:7" ht="16.5" customHeight="1">
      <c r="A36" s="329">
        <v>4</v>
      </c>
      <c r="B36" s="330">
        <v>22071965</v>
      </c>
      <c r="C36" s="330">
        <v>5224.3</v>
      </c>
      <c r="D36" s="331">
        <v>1.07</v>
      </c>
      <c r="E36" s="331">
        <v>5.22</v>
      </c>
    </row>
    <row r="37" spans="1:7" ht="16.5" customHeight="1">
      <c r="A37" s="329">
        <v>5</v>
      </c>
      <c r="B37" s="330">
        <v>22059964</v>
      </c>
      <c r="C37" s="330">
        <v>5242.6899999999996</v>
      </c>
      <c r="D37" s="331">
        <v>1.08</v>
      </c>
      <c r="E37" s="331">
        <v>5.22</v>
      </c>
    </row>
    <row r="38" spans="1:7" ht="16.5" customHeight="1">
      <c r="A38" s="329">
        <v>6</v>
      </c>
      <c r="B38" s="333">
        <v>22021650</v>
      </c>
      <c r="C38" s="333">
        <v>5190.54</v>
      </c>
      <c r="D38" s="334">
        <v>1.08</v>
      </c>
      <c r="E38" s="334">
        <v>5.21</v>
      </c>
    </row>
    <row r="39" spans="1:7" ht="16.5" customHeight="1">
      <c r="A39" s="335" t="s">
        <v>17</v>
      </c>
      <c r="B39" s="336">
        <f>AVERAGE(B33:B38)</f>
        <v>22063044.333333332</v>
      </c>
      <c r="C39" s="337">
        <f>AVERAGE(C33:C38)</f>
        <v>5205.2550000000001</v>
      </c>
      <c r="D39" s="338">
        <f>AVERAGE(D33:D38)</f>
        <v>1.0750000000000002</v>
      </c>
      <c r="E39" s="338">
        <f>AVERAGE(E33:E38)</f>
        <v>5.2183333333333328</v>
      </c>
    </row>
    <row r="40" spans="1:7" ht="16.5" customHeight="1">
      <c r="A40" s="339" t="s">
        <v>18</v>
      </c>
      <c r="B40" s="340">
        <f>(STDEV(B33:B38)/B39)</f>
        <v>1.3976448938457845E-3</v>
      </c>
      <c r="C40" s="341"/>
      <c r="D40" s="341"/>
      <c r="E40" s="342"/>
    </row>
    <row r="41" spans="1:7" s="315" customFormat="1" ht="16.5" customHeight="1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>
      <c r="A42" s="322"/>
      <c r="B42" s="322"/>
      <c r="C42" s="322"/>
      <c r="D42" s="322"/>
      <c r="E42" s="322"/>
    </row>
    <row r="43" spans="1:7" s="315" customFormat="1" ht="16.5" customHeight="1">
      <c r="A43" s="323" t="s">
        <v>20</v>
      </c>
      <c r="B43" s="348" t="s">
        <v>21</v>
      </c>
      <c r="C43" s="349"/>
      <c r="D43" s="349"/>
      <c r="E43" s="349"/>
    </row>
    <row r="44" spans="1:7" ht="16.5" customHeight="1">
      <c r="A44" s="323"/>
      <c r="B44" s="348" t="s">
        <v>22</v>
      </c>
      <c r="C44" s="349"/>
      <c r="D44" s="349"/>
      <c r="E44" s="349"/>
    </row>
    <row r="45" spans="1:7" ht="16.5" customHeight="1">
      <c r="A45" s="323"/>
      <c r="B45" s="348" t="s">
        <v>23</v>
      </c>
      <c r="C45" s="349"/>
      <c r="D45" s="349"/>
      <c r="E45" s="349"/>
    </row>
    <row r="46" spans="1:7" ht="14.25" customHeight="1" thickBot="1">
      <c r="A46" s="351"/>
      <c r="D46" s="352"/>
      <c r="F46" s="317"/>
      <c r="G46" s="317"/>
    </row>
    <row r="47" spans="1:7" ht="15" customHeight="1">
      <c r="B47" s="393" t="s">
        <v>24</v>
      </c>
      <c r="C47" s="393"/>
      <c r="E47" s="353" t="s">
        <v>25</v>
      </c>
      <c r="F47" s="354"/>
      <c r="G47" s="353" t="s">
        <v>26</v>
      </c>
    </row>
    <row r="48" spans="1:7" ht="15" customHeight="1">
      <c r="A48" s="355" t="s">
        <v>27</v>
      </c>
      <c r="B48" s="356" t="s">
        <v>115</v>
      </c>
      <c r="C48" s="356"/>
      <c r="E48" s="396" t="s">
        <v>118</v>
      </c>
      <c r="G48" s="356"/>
    </row>
    <row r="49" spans="1:7" ht="15" customHeight="1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45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89" t="s">
        <v>29</v>
      </c>
      <c r="B1" s="389"/>
      <c r="C1" s="389"/>
      <c r="D1" s="389"/>
      <c r="E1" s="389"/>
      <c r="F1" s="389"/>
      <c r="G1" s="389"/>
      <c r="H1" s="389"/>
    </row>
    <row r="2" spans="1:8">
      <c r="A2" s="389"/>
      <c r="B2" s="389"/>
      <c r="C2" s="389"/>
      <c r="D2" s="389"/>
      <c r="E2" s="389"/>
      <c r="F2" s="389"/>
      <c r="G2" s="389"/>
      <c r="H2" s="389"/>
    </row>
    <row r="3" spans="1:8">
      <c r="A3" s="389"/>
      <c r="B3" s="389"/>
      <c r="C3" s="389"/>
      <c r="D3" s="389"/>
      <c r="E3" s="389"/>
      <c r="F3" s="389"/>
      <c r="G3" s="389"/>
      <c r="H3" s="389"/>
    </row>
    <row r="4" spans="1:8">
      <c r="A4" s="389"/>
      <c r="B4" s="389"/>
      <c r="C4" s="389"/>
      <c r="D4" s="389"/>
      <c r="E4" s="389"/>
      <c r="F4" s="389"/>
      <c r="G4" s="389"/>
      <c r="H4" s="389"/>
    </row>
    <row r="5" spans="1:8">
      <c r="A5" s="389"/>
      <c r="B5" s="389"/>
      <c r="C5" s="389"/>
      <c r="D5" s="389"/>
      <c r="E5" s="389"/>
      <c r="F5" s="389"/>
      <c r="G5" s="389"/>
      <c r="H5" s="389"/>
    </row>
    <row r="6" spans="1:8">
      <c r="A6" s="389"/>
      <c r="B6" s="389"/>
      <c r="C6" s="389"/>
      <c r="D6" s="389"/>
      <c r="E6" s="389"/>
      <c r="F6" s="389"/>
      <c r="G6" s="389"/>
      <c r="H6" s="389"/>
    </row>
    <row r="7" spans="1:8">
      <c r="A7" s="389"/>
      <c r="B7" s="389"/>
      <c r="C7" s="389"/>
      <c r="D7" s="389"/>
      <c r="E7" s="389"/>
      <c r="F7" s="389"/>
      <c r="G7" s="389"/>
      <c r="H7" s="389"/>
    </row>
    <row r="8" spans="1:8">
      <c r="A8" s="390" t="s">
        <v>30</v>
      </c>
      <c r="B8" s="390"/>
      <c r="C8" s="390"/>
      <c r="D8" s="390"/>
      <c r="E8" s="390"/>
      <c r="F8" s="390"/>
      <c r="G8" s="390"/>
      <c r="H8" s="390"/>
    </row>
    <row r="9" spans="1:8">
      <c r="A9" s="390"/>
      <c r="B9" s="390"/>
      <c r="C9" s="390"/>
      <c r="D9" s="390"/>
      <c r="E9" s="390"/>
      <c r="F9" s="390"/>
      <c r="G9" s="390"/>
      <c r="H9" s="390"/>
    </row>
    <row r="10" spans="1:8">
      <c r="A10" s="390"/>
      <c r="B10" s="390"/>
      <c r="C10" s="390"/>
      <c r="D10" s="390"/>
      <c r="E10" s="390"/>
      <c r="F10" s="390"/>
      <c r="G10" s="390"/>
      <c r="H10" s="390"/>
    </row>
    <row r="11" spans="1:8">
      <c r="A11" s="390"/>
      <c r="B11" s="390"/>
      <c r="C11" s="390"/>
      <c r="D11" s="390"/>
      <c r="E11" s="390"/>
      <c r="F11" s="390"/>
      <c r="G11" s="390"/>
      <c r="H11" s="390"/>
    </row>
    <row r="12" spans="1:8">
      <c r="A12" s="390"/>
      <c r="B12" s="390"/>
      <c r="C12" s="390"/>
      <c r="D12" s="390"/>
      <c r="E12" s="390"/>
      <c r="F12" s="390"/>
      <c r="G12" s="390"/>
      <c r="H12" s="390"/>
    </row>
    <row r="13" spans="1:8">
      <c r="A13" s="390"/>
      <c r="B13" s="390"/>
      <c r="C13" s="390"/>
      <c r="D13" s="390"/>
      <c r="E13" s="390"/>
      <c r="F13" s="390"/>
      <c r="G13" s="390"/>
      <c r="H13" s="390"/>
    </row>
    <row r="14" spans="1:8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/>
    <row r="16" spans="1:8" ht="19.5" customHeight="1">
      <c r="A16" s="359" t="s">
        <v>31</v>
      </c>
      <c r="B16" s="360"/>
      <c r="C16" s="360"/>
      <c r="D16" s="360"/>
      <c r="E16" s="360"/>
      <c r="F16" s="360"/>
      <c r="G16" s="360"/>
      <c r="H16" s="361"/>
    </row>
    <row r="17" spans="1:14" ht="20.25" customHeight="1">
      <c r="A17" s="391" t="s">
        <v>44</v>
      </c>
      <c r="B17" s="391"/>
      <c r="C17" s="391"/>
      <c r="D17" s="391"/>
      <c r="E17" s="391"/>
      <c r="F17" s="391"/>
      <c r="G17" s="391"/>
      <c r="H17" s="391"/>
    </row>
    <row r="18" spans="1:14" ht="26.25" customHeight="1">
      <c r="A18" s="63" t="s">
        <v>33</v>
      </c>
      <c r="B18" s="397" t="s">
        <v>5</v>
      </c>
      <c r="C18" s="373"/>
    </row>
    <row r="19" spans="1:14" ht="26.25" customHeight="1">
      <c r="A19" s="63" t="s">
        <v>34</v>
      </c>
      <c r="B19" s="398" t="s">
        <v>121</v>
      </c>
      <c r="C19" s="186">
        <v>25</v>
      </c>
    </row>
    <row r="20" spans="1:14" ht="26.25" customHeight="1">
      <c r="A20" s="63" t="s">
        <v>35</v>
      </c>
      <c r="B20" s="398" t="s">
        <v>119</v>
      </c>
      <c r="C20" s="164"/>
    </row>
    <row r="21" spans="1:14" ht="26.25" customHeight="1">
      <c r="A21" s="63" t="s">
        <v>36</v>
      </c>
      <c r="B21" s="399" t="s">
        <v>11</v>
      </c>
      <c r="C21" s="365"/>
      <c r="D21" s="365"/>
      <c r="E21" s="365"/>
      <c r="F21" s="365"/>
      <c r="G21" s="365"/>
      <c r="H21" s="365"/>
      <c r="I21" s="365"/>
    </row>
    <row r="22" spans="1:14" ht="26.25" customHeight="1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>
      <c r="A23" s="63" t="s">
        <v>38</v>
      </c>
      <c r="B23" s="165">
        <v>42499</v>
      </c>
      <c r="C23" s="164"/>
      <c r="D23" s="164"/>
      <c r="E23" s="164"/>
      <c r="F23" s="164"/>
      <c r="G23" s="164"/>
      <c r="H23" s="164"/>
      <c r="I23" s="164"/>
    </row>
    <row r="24" spans="1:14" ht="18.75">
      <c r="A24" s="63"/>
      <c r="B24" s="65"/>
    </row>
    <row r="25" spans="1:14" ht="18.75">
      <c r="A25" s="61" t="s">
        <v>1</v>
      </c>
      <c r="B25" s="65"/>
    </row>
    <row r="26" spans="1:14" ht="26.25" customHeight="1">
      <c r="A26" s="66" t="s">
        <v>4</v>
      </c>
      <c r="B26" s="397" t="s">
        <v>120</v>
      </c>
      <c r="C26" s="373"/>
    </row>
    <row r="27" spans="1:14" ht="26.25" customHeight="1">
      <c r="A27" s="68" t="s">
        <v>45</v>
      </c>
      <c r="B27" s="365" t="s">
        <v>109</v>
      </c>
      <c r="C27" s="365"/>
    </row>
    <row r="28" spans="1:14" ht="27" customHeight="1">
      <c r="A28" s="68" t="s">
        <v>6</v>
      </c>
      <c r="B28" s="163">
        <v>99.8</v>
      </c>
    </row>
    <row r="29" spans="1:14" s="3" customFormat="1" ht="27" customHeight="1">
      <c r="A29" s="68" t="s">
        <v>46</v>
      </c>
      <c r="B29" s="162">
        <v>0</v>
      </c>
      <c r="C29" s="376" t="s">
        <v>47</v>
      </c>
      <c r="D29" s="377"/>
      <c r="E29" s="377"/>
      <c r="F29" s="377"/>
      <c r="G29" s="377"/>
      <c r="H29" s="378"/>
      <c r="I29" s="70"/>
      <c r="J29" s="70"/>
      <c r="K29" s="70"/>
      <c r="L29" s="70"/>
    </row>
    <row r="30" spans="1:14" s="3" customFormat="1" ht="19.5" customHeight="1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>
      <c r="A31" s="68" t="s">
        <v>49</v>
      </c>
      <c r="B31" s="182">
        <v>1</v>
      </c>
      <c r="C31" s="379" t="s">
        <v>50</v>
      </c>
      <c r="D31" s="380"/>
      <c r="E31" s="380"/>
      <c r="F31" s="380"/>
      <c r="G31" s="380"/>
      <c r="H31" s="381"/>
      <c r="I31" s="70"/>
      <c r="J31" s="70"/>
      <c r="K31" s="70"/>
      <c r="L31" s="70"/>
    </row>
    <row r="32" spans="1:14" s="3" customFormat="1" ht="27" customHeight="1">
      <c r="A32" s="68" t="s">
        <v>51</v>
      </c>
      <c r="B32" s="182">
        <v>1</v>
      </c>
      <c r="C32" s="379" t="s">
        <v>52</v>
      </c>
      <c r="D32" s="380"/>
      <c r="E32" s="380"/>
      <c r="F32" s="380"/>
      <c r="G32" s="380"/>
      <c r="H32" s="381"/>
      <c r="I32" s="70"/>
      <c r="J32" s="70"/>
      <c r="K32" s="70"/>
      <c r="L32" s="74"/>
      <c r="M32" s="74"/>
      <c r="N32" s="75"/>
    </row>
    <row r="33" spans="1:14" s="3" customFormat="1" ht="17.25" customHeight="1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>
      <c r="A36" s="78" t="s">
        <v>55</v>
      </c>
      <c r="B36" s="166">
        <v>50</v>
      </c>
      <c r="C36" s="62"/>
      <c r="D36" s="367" t="s">
        <v>56</v>
      </c>
      <c r="E36" s="368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>
      <c r="A38" s="79" t="s">
        <v>62</v>
      </c>
      <c r="B38" s="167">
        <v>20</v>
      </c>
      <c r="C38" s="84">
        <v>1</v>
      </c>
      <c r="D38" s="168">
        <v>266947792</v>
      </c>
      <c r="E38" s="128">
        <f>IF(ISBLANK(D38),"-",$D$48/$D$45*D38)</f>
        <v>213239866.47934633</v>
      </c>
      <c r="F38" s="168">
        <v>290871097</v>
      </c>
      <c r="G38" s="120">
        <f>IF(ISBLANK(F38),"-",$D$48/$F$45*F38)</f>
        <v>206613384.14533988</v>
      </c>
      <c r="J38" s="70"/>
      <c r="K38" s="70"/>
      <c r="L38" s="74"/>
      <c r="M38" s="74"/>
      <c r="N38" s="75"/>
    </row>
    <row r="39" spans="1:14" s="3" customFormat="1" ht="26.25" customHeight="1">
      <c r="A39" s="79" t="s">
        <v>63</v>
      </c>
      <c r="B39" s="167">
        <v>1</v>
      </c>
      <c r="C39" s="80">
        <v>2</v>
      </c>
      <c r="D39" s="169">
        <v>264986485</v>
      </c>
      <c r="E39" s="129">
        <f>IF(ISBLANK(D39),"-",$D$48/$D$45*D39)</f>
        <v>211673159.97216156</v>
      </c>
      <c r="F39" s="169">
        <v>291091949</v>
      </c>
      <c r="G39" s="121">
        <f>IF(ISBLANK(F39),"-",$D$48/$F$45*F39)</f>
        <v>206770261.12481943</v>
      </c>
      <c r="J39" s="70"/>
      <c r="K39" s="70"/>
      <c r="L39" s="74"/>
      <c r="M39" s="74"/>
      <c r="N39" s="75"/>
    </row>
    <row r="40" spans="1:14" ht="26.25" customHeight="1">
      <c r="A40" s="79" t="s">
        <v>64</v>
      </c>
      <c r="B40" s="167">
        <v>1</v>
      </c>
      <c r="C40" s="80">
        <v>3</v>
      </c>
      <c r="D40" s="169">
        <v>264888261</v>
      </c>
      <c r="E40" s="129">
        <f>IF(ISBLANK(D40),"-",$D$48/$D$45*D40)</f>
        <v>211594697.91601139</v>
      </c>
      <c r="F40" s="169">
        <v>291404499</v>
      </c>
      <c r="G40" s="121">
        <f>IF(ISBLANK(F40),"-",$D$48/$F$45*F40)</f>
        <v>206992273.60347635</v>
      </c>
      <c r="L40" s="74"/>
      <c r="M40" s="74"/>
      <c r="N40" s="85"/>
    </row>
    <row r="41" spans="1:14" ht="26.25" customHeight="1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>
      <c r="A42" s="79" t="s">
        <v>66</v>
      </c>
      <c r="B42" s="167">
        <v>1</v>
      </c>
      <c r="C42" s="87" t="s">
        <v>67</v>
      </c>
      <c r="D42" s="148">
        <f>AVERAGE(D38:D41)</f>
        <v>265607512.66666666</v>
      </c>
      <c r="E42" s="110">
        <f>AVERAGE(E38:E41)</f>
        <v>212169241.45583978</v>
      </c>
      <c r="F42" s="88">
        <f>AVERAGE(F38:F41)</f>
        <v>291122515</v>
      </c>
      <c r="G42" s="89">
        <f>AVERAGE(G38:G41)</f>
        <v>206791972.95787856</v>
      </c>
    </row>
    <row r="43" spans="1:14" ht="26.25" customHeight="1">
      <c r="A43" s="79" t="s">
        <v>68</v>
      </c>
      <c r="B43" s="163">
        <v>1</v>
      </c>
      <c r="C43" s="149" t="s">
        <v>69</v>
      </c>
      <c r="D43" s="172">
        <v>20.07</v>
      </c>
      <c r="E43" s="85"/>
      <c r="F43" s="171">
        <v>22.57</v>
      </c>
      <c r="G43" s="126"/>
    </row>
    <row r="44" spans="1:14" ht="26.25" customHeight="1">
      <c r="A44" s="79" t="s">
        <v>70</v>
      </c>
      <c r="B44" s="163">
        <v>1</v>
      </c>
      <c r="C44" s="150" t="s">
        <v>71</v>
      </c>
      <c r="D44" s="151">
        <f>D43*$B$34</f>
        <v>20.07</v>
      </c>
      <c r="E44" s="91"/>
      <c r="F44" s="90">
        <f>F43*$B$34</f>
        <v>22.57</v>
      </c>
      <c r="G44" s="93"/>
    </row>
    <row r="45" spans="1:14" ht="19.5" customHeight="1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20.029859999999999</v>
      </c>
      <c r="E45" s="93"/>
      <c r="F45" s="92">
        <f>F44*$B$30/100</f>
        <v>22.52486</v>
      </c>
      <c r="G45" s="93"/>
    </row>
    <row r="46" spans="1:14" ht="19.5" customHeight="1">
      <c r="A46" s="369" t="s">
        <v>74</v>
      </c>
      <c r="B46" s="374"/>
      <c r="C46" s="150" t="s">
        <v>75</v>
      </c>
      <c r="D46" s="151">
        <f>D45/$B$45</f>
        <v>0.20029859999999999</v>
      </c>
      <c r="E46" s="93"/>
      <c r="F46" s="94">
        <f>F45/$B$45</f>
        <v>0.22524859999999999</v>
      </c>
      <c r="G46" s="93"/>
    </row>
    <row r="47" spans="1:14" ht="27" customHeight="1">
      <c r="A47" s="371"/>
      <c r="B47" s="375"/>
      <c r="C47" s="150" t="s">
        <v>76</v>
      </c>
      <c r="D47" s="173">
        <v>0.16</v>
      </c>
      <c r="E47" s="126"/>
      <c r="F47" s="126"/>
      <c r="G47" s="126"/>
    </row>
    <row r="48" spans="1:14" ht="18.75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>
      <c r="C49" s="153" t="s">
        <v>78</v>
      </c>
      <c r="D49" s="154">
        <f>D48/B34</f>
        <v>16</v>
      </c>
      <c r="E49" s="112"/>
      <c r="F49" s="112"/>
      <c r="G49" s="112"/>
    </row>
    <row r="50" spans="1:12" ht="18.75">
      <c r="C50" s="155" t="s">
        <v>79</v>
      </c>
      <c r="D50" s="156">
        <f>AVERAGE(E38:E41,G38:G41)</f>
        <v>209480607.20685914</v>
      </c>
      <c r="E50" s="111"/>
      <c r="F50" s="111"/>
      <c r="G50" s="111"/>
    </row>
    <row r="51" spans="1:12" ht="18.75">
      <c r="C51" s="95" t="s">
        <v>80</v>
      </c>
      <c r="D51" s="98">
        <f>STDEV(E38:E41,G38:G41)/D50</f>
        <v>1.434775454847652E-2</v>
      </c>
      <c r="E51" s="91"/>
      <c r="F51" s="91"/>
      <c r="G51" s="91"/>
    </row>
    <row r="52" spans="1:12" ht="19.5" customHeight="1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>
      <c r="A54" s="61" t="s">
        <v>1</v>
      </c>
      <c r="B54" s="100" t="s">
        <v>81</v>
      </c>
    </row>
    <row r="55" spans="1:12" ht="18.75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>
      <c r="A57" s="64" t="s">
        <v>85</v>
      </c>
      <c r="B57" s="185">
        <f>RD!C39</f>
        <v>1.1484974086369897</v>
      </c>
    </row>
    <row r="58" spans="1:12" s="27" customFormat="1" ht="18.75">
      <c r="A58" s="137" t="s">
        <v>86</v>
      </c>
      <c r="B58" s="138">
        <f>B56</f>
        <v>5</v>
      </c>
      <c r="C58" s="139" t="s">
        <v>87</v>
      </c>
      <c r="D58" s="159">
        <f>B57*B56</f>
        <v>5.7424870431849486</v>
      </c>
    </row>
    <row r="59" spans="1:12" ht="19.5" customHeight="1"/>
    <row r="60" spans="1:12" s="3" customFormat="1" ht="27" customHeight="1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>
      <c r="A61" s="79" t="s">
        <v>93</v>
      </c>
      <c r="B61" s="167">
        <v>2</v>
      </c>
      <c r="C61" s="385" t="s">
        <v>94</v>
      </c>
      <c r="D61" s="382">
        <v>10.72846</v>
      </c>
      <c r="E61" s="132">
        <v>1</v>
      </c>
      <c r="F61" s="176">
        <v>197110188</v>
      </c>
      <c r="G61" s="143">
        <f>IF(ISBLANK(F61),"-",(F61/$D$50*$D$47*$B$69)*$D$58/$D$61)</f>
        <v>201.45955812526591</v>
      </c>
      <c r="H61" s="140">
        <f t="shared" ref="H61:H72" si="0">IF(ISBLANK(F61),"-",G61/$D$56)</f>
        <v>1.0072977906263296</v>
      </c>
      <c r="L61" s="70"/>
    </row>
    <row r="62" spans="1:12" s="3" customFormat="1" ht="26.25" customHeight="1">
      <c r="A62" s="79" t="s">
        <v>95</v>
      </c>
      <c r="B62" s="167">
        <v>50</v>
      </c>
      <c r="C62" s="386"/>
      <c r="D62" s="383"/>
      <c r="E62" s="133">
        <v>2</v>
      </c>
      <c r="F62" s="169">
        <v>197641939</v>
      </c>
      <c r="G62" s="144">
        <f>IF(ISBLANK(F62),"-",(F62/$D$50*$D$47*$B$69)*$D$58/$D$61)</f>
        <v>202.00304257211076</v>
      </c>
      <c r="H62" s="141">
        <f t="shared" si="0"/>
        <v>1.0100152128605537</v>
      </c>
      <c r="L62" s="70"/>
    </row>
    <row r="63" spans="1:12" s="3" customFormat="1" ht="24.75" customHeight="1">
      <c r="A63" s="79" t="s">
        <v>96</v>
      </c>
      <c r="B63" s="167">
        <v>1</v>
      </c>
      <c r="C63" s="386"/>
      <c r="D63" s="383"/>
      <c r="E63" s="133">
        <v>3</v>
      </c>
      <c r="F63" s="169">
        <v>198738750</v>
      </c>
      <c r="G63" s="144">
        <f>IF(ISBLANK(F63),"-",(F63/$D$50*$D$47*$B$69)*$D$58/$D$61)</f>
        <v>203.12405545150045</v>
      </c>
      <c r="H63" s="141">
        <f t="shared" si="0"/>
        <v>1.0156202772575023</v>
      </c>
      <c r="L63" s="70"/>
    </row>
    <row r="64" spans="1:12" ht="27" customHeight="1">
      <c r="A64" s="79" t="s">
        <v>97</v>
      </c>
      <c r="B64" s="167">
        <v>1</v>
      </c>
      <c r="C64" s="387"/>
      <c r="D64" s="384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>
      <c r="A65" s="79" t="s">
        <v>98</v>
      </c>
      <c r="B65" s="167">
        <v>1</v>
      </c>
      <c r="C65" s="385" t="s">
        <v>99</v>
      </c>
      <c r="D65" s="382">
        <v>11.23211</v>
      </c>
      <c r="E65" s="103">
        <v>1</v>
      </c>
      <c r="F65" s="169">
        <v>205445909</v>
      </c>
      <c r="G65" s="143">
        <f>IF(ISBLANK(F65),"-",(F65/$D$50*$D$47*$B$69)*$D$58/$D$65)</f>
        <v>200.56370368534473</v>
      </c>
      <c r="H65" s="140">
        <f t="shared" si="0"/>
        <v>1.0028185184267238</v>
      </c>
    </row>
    <row r="66" spans="1:11" ht="23.25" customHeight="1">
      <c r="A66" s="79" t="s">
        <v>100</v>
      </c>
      <c r="B66" s="167">
        <v>1</v>
      </c>
      <c r="C66" s="386"/>
      <c r="D66" s="383"/>
      <c r="E66" s="104">
        <v>2</v>
      </c>
      <c r="F66" s="169">
        <v>205715411</v>
      </c>
      <c r="G66" s="144">
        <f>IF(ISBLANK(F66),"-",(F66/$D$50*$D$47*$B$69)*$D$58/$D$65)</f>
        <v>200.82680125459643</v>
      </c>
      <c r="H66" s="141">
        <f t="shared" si="0"/>
        <v>1.0041340062729822</v>
      </c>
    </row>
    <row r="67" spans="1:11" ht="24.75" customHeight="1">
      <c r="A67" s="79" t="s">
        <v>101</v>
      </c>
      <c r="B67" s="167">
        <v>1</v>
      </c>
      <c r="C67" s="386"/>
      <c r="D67" s="383"/>
      <c r="E67" s="104">
        <v>3</v>
      </c>
      <c r="F67" s="169">
        <v>206321251</v>
      </c>
      <c r="G67" s="144">
        <f>IF(ISBLANK(F67),"-",(F67/$D$50*$D$47*$B$69)*$D$58/$D$65)</f>
        <v>201.41824410606119</v>
      </c>
      <c r="H67" s="141">
        <f t="shared" si="0"/>
        <v>1.007091220530306</v>
      </c>
    </row>
    <row r="68" spans="1:11" ht="27" customHeight="1">
      <c r="A68" s="79" t="s">
        <v>102</v>
      </c>
      <c r="B68" s="167">
        <v>1</v>
      </c>
      <c r="C68" s="387"/>
      <c r="D68" s="384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>
      <c r="A69" s="79" t="s">
        <v>103</v>
      </c>
      <c r="B69" s="146">
        <f>(B68/B67)*(B66/B65)*(B64/B63)*(B62/B61)*B60</f>
        <v>2500</v>
      </c>
      <c r="C69" s="385" t="s">
        <v>104</v>
      </c>
      <c r="D69" s="382">
        <v>10.77488</v>
      </c>
      <c r="E69" s="103">
        <v>1</v>
      </c>
      <c r="F69" s="176">
        <v>198000160</v>
      </c>
      <c r="G69" s="143">
        <f>IF(ISBLANK(F69),"-",(F69/$D$50*$D$47*$B$69)*$D$58/$D$69)</f>
        <v>201.49732746074704</v>
      </c>
      <c r="H69" s="141">
        <f t="shared" si="0"/>
        <v>1.0074866373037352</v>
      </c>
    </row>
    <row r="70" spans="1:11" ht="22.5" customHeight="1">
      <c r="A70" s="157" t="s">
        <v>105</v>
      </c>
      <c r="B70" s="178">
        <f>(D47*B69)/D56*D58</f>
        <v>11.484974086369897</v>
      </c>
      <c r="C70" s="386"/>
      <c r="D70" s="383"/>
      <c r="E70" s="104">
        <v>2</v>
      </c>
      <c r="F70" s="169">
        <v>198403296</v>
      </c>
      <c r="G70" s="144">
        <f>IF(ISBLANK(F70),"-",(F70/$D$50*$D$47*$B$69)*$D$58/$D$69)</f>
        <v>201.90758382924295</v>
      </c>
      <c r="H70" s="141">
        <f t="shared" si="0"/>
        <v>1.0095379191462148</v>
      </c>
    </row>
    <row r="71" spans="1:11" ht="23.25" customHeight="1">
      <c r="A71" s="369" t="s">
        <v>74</v>
      </c>
      <c r="B71" s="370"/>
      <c r="C71" s="386"/>
      <c r="D71" s="383"/>
      <c r="E71" s="104">
        <v>3</v>
      </c>
      <c r="F71" s="169">
        <v>199991595</v>
      </c>
      <c r="G71" s="144">
        <f>IF(ISBLANK(F71),"-",(F71/$D$50*$D$47*$B$69)*$D$58/$D$69)</f>
        <v>203.52393607718344</v>
      </c>
      <c r="H71" s="141">
        <f t="shared" si="0"/>
        <v>1.0176196803859172</v>
      </c>
    </row>
    <row r="72" spans="1:11" ht="23.25" customHeight="1">
      <c r="A72" s="371"/>
      <c r="B72" s="372"/>
      <c r="C72" s="388"/>
      <c r="D72" s="384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1.0090690292011406</v>
      </c>
    </row>
    <row r="74" spans="1:11" ht="26.25" customHeight="1">
      <c r="C74" s="106"/>
      <c r="D74" s="106"/>
      <c r="E74" s="106"/>
      <c r="F74" s="107"/>
      <c r="G74" s="95" t="s">
        <v>80</v>
      </c>
      <c r="H74" s="180">
        <f>STDEV(H61:H72)/H73</f>
        <v>4.8311721340070866E-3</v>
      </c>
    </row>
    <row r="75" spans="1:11" ht="27" customHeight="1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>
      <c r="A77" s="66" t="s">
        <v>106</v>
      </c>
      <c r="B77" s="183" t="s">
        <v>107</v>
      </c>
      <c r="C77" s="366" t="str">
        <f>B20</f>
        <v>Sulphamethoxazole &amp; Trimethoprim</v>
      </c>
      <c r="D77" s="366"/>
      <c r="E77" s="131" t="s">
        <v>108</v>
      </c>
      <c r="F77" s="131"/>
      <c r="G77" s="184">
        <f>H73</f>
        <v>1.0090690292011406</v>
      </c>
      <c r="H77" s="107"/>
      <c r="I77" s="109"/>
      <c r="J77" s="113"/>
      <c r="K77" s="127"/>
    </row>
    <row r="78" spans="1:11" ht="19.5" customHeight="1">
      <c r="A78" s="117"/>
      <c r="B78" s="118"/>
      <c r="C78" s="119"/>
      <c r="D78" s="119"/>
      <c r="E78" s="118"/>
      <c r="F78" s="118"/>
      <c r="G78" s="118"/>
      <c r="H78" s="118"/>
    </row>
    <row r="79" spans="1:11" ht="18.75">
      <c r="B79" s="69" t="s">
        <v>24</v>
      </c>
      <c r="E79" s="107" t="s">
        <v>25</v>
      </c>
      <c r="F79" s="107"/>
      <c r="G79" s="107" t="s">
        <v>26</v>
      </c>
    </row>
    <row r="80" spans="1:11" ht="83.1" customHeight="1">
      <c r="A80" s="113" t="s">
        <v>27</v>
      </c>
      <c r="B80" s="400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7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89" t="s">
        <v>29</v>
      </c>
      <c r="B1" s="389"/>
      <c r="C1" s="389"/>
      <c r="D1" s="389"/>
      <c r="E1" s="389"/>
      <c r="F1" s="389"/>
      <c r="G1" s="389"/>
      <c r="H1" s="389"/>
    </row>
    <row r="2" spans="1:8">
      <c r="A2" s="389"/>
      <c r="B2" s="389"/>
      <c r="C2" s="389"/>
      <c r="D2" s="389"/>
      <c r="E2" s="389"/>
      <c r="F2" s="389"/>
      <c r="G2" s="389"/>
      <c r="H2" s="389"/>
    </row>
    <row r="3" spans="1:8">
      <c r="A3" s="389"/>
      <c r="B3" s="389"/>
      <c r="C3" s="389"/>
      <c r="D3" s="389"/>
      <c r="E3" s="389"/>
      <c r="F3" s="389"/>
      <c r="G3" s="389"/>
      <c r="H3" s="389"/>
    </row>
    <row r="4" spans="1:8">
      <c r="A4" s="389"/>
      <c r="B4" s="389"/>
      <c r="C4" s="389"/>
      <c r="D4" s="389"/>
      <c r="E4" s="389"/>
      <c r="F4" s="389"/>
      <c r="G4" s="389"/>
      <c r="H4" s="389"/>
    </row>
    <row r="5" spans="1:8">
      <c r="A5" s="389"/>
      <c r="B5" s="389"/>
      <c r="C5" s="389"/>
      <c r="D5" s="389"/>
      <c r="E5" s="389"/>
      <c r="F5" s="389"/>
      <c r="G5" s="389"/>
      <c r="H5" s="389"/>
    </row>
    <row r="6" spans="1:8">
      <c r="A6" s="389"/>
      <c r="B6" s="389"/>
      <c r="C6" s="389"/>
      <c r="D6" s="389"/>
      <c r="E6" s="389"/>
      <c r="F6" s="389"/>
      <c r="G6" s="389"/>
      <c r="H6" s="389"/>
    </row>
    <row r="7" spans="1:8">
      <c r="A7" s="389"/>
      <c r="B7" s="389"/>
      <c r="C7" s="389"/>
      <c r="D7" s="389"/>
      <c r="E7" s="389"/>
      <c r="F7" s="389"/>
      <c r="G7" s="389"/>
      <c r="H7" s="389"/>
    </row>
    <row r="8" spans="1:8">
      <c r="A8" s="390" t="s">
        <v>30</v>
      </c>
      <c r="B8" s="390"/>
      <c r="C8" s="390"/>
      <c r="D8" s="390"/>
      <c r="E8" s="390"/>
      <c r="F8" s="390"/>
      <c r="G8" s="390"/>
      <c r="H8" s="390"/>
    </row>
    <row r="9" spans="1:8">
      <c r="A9" s="390"/>
      <c r="B9" s="390"/>
      <c r="C9" s="390"/>
      <c r="D9" s="390"/>
      <c r="E9" s="390"/>
      <c r="F9" s="390"/>
      <c r="G9" s="390"/>
      <c r="H9" s="390"/>
    </row>
    <row r="10" spans="1:8">
      <c r="A10" s="390"/>
      <c r="B10" s="390"/>
      <c r="C10" s="390"/>
      <c r="D10" s="390"/>
      <c r="E10" s="390"/>
      <c r="F10" s="390"/>
      <c r="G10" s="390"/>
      <c r="H10" s="390"/>
    </row>
    <row r="11" spans="1:8">
      <c r="A11" s="390"/>
      <c r="B11" s="390"/>
      <c r="C11" s="390"/>
      <c r="D11" s="390"/>
      <c r="E11" s="390"/>
      <c r="F11" s="390"/>
      <c r="G11" s="390"/>
      <c r="H11" s="390"/>
    </row>
    <row r="12" spans="1:8">
      <c r="A12" s="390"/>
      <c r="B12" s="390"/>
      <c r="C12" s="390"/>
      <c r="D12" s="390"/>
      <c r="E12" s="390"/>
      <c r="F12" s="390"/>
      <c r="G12" s="390"/>
      <c r="H12" s="390"/>
    </row>
    <row r="13" spans="1:8">
      <c r="A13" s="390"/>
      <c r="B13" s="390"/>
      <c r="C13" s="390"/>
      <c r="D13" s="390"/>
      <c r="E13" s="390"/>
      <c r="F13" s="390"/>
      <c r="G13" s="390"/>
      <c r="H13" s="390"/>
    </row>
    <row r="14" spans="1:8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/>
    <row r="16" spans="1:8" ht="19.5" customHeight="1">
      <c r="A16" s="359" t="s">
        <v>31</v>
      </c>
      <c r="B16" s="360"/>
      <c r="C16" s="360"/>
      <c r="D16" s="360"/>
      <c r="E16" s="360"/>
      <c r="F16" s="360"/>
      <c r="G16" s="360"/>
      <c r="H16" s="361"/>
    </row>
    <row r="17" spans="1:14" ht="20.25" customHeight="1">
      <c r="A17" s="391" t="s">
        <v>44</v>
      </c>
      <c r="B17" s="391"/>
      <c r="C17" s="391"/>
      <c r="D17" s="391"/>
      <c r="E17" s="391"/>
      <c r="F17" s="391"/>
      <c r="G17" s="391"/>
      <c r="H17" s="391"/>
    </row>
    <row r="18" spans="1:14" ht="26.25" customHeight="1">
      <c r="A18" s="189" t="s">
        <v>33</v>
      </c>
      <c r="B18" s="397" t="s">
        <v>5</v>
      </c>
      <c r="C18" s="373"/>
    </row>
    <row r="19" spans="1:14" ht="26.25" customHeight="1">
      <c r="A19" s="189" t="s">
        <v>34</v>
      </c>
      <c r="B19" s="290" t="str">
        <f>Sulphamethoxazole!B19</f>
        <v>NDQB201604876</v>
      </c>
      <c r="C19" s="313">
        <v>25</v>
      </c>
    </row>
    <row r="20" spans="1:14" ht="26.25" customHeight="1">
      <c r="A20" s="189" t="s">
        <v>35</v>
      </c>
      <c r="B20" s="398" t="s">
        <v>119</v>
      </c>
      <c r="C20" s="291"/>
    </row>
    <row r="21" spans="1:14" ht="26.25" customHeight="1">
      <c r="A21" s="189" t="s">
        <v>36</v>
      </c>
      <c r="B21" s="399" t="s">
        <v>11</v>
      </c>
      <c r="C21" s="365"/>
      <c r="D21" s="365"/>
      <c r="E21" s="365"/>
      <c r="F21" s="365"/>
      <c r="G21" s="365"/>
      <c r="H21" s="365"/>
      <c r="I21" s="365"/>
    </row>
    <row r="22" spans="1:14" ht="26.25" customHeight="1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>
      <c r="A24" s="189"/>
      <c r="B24" s="191"/>
    </row>
    <row r="25" spans="1:14" ht="18.75">
      <c r="A25" s="187" t="s">
        <v>1</v>
      </c>
      <c r="B25" s="191"/>
    </row>
    <row r="26" spans="1:14" ht="26.25" customHeight="1">
      <c r="A26" s="192" t="s">
        <v>4</v>
      </c>
      <c r="B26" s="397" t="s">
        <v>114</v>
      </c>
      <c r="C26" s="373"/>
    </row>
    <row r="27" spans="1:14" ht="26.25" customHeight="1">
      <c r="A27" s="194" t="s">
        <v>45</v>
      </c>
      <c r="B27" s="365" t="s">
        <v>110</v>
      </c>
      <c r="C27" s="365"/>
    </row>
    <row r="28" spans="1:14" ht="27" customHeight="1">
      <c r="A28" s="194" t="s">
        <v>6</v>
      </c>
      <c r="B28" s="289">
        <v>99.66</v>
      </c>
    </row>
    <row r="29" spans="1:14" s="3" customFormat="1" ht="27" customHeight="1">
      <c r="A29" s="194" t="s">
        <v>46</v>
      </c>
      <c r="B29" s="288">
        <v>0</v>
      </c>
      <c r="C29" s="376" t="s">
        <v>47</v>
      </c>
      <c r="D29" s="377"/>
      <c r="E29" s="377"/>
      <c r="F29" s="377"/>
      <c r="G29" s="377"/>
      <c r="H29" s="378"/>
      <c r="I29" s="196"/>
      <c r="J29" s="196"/>
      <c r="K29" s="196"/>
      <c r="L29" s="196"/>
    </row>
    <row r="30" spans="1:14" s="3" customFormat="1" ht="19.5" customHeight="1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>
      <c r="A31" s="194" t="s">
        <v>49</v>
      </c>
      <c r="B31" s="309">
        <v>1</v>
      </c>
      <c r="C31" s="379" t="s">
        <v>50</v>
      </c>
      <c r="D31" s="380"/>
      <c r="E31" s="380"/>
      <c r="F31" s="380"/>
      <c r="G31" s="380"/>
      <c r="H31" s="381"/>
      <c r="I31" s="196"/>
      <c r="J31" s="196"/>
      <c r="K31" s="196"/>
      <c r="L31" s="196"/>
    </row>
    <row r="32" spans="1:14" s="3" customFormat="1" ht="27" customHeight="1">
      <c r="A32" s="194" t="s">
        <v>51</v>
      </c>
      <c r="B32" s="309">
        <v>1</v>
      </c>
      <c r="C32" s="379" t="s">
        <v>52</v>
      </c>
      <c r="D32" s="380"/>
      <c r="E32" s="380"/>
      <c r="F32" s="380"/>
      <c r="G32" s="380"/>
      <c r="H32" s="381"/>
      <c r="I32" s="196"/>
      <c r="J32" s="196"/>
      <c r="K32" s="196"/>
      <c r="L32" s="200"/>
      <c r="M32" s="200"/>
      <c r="N32" s="201"/>
    </row>
    <row r="33" spans="1:14" s="3" customFormat="1" ht="17.25" customHeight="1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>
      <c r="A36" s="204" t="s">
        <v>55</v>
      </c>
      <c r="B36" s="293">
        <v>100</v>
      </c>
      <c r="C36" s="188"/>
      <c r="D36" s="367" t="s">
        <v>56</v>
      </c>
      <c r="E36" s="368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>
      <c r="A38" s="205" t="s">
        <v>62</v>
      </c>
      <c r="B38" s="294">
        <v>20</v>
      </c>
      <c r="C38" s="210">
        <v>1</v>
      </c>
      <c r="D38" s="295">
        <v>22679639</v>
      </c>
      <c r="E38" s="254">
        <f>IF(ISBLANK(D38),"-",$D$48/$D$45*D38)</f>
        <v>16291373.847816359</v>
      </c>
      <c r="F38" s="295">
        <v>21366627</v>
      </c>
      <c r="G38" s="246">
        <f>IF(ISBLANK(F38),"-",$D$48/$F$45*F38)</f>
        <v>15701217.162726775</v>
      </c>
      <c r="J38" s="196"/>
      <c r="K38" s="196"/>
      <c r="L38" s="200"/>
      <c r="M38" s="200"/>
      <c r="N38" s="201"/>
    </row>
    <row r="39" spans="1:14" s="3" customFormat="1" ht="26.25" customHeight="1">
      <c r="A39" s="205" t="s">
        <v>63</v>
      </c>
      <c r="B39" s="294">
        <v>1</v>
      </c>
      <c r="C39" s="206">
        <v>2</v>
      </c>
      <c r="D39" s="296">
        <v>22476712</v>
      </c>
      <c r="E39" s="255">
        <f>IF(ISBLANK(D39),"-",$D$48/$D$45*D39)</f>
        <v>16145606.112235744</v>
      </c>
      <c r="F39" s="296">
        <v>21425884</v>
      </c>
      <c r="G39" s="247">
        <f>IF(ISBLANK(F39),"-",$D$48/$F$45*F39)</f>
        <v>15744762.034147598</v>
      </c>
      <c r="J39" s="196"/>
      <c r="K39" s="196"/>
      <c r="L39" s="200"/>
      <c r="M39" s="200"/>
      <c r="N39" s="201"/>
    </row>
    <row r="40" spans="1:14" ht="26.25" customHeight="1">
      <c r="A40" s="205" t="s">
        <v>64</v>
      </c>
      <c r="B40" s="294">
        <v>1</v>
      </c>
      <c r="C40" s="206">
        <v>3</v>
      </c>
      <c r="D40" s="296">
        <v>22470245</v>
      </c>
      <c r="E40" s="255">
        <f>IF(ISBLANK(D40),"-",$D$48/$D$45*D40)</f>
        <v>16140960.69814102</v>
      </c>
      <c r="F40" s="296">
        <v>21470145</v>
      </c>
      <c r="G40" s="247">
        <f>IF(ISBLANK(F40),"-",$D$48/$F$45*F40)</f>
        <v>15777287.12913987</v>
      </c>
      <c r="L40" s="200"/>
      <c r="M40" s="200"/>
      <c r="N40" s="211"/>
    </row>
    <row r="41" spans="1:14" ht="26.25" customHeight="1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>
      <c r="A42" s="205" t="s">
        <v>66</v>
      </c>
      <c r="B42" s="294">
        <v>1</v>
      </c>
      <c r="C42" s="213" t="s">
        <v>67</v>
      </c>
      <c r="D42" s="274">
        <f>AVERAGE(D38:D41)</f>
        <v>22542198.666666668</v>
      </c>
      <c r="E42" s="236">
        <f>AVERAGE(E38:E41)</f>
        <v>16192646.886064375</v>
      </c>
      <c r="F42" s="214">
        <f>AVERAGE(F38:F41)</f>
        <v>21420885.333333332</v>
      </c>
      <c r="G42" s="215">
        <f>AVERAGE(G38:G41)</f>
        <v>15741088.775338082</v>
      </c>
    </row>
    <row r="43" spans="1:14" ht="26.25" customHeight="1">
      <c r="A43" s="205" t="s">
        <v>68</v>
      </c>
      <c r="B43" s="289">
        <v>1</v>
      </c>
      <c r="C43" s="275" t="s">
        <v>69</v>
      </c>
      <c r="D43" s="299">
        <v>29.8</v>
      </c>
      <c r="E43" s="211"/>
      <c r="F43" s="298">
        <v>29.13</v>
      </c>
      <c r="G43" s="252"/>
    </row>
    <row r="44" spans="1:14" ht="26.25" customHeight="1">
      <c r="A44" s="205" t="s">
        <v>70</v>
      </c>
      <c r="B44" s="289">
        <v>1</v>
      </c>
      <c r="C44" s="276" t="s">
        <v>71</v>
      </c>
      <c r="D44" s="277">
        <f>D43*$B$34</f>
        <v>29.8</v>
      </c>
      <c r="E44" s="217"/>
      <c r="F44" s="216">
        <f>F43*$B$34</f>
        <v>29.13</v>
      </c>
      <c r="G44" s="219"/>
    </row>
    <row r="45" spans="1:14" ht="19.5" customHeight="1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29.69868</v>
      </c>
      <c r="E45" s="219"/>
      <c r="F45" s="218">
        <f>F44*$B$30/100</f>
        <v>29.030957999999995</v>
      </c>
      <c r="G45" s="219"/>
    </row>
    <row r="46" spans="1:14" ht="19.5" customHeight="1">
      <c r="A46" s="369" t="s">
        <v>74</v>
      </c>
      <c r="B46" s="374"/>
      <c r="C46" s="276" t="s">
        <v>75</v>
      </c>
      <c r="D46" s="277">
        <f>D45/$B$45</f>
        <v>4.4548019999999994E-2</v>
      </c>
      <c r="E46" s="219"/>
      <c r="F46" s="220">
        <f>F45/$B$45</f>
        <v>4.3546436999999986E-2</v>
      </c>
      <c r="G46" s="219"/>
    </row>
    <row r="47" spans="1:14" ht="27" customHeight="1">
      <c r="A47" s="371"/>
      <c r="B47" s="375"/>
      <c r="C47" s="276" t="s">
        <v>76</v>
      </c>
      <c r="D47" s="300">
        <v>3.2000000000000001E-2</v>
      </c>
      <c r="E47" s="252"/>
      <c r="F47" s="252"/>
      <c r="G47" s="252"/>
    </row>
    <row r="48" spans="1:14" ht="18.75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>
      <c r="C50" s="281" t="s">
        <v>79</v>
      </c>
      <c r="D50" s="282">
        <f>AVERAGE(E38:E41,G38:G41)</f>
        <v>15966867.830701226</v>
      </c>
      <c r="E50" s="237"/>
      <c r="F50" s="237"/>
      <c r="G50" s="237"/>
    </row>
    <row r="51" spans="1:12" ht="18.75">
      <c r="C51" s="221" t="s">
        <v>80</v>
      </c>
      <c r="D51" s="224">
        <f>STDEV(E38:E41,G38:G41)/D50</f>
        <v>1.5928195996321764E-2</v>
      </c>
      <c r="E51" s="217"/>
      <c r="F51" s="217"/>
      <c r="G51" s="217"/>
    </row>
    <row r="52" spans="1:12" ht="19.5" customHeight="1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>
      <c r="A54" s="187" t="s">
        <v>1</v>
      </c>
      <c r="B54" s="226" t="s">
        <v>81</v>
      </c>
    </row>
    <row r="55" spans="1:12" ht="18.75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>
      <c r="A57" s="190" t="s">
        <v>85</v>
      </c>
      <c r="B57" s="312">
        <f>RD!C39</f>
        <v>1.1484974086369897</v>
      </c>
    </row>
    <row r="58" spans="1:12" s="27" customFormat="1" ht="18.75">
      <c r="A58" s="263" t="s">
        <v>86</v>
      </c>
      <c r="B58" s="264">
        <f>B56</f>
        <v>5</v>
      </c>
      <c r="C58" s="265" t="s">
        <v>87</v>
      </c>
      <c r="D58" s="285">
        <f>B57*B56</f>
        <v>5.7424870431849486</v>
      </c>
    </row>
    <row r="59" spans="1:12" ht="19.5" customHeight="1"/>
    <row r="60" spans="1:12" s="3" customFormat="1" ht="27" customHeight="1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>
      <c r="A61" s="205" t="s">
        <v>93</v>
      </c>
      <c r="B61" s="294">
        <v>2</v>
      </c>
      <c r="C61" s="385" t="s">
        <v>94</v>
      </c>
      <c r="D61" s="382">
        <f>Sulphamethoxazole!D61:D64</f>
        <v>10.72846</v>
      </c>
      <c r="E61" s="258">
        <v>1</v>
      </c>
      <c r="F61" s="303">
        <v>15310816</v>
      </c>
      <c r="G61" s="269">
        <f>IF(ISBLANK(F61),"-",(F61/$D$50*$D$47*$B$69)*$D$58/$D$61)</f>
        <v>41.061161641935691</v>
      </c>
      <c r="H61" s="266">
        <f t="shared" ref="H61:H72" si="0">IF(ISBLANK(F61),"-",G61/$D$56)</f>
        <v>1.0265290410483923</v>
      </c>
      <c r="L61" s="196"/>
    </row>
    <row r="62" spans="1:12" s="3" customFormat="1" ht="26.25" customHeight="1">
      <c r="A62" s="205" t="s">
        <v>95</v>
      </c>
      <c r="B62" s="294">
        <v>50</v>
      </c>
      <c r="C62" s="386"/>
      <c r="D62" s="383"/>
      <c r="E62" s="259">
        <v>2</v>
      </c>
      <c r="F62" s="296">
        <v>15289737</v>
      </c>
      <c r="G62" s="270">
        <f>IF(ISBLANK(F62),"-",(F62/$D$50*$D$47*$B$69)*$D$58/$D$61)</f>
        <v>41.004631132637527</v>
      </c>
      <c r="H62" s="267">
        <f t="shared" si="0"/>
        <v>1.0251157783159381</v>
      </c>
      <c r="L62" s="196"/>
    </row>
    <row r="63" spans="1:12" s="3" customFormat="1" ht="24.75" customHeight="1">
      <c r="A63" s="205" t="s">
        <v>96</v>
      </c>
      <c r="B63" s="294">
        <v>1</v>
      </c>
      <c r="C63" s="386"/>
      <c r="D63" s="383"/>
      <c r="E63" s="259">
        <v>3</v>
      </c>
      <c r="F63" s="296">
        <v>15360500</v>
      </c>
      <c r="G63" s="270">
        <f>IF(ISBLANK(F63),"-",(F63/$D$50*$D$47*$B$69)*$D$58/$D$61)</f>
        <v>41.194406189778064</v>
      </c>
      <c r="H63" s="267">
        <f t="shared" si="0"/>
        <v>1.0298601547444517</v>
      </c>
      <c r="L63" s="196"/>
    </row>
    <row r="64" spans="1:12" ht="27" customHeight="1">
      <c r="A64" s="205" t="s">
        <v>97</v>
      </c>
      <c r="B64" s="294">
        <v>1</v>
      </c>
      <c r="C64" s="387"/>
      <c r="D64" s="384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>
      <c r="A65" s="205" t="s">
        <v>98</v>
      </c>
      <c r="B65" s="294">
        <v>1</v>
      </c>
      <c r="C65" s="385" t="s">
        <v>99</v>
      </c>
      <c r="D65" s="382">
        <f>Sulphamethoxazole!D65:D68</f>
        <v>11.23211</v>
      </c>
      <c r="E65" s="229">
        <v>1</v>
      </c>
      <c r="F65" s="296">
        <v>15834610</v>
      </c>
      <c r="G65" s="269">
        <f>IF(ISBLANK(F65),"-",(F65/$D$50*$D$47*$B$69)*$D$58/$D$65)</f>
        <v>40.561714508084911</v>
      </c>
      <c r="H65" s="266">
        <f t="shared" si="0"/>
        <v>1.0140428627021227</v>
      </c>
    </row>
    <row r="66" spans="1:11" ht="23.25" customHeight="1">
      <c r="A66" s="205" t="s">
        <v>100</v>
      </c>
      <c r="B66" s="294">
        <v>1</v>
      </c>
      <c r="C66" s="386"/>
      <c r="D66" s="383"/>
      <c r="E66" s="230">
        <v>2</v>
      </c>
      <c r="F66" s="296">
        <v>15811430</v>
      </c>
      <c r="G66" s="270">
        <f>IF(ISBLANK(F66),"-",(F66/$D$50*$D$47*$B$69)*$D$58/$D$65)</f>
        <v>40.502336945751679</v>
      </c>
      <c r="H66" s="267">
        <f t="shared" si="0"/>
        <v>1.0125584236437919</v>
      </c>
    </row>
    <row r="67" spans="1:11" ht="24.75" customHeight="1">
      <c r="A67" s="205" t="s">
        <v>101</v>
      </c>
      <c r="B67" s="294">
        <v>1</v>
      </c>
      <c r="C67" s="386"/>
      <c r="D67" s="383"/>
      <c r="E67" s="230">
        <v>3</v>
      </c>
      <c r="F67" s="296">
        <v>15816922</v>
      </c>
      <c r="G67" s="270">
        <f>IF(ISBLANK(F67),"-",(F67/$D$50*$D$47*$B$69)*$D$58/$D$65)</f>
        <v>40.516405175791974</v>
      </c>
      <c r="H67" s="267">
        <f t="shared" si="0"/>
        <v>1.0129101293947993</v>
      </c>
    </row>
    <row r="68" spans="1:11" ht="27" customHeight="1">
      <c r="A68" s="205" t="s">
        <v>102</v>
      </c>
      <c r="B68" s="294">
        <v>1</v>
      </c>
      <c r="C68" s="387"/>
      <c r="D68" s="384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>
      <c r="A69" s="205" t="s">
        <v>103</v>
      </c>
      <c r="B69" s="272">
        <f>(B68/B67)*(B66/B65)*(B64/B63)*(B62/B61)*B60</f>
        <v>2500</v>
      </c>
      <c r="C69" s="385" t="s">
        <v>104</v>
      </c>
      <c r="D69" s="382">
        <f>Sulphamethoxazole!D69:D72</f>
        <v>10.77488</v>
      </c>
      <c r="E69" s="229">
        <v>1</v>
      </c>
      <c r="F69" s="303">
        <v>15303696</v>
      </c>
      <c r="G69" s="269">
        <f>IF(ISBLANK(F69),"-",(F69/$D$50*$D$47*$B$69)*$D$58/$D$69)</f>
        <v>40.865250794535577</v>
      </c>
      <c r="H69" s="267">
        <f t="shared" si="0"/>
        <v>1.0216312698633894</v>
      </c>
    </row>
    <row r="70" spans="1:11" ht="22.5" customHeight="1">
      <c r="A70" s="283" t="s">
        <v>105</v>
      </c>
      <c r="B70" s="305">
        <f>(D47*B69)/D56*D58</f>
        <v>11.484974086369897</v>
      </c>
      <c r="C70" s="386"/>
      <c r="D70" s="383"/>
      <c r="E70" s="230">
        <v>2</v>
      </c>
      <c r="F70" s="296">
        <v>15298300</v>
      </c>
      <c r="G70" s="270">
        <f>IF(ISBLANK(F70),"-",(F70/$D$50*$D$47*$B$69)*$D$58/$D$69)</f>
        <v>40.85084192929888</v>
      </c>
      <c r="H70" s="267">
        <f t="shared" si="0"/>
        <v>1.0212710482324721</v>
      </c>
    </row>
    <row r="71" spans="1:11" ht="23.25" customHeight="1">
      <c r="A71" s="369" t="s">
        <v>74</v>
      </c>
      <c r="B71" s="370"/>
      <c r="C71" s="386"/>
      <c r="D71" s="383"/>
      <c r="E71" s="230">
        <v>3</v>
      </c>
      <c r="F71" s="296">
        <v>15341019</v>
      </c>
      <c r="G71" s="270">
        <f>IF(ISBLANK(F71),"-",(F71/$D$50*$D$47*$B$69)*$D$58/$D$69)</f>
        <v>40.964913892613609</v>
      </c>
      <c r="H71" s="267">
        <f t="shared" si="0"/>
        <v>1.0241228473153403</v>
      </c>
    </row>
    <row r="72" spans="1:11" ht="23.25" customHeight="1">
      <c r="A72" s="371"/>
      <c r="B72" s="372"/>
      <c r="C72" s="388"/>
      <c r="D72" s="384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1.0208935061400775</v>
      </c>
    </row>
    <row r="74" spans="1:11" ht="26.25" customHeight="1">
      <c r="C74" s="232"/>
      <c r="D74" s="232"/>
      <c r="E74" s="232"/>
      <c r="F74" s="233"/>
      <c r="G74" s="221" t="s">
        <v>80</v>
      </c>
      <c r="H74" s="307">
        <f>STDEV(H61:H72)/H73</f>
        <v>6.2071314511229336E-3</v>
      </c>
    </row>
    <row r="75" spans="1:11" ht="27" customHeight="1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>
      <c r="A77" s="192" t="s">
        <v>106</v>
      </c>
      <c r="B77" s="310" t="s">
        <v>107</v>
      </c>
      <c r="C77" s="366" t="str">
        <f>B20</f>
        <v>Sulphamethoxazole &amp; Trimethoprim</v>
      </c>
      <c r="D77" s="366"/>
      <c r="E77" s="257" t="s">
        <v>108</v>
      </c>
      <c r="F77" s="257"/>
      <c r="G77" s="311">
        <f>H73</f>
        <v>1.0208935061400775</v>
      </c>
      <c r="H77" s="233"/>
      <c r="I77" s="235"/>
      <c r="J77" s="239"/>
      <c r="K77" s="253"/>
    </row>
    <row r="78" spans="1:11" ht="19.5" customHeight="1">
      <c r="A78" s="243"/>
      <c r="B78" s="244"/>
      <c r="C78" s="245"/>
      <c r="D78" s="245"/>
      <c r="E78" s="244"/>
      <c r="F78" s="244"/>
      <c r="G78" s="244"/>
      <c r="H78" s="244"/>
    </row>
    <row r="79" spans="1:11" ht="18.75">
      <c r="B79" s="195" t="s">
        <v>24</v>
      </c>
      <c r="E79" s="233" t="s">
        <v>25</v>
      </c>
      <c r="F79" s="233"/>
      <c r="G79" s="233" t="s">
        <v>26</v>
      </c>
    </row>
    <row r="80" spans="1:11" ht="83.1" customHeight="1">
      <c r="A80" s="239" t="s">
        <v>27</v>
      </c>
      <c r="B80" s="400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dcterms:created xsi:type="dcterms:W3CDTF">2005-07-05T10:19:27Z</dcterms:created>
  <dcterms:modified xsi:type="dcterms:W3CDTF">2016-05-09T09:12:50Z</dcterms:modified>
</cp:coreProperties>
</file>