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4"/>
  </bookViews>
  <sheets>
    <sheet name="Uniformity" sheetId="2" r:id="rId1"/>
    <sheet name="SST(LAM)" sheetId="6" r:id="rId2"/>
    <sheet name="SST(ZID)" sheetId="8" r:id="rId3"/>
    <sheet name="SST(NEV)" sheetId="7" r:id="rId4"/>
    <sheet name="lamivudine" sheetId="3" r:id="rId5"/>
    <sheet name="zidovudine" sheetId="5" r:id="rId6"/>
    <sheet name="Nevirapine" sheetId="4" r:id="rId7"/>
  </sheets>
  <definedNames>
    <definedName name="_xlnm.Print_Area" localSheetId="4">lamivudine!$A$1:$H$124</definedName>
    <definedName name="_xlnm.Print_Area" localSheetId="0">Uniformity!$A$1:$I$54</definedName>
    <definedName name="_xlnm.Print_Area" localSheetId="5">zidovudine!$A$1:$H$124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0" i="5" l="1"/>
  <c r="B116" i="5"/>
  <c r="D100" i="5" s="1"/>
  <c r="B98" i="5"/>
  <c r="F95" i="5"/>
  <c r="D95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F45" i="5" s="1"/>
  <c r="B30" i="5"/>
  <c r="C120" i="4"/>
  <c r="B116" i="4"/>
  <c r="D100" i="4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0" i="3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B34" i="3"/>
  <c r="D44" i="3" s="1"/>
  <c r="B30" i="3"/>
  <c r="D50" i="2"/>
  <c r="C46" i="2"/>
  <c r="D29" i="2" s="1"/>
  <c r="C45" i="2"/>
  <c r="D38" i="2"/>
  <c r="D37" i="2"/>
  <c r="D30" i="2"/>
  <c r="C19" i="2"/>
  <c r="I92" i="5" l="1"/>
  <c r="I92" i="3"/>
  <c r="I39" i="4"/>
  <c r="I39" i="3"/>
  <c r="D101" i="3"/>
  <c r="D101" i="4"/>
  <c r="D102" i="4" s="1"/>
  <c r="D97" i="4"/>
  <c r="D98" i="4" s="1"/>
  <c r="F98" i="4"/>
  <c r="D101" i="5"/>
  <c r="G91" i="5" s="1"/>
  <c r="F97" i="5"/>
  <c r="F98" i="5"/>
  <c r="F99" i="5" s="1"/>
  <c r="I39" i="5"/>
  <c r="F45" i="4"/>
  <c r="G38" i="4" s="1"/>
  <c r="D44" i="4"/>
  <c r="D45" i="4" s="1"/>
  <c r="D49" i="4"/>
  <c r="F46" i="5"/>
  <c r="D102" i="5"/>
  <c r="D49" i="5"/>
  <c r="D44" i="5"/>
  <c r="D45" i="5" s="1"/>
  <c r="G41" i="5"/>
  <c r="F44" i="3"/>
  <c r="F45" i="3" s="1"/>
  <c r="D45" i="3"/>
  <c r="D46" i="3" s="1"/>
  <c r="D98" i="3"/>
  <c r="D99" i="3" s="1"/>
  <c r="F98" i="3"/>
  <c r="D49" i="3"/>
  <c r="E41" i="3"/>
  <c r="G41" i="4"/>
  <c r="D98" i="5"/>
  <c r="B57" i="5"/>
  <c r="B69" i="5" s="1"/>
  <c r="B57" i="4"/>
  <c r="B57" i="3"/>
  <c r="B69" i="3" s="1"/>
  <c r="D49" i="2"/>
  <c r="D40" i="2"/>
  <c r="D36" i="2"/>
  <c r="D32" i="2"/>
  <c r="D28" i="2"/>
  <c r="D24" i="2"/>
  <c r="D43" i="2"/>
  <c r="D35" i="2"/>
  <c r="D31" i="2"/>
  <c r="C49" i="2"/>
  <c r="D39" i="2"/>
  <c r="D27" i="2"/>
  <c r="D102" i="3"/>
  <c r="E94" i="3"/>
  <c r="D25" i="2"/>
  <c r="D33" i="2"/>
  <c r="D41" i="2"/>
  <c r="B49" i="2"/>
  <c r="B69" i="4"/>
  <c r="F99" i="4"/>
  <c r="D26" i="2"/>
  <c r="D34" i="2"/>
  <c r="D42" i="2"/>
  <c r="C50" i="2"/>
  <c r="G41" i="3"/>
  <c r="G40" i="4"/>
  <c r="G40" i="5"/>
  <c r="E94" i="5"/>
  <c r="G39" i="4"/>
  <c r="E41" i="4"/>
  <c r="G94" i="4"/>
  <c r="G39" i="5"/>
  <c r="G94" i="5"/>
  <c r="G38" i="5"/>
  <c r="F46" i="4" l="1"/>
  <c r="G42" i="4"/>
  <c r="G94" i="3"/>
  <c r="G93" i="3"/>
  <c r="G92" i="3"/>
  <c r="E91" i="3"/>
  <c r="G91" i="3"/>
  <c r="E93" i="3"/>
  <c r="E92" i="3"/>
  <c r="F99" i="3"/>
  <c r="G93" i="4"/>
  <c r="G92" i="4"/>
  <c r="G91" i="4"/>
  <c r="G93" i="5"/>
  <c r="G92" i="5"/>
  <c r="G95" i="5" s="1"/>
  <c r="G42" i="5"/>
  <c r="E39" i="4"/>
  <c r="E40" i="4"/>
  <c r="E42" i="4" s="1"/>
  <c r="D46" i="4"/>
  <c r="E38" i="4"/>
  <c r="G95" i="4"/>
  <c r="E38" i="5"/>
  <c r="E40" i="5"/>
  <c r="E39" i="5"/>
  <c r="E41" i="5"/>
  <c r="D46" i="5"/>
  <c r="F46" i="3"/>
  <c r="G40" i="3"/>
  <c r="G38" i="3"/>
  <c r="G39" i="3"/>
  <c r="E38" i="3"/>
  <c r="E40" i="3"/>
  <c r="E39" i="3"/>
  <c r="D99" i="4"/>
  <c r="E93" i="4"/>
  <c r="D99" i="5"/>
  <c r="E93" i="5"/>
  <c r="E92" i="5"/>
  <c r="E92" i="4"/>
  <c r="E91" i="5"/>
  <c r="E91" i="4"/>
  <c r="E94" i="4"/>
  <c r="G42" i="3" l="1"/>
  <c r="D103" i="3"/>
  <c r="E112" i="3" s="1"/>
  <c r="F112" i="3" s="1"/>
  <c r="E95" i="3"/>
  <c r="G95" i="3"/>
  <c r="D105" i="3"/>
  <c r="D52" i="4"/>
  <c r="D50" i="4"/>
  <c r="G69" i="4" s="1"/>
  <c r="H69" i="4" s="1"/>
  <c r="G60" i="4"/>
  <c r="H60" i="4" s="1"/>
  <c r="G67" i="4"/>
  <c r="H67" i="4" s="1"/>
  <c r="D50" i="5"/>
  <c r="G69" i="5" s="1"/>
  <c r="H69" i="5" s="1"/>
  <c r="D52" i="5"/>
  <c r="E42" i="5"/>
  <c r="E42" i="3"/>
  <c r="D52" i="3"/>
  <c r="D50" i="3"/>
  <c r="G61" i="3" s="1"/>
  <c r="H61" i="3" s="1"/>
  <c r="E95" i="5"/>
  <c r="D105" i="5"/>
  <c r="D103" i="5"/>
  <c r="E95" i="4"/>
  <c r="D105" i="4"/>
  <c r="D103" i="4"/>
  <c r="G70" i="4" l="1"/>
  <c r="H70" i="4" s="1"/>
  <c r="G66" i="4"/>
  <c r="H66" i="4" s="1"/>
  <c r="E109" i="3"/>
  <c r="F109" i="3" s="1"/>
  <c r="E113" i="3"/>
  <c r="F113" i="3" s="1"/>
  <c r="E108" i="3"/>
  <c r="F108" i="3" s="1"/>
  <c r="D104" i="3"/>
  <c r="E110" i="3"/>
  <c r="F110" i="3" s="1"/>
  <c r="E111" i="3"/>
  <c r="F111" i="3" s="1"/>
  <c r="G61" i="5"/>
  <c r="H61" i="5" s="1"/>
  <c r="G63" i="5"/>
  <c r="H63" i="5" s="1"/>
  <c r="G64" i="5"/>
  <c r="H64" i="5" s="1"/>
  <c r="G62" i="5"/>
  <c r="H62" i="5" s="1"/>
  <c r="G70" i="5"/>
  <c r="H70" i="5" s="1"/>
  <c r="G60" i="5"/>
  <c r="H60" i="5" s="1"/>
  <c r="D51" i="5"/>
  <c r="G68" i="5"/>
  <c r="H68" i="5" s="1"/>
  <c r="G66" i="5"/>
  <c r="H66" i="5" s="1"/>
  <c r="G65" i="5"/>
  <c r="H65" i="5" s="1"/>
  <c r="G71" i="5"/>
  <c r="H71" i="5" s="1"/>
  <c r="G67" i="5"/>
  <c r="H67" i="5" s="1"/>
  <c r="G61" i="4"/>
  <c r="H61" i="4" s="1"/>
  <c r="D51" i="4"/>
  <c r="G71" i="4"/>
  <c r="H71" i="4" s="1"/>
  <c r="G68" i="4"/>
  <c r="H68" i="4" s="1"/>
  <c r="G65" i="4"/>
  <c r="H65" i="4" s="1"/>
  <c r="G64" i="4"/>
  <c r="H64" i="4" s="1"/>
  <c r="G62" i="4"/>
  <c r="H62" i="4" s="1"/>
  <c r="G63" i="4"/>
  <c r="H63" i="4" s="1"/>
  <c r="G64" i="3"/>
  <c r="H64" i="3" s="1"/>
  <c r="G63" i="3"/>
  <c r="H63" i="3" s="1"/>
  <c r="G65" i="3"/>
  <c r="H65" i="3" s="1"/>
  <c r="G71" i="3"/>
  <c r="H71" i="3" s="1"/>
  <c r="G67" i="3"/>
  <c r="H67" i="3" s="1"/>
  <c r="D51" i="3"/>
  <c r="G62" i="3"/>
  <c r="H62" i="3" s="1"/>
  <c r="G66" i="3"/>
  <c r="H66" i="3" s="1"/>
  <c r="G70" i="3"/>
  <c r="H70" i="3" s="1"/>
  <c r="G68" i="3"/>
  <c r="H68" i="3" s="1"/>
  <c r="G69" i="3"/>
  <c r="H69" i="3" s="1"/>
  <c r="G60" i="3"/>
  <c r="H60" i="3" s="1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7" i="3" l="1"/>
  <c r="E115" i="3"/>
  <c r="E116" i="3" s="1"/>
  <c r="H74" i="5"/>
  <c r="G74" i="5"/>
  <c r="H72" i="5"/>
  <c r="G76" i="5" s="1"/>
  <c r="G72" i="5"/>
  <c r="G73" i="5" s="1"/>
  <c r="G74" i="4"/>
  <c r="H72" i="4"/>
  <c r="H73" i="4" s="1"/>
  <c r="H74" i="4"/>
  <c r="G72" i="4"/>
  <c r="G73" i="4" s="1"/>
  <c r="G74" i="3"/>
  <c r="G72" i="3"/>
  <c r="G73" i="3" s="1"/>
  <c r="E115" i="5"/>
  <c r="E116" i="5" s="1"/>
  <c r="E117" i="5"/>
  <c r="F108" i="5"/>
  <c r="F117" i="3"/>
  <c r="F115" i="3"/>
  <c r="H74" i="3"/>
  <c r="H72" i="3"/>
  <c r="E115" i="4"/>
  <c r="E116" i="4" s="1"/>
  <c r="E117" i="4"/>
  <c r="F108" i="4"/>
  <c r="H73" i="5" l="1"/>
  <c r="G76" i="4"/>
  <c r="G76" i="3"/>
  <c r="H73" i="3"/>
  <c r="F117" i="5"/>
  <c r="F115" i="5"/>
  <c r="F117" i="4"/>
  <c r="F115" i="4"/>
  <c r="G120" i="3"/>
  <c r="F116" i="3"/>
  <c r="G120" i="4" l="1"/>
  <c r="F116" i="4"/>
  <c r="G120" i="5"/>
  <c r="F116" i="5"/>
</calcChain>
</file>

<file path=xl/sharedStrings.xml><?xml version="1.0" encoding="utf-8"?>
<sst xmlns="http://schemas.openxmlformats.org/spreadsheetml/2006/main" count="645" uniqueCount="130">
  <si>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</si>
  <si>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</si>
  <si>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</si>
  <si>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</si>
  <si>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</si>
  <si>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</si>
  <si>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</si>
  <si>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NDQB201604884</t>
  </si>
  <si>
    <t>Weight (mg):</t>
  </si>
  <si>
    <t xml:space="preserve">Lamivudine   Zidovudine  Nevirapine </t>
  </si>
  <si>
    <t>Standard Conc (mg/mL):</t>
  </si>
  <si>
    <t xml:space="preserve">Each tablets contains : Lamivudine 150mg + Zidovudine 300mg + Nevirapine 200mg </t>
  </si>
  <si>
    <t>2016-04-26 14:02:40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</si>
  <si>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</si>
  <si>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</si>
  <si>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</si>
  <si>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</si>
  <si>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</si>
  <si>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</si>
  <si>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</si>
  <si>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</si>
  <si>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</si>
  <si>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</si>
  <si>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</si>
  <si>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</si>
  <si>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</si>
  <si>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</si>
  <si>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</si>
  <si>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</si>
  <si>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</si>
  <si>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</si>
  <si>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</si>
  <si>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</si>
  <si>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</si>
  <si>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</si>
  <si>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</si>
  <si>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</si>
  <si>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</si>
  <si>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</si>
  <si>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</si>
  <si>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</si>
  <si>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</si>
  <si>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</si>
  <si>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</si>
  <si>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</si>
  <si>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</si>
  <si>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</si>
  <si>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</si>
  <si>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</si>
  <si>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</si>
  <si>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</si>
  <si>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</si>
  <si>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</si>
  <si>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</si>
  <si>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</si>
  <si>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</si>
  <si>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</si>
  <si>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</si>
  <si>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</si>
  <si>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</si>
  <si>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</si>
  <si>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</si>
  <si>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</si>
  <si>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</si>
  <si>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</si>
  <si>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</si>
  <si>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</si>
  <si>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</si>
  <si>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</si>
  <si>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</si>
  <si>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</si>
  <si>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</si>
  <si>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</si>
  <si>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</si>
  <si>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</si>
  <si>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</si>
  <si>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</si>
  <si>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</si>
  <si>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</si>
  <si>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</si>
  <si>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</si>
  <si>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</si>
  <si>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</si>
  <si>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</si>
  <si>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</si>
  <si>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</si>
  <si>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</si>
  <si>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</si>
  <si>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</si>
  <si>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</si>
  <si>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</si>
  <si>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</si>
  <si>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</si>
  <si>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</si>
  <si>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</si>
  <si>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</si>
  <si>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</si>
  <si>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</si>
  <si>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</si>
  <si>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</si>
  <si>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</si>
  <si>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</si>
  <si>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</si>
  <si>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</si>
  <si>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</si>
  <si>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</si>
  <si>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</si>
  <si>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</si>
  <si>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</si>
  <si>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</si>
  <si>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</si>
  <si>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</si>
  <si>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</si>
  <si>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</si>
  <si>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</si>
  <si>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</si>
  <si>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</si>
  <si>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</si>
  <si>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</si>
  <si>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</si>
  <si>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</si>
  <si>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</si>
  <si>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</si>
  <si>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</si>
  <si>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</si>
  <si>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</si>
  <si>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ZIDOVUDINE</t>
  </si>
  <si>
    <t>NEVIRAPINE</t>
  </si>
  <si>
    <t>WRS L1-7</t>
  </si>
  <si>
    <t>LAMIVUDINE 150MG + ZIDOVUDINE 300MG + NEVIRAPINE 200MG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</si>
</sst>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7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79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3" xfId="4" applyFont="1" applyFill="1" applyBorder="1" applyAlignment="1">
      <alignment horizontal="center"/>
    </xf>
    <xf numFmtId="0" fontId="7" fillId="3" borderId="3" xfId="4" applyFont="1" applyFill="1" applyBorder="1" applyAlignment="1" applyProtection="1">
      <alignment horizontal="center"/>
      <protection locked="0"/>
    </xf>
    <xf numFmtId="2" fontId="7" fillId="3" borderId="3" xfId="4" applyNumberFormat="1" applyFont="1" applyFill="1" applyBorder="1" applyAlignment="1" applyProtection="1">
      <alignment horizontal="center"/>
      <protection locked="0"/>
    </xf>
    <xf numFmtId="2" fontId="7" fillId="3" borderId="4" xfId="4" applyNumberFormat="1" applyFont="1" applyFill="1" applyBorder="1" applyAlignment="1" applyProtection="1">
      <alignment horizontal="center"/>
      <protection locked="0"/>
    </xf>
    <xf numFmtId="0" fontId="7" fillId="3" borderId="5" xfId="4" applyFont="1" applyFill="1" applyBorder="1" applyAlignment="1" applyProtection="1">
      <alignment horizontal="center"/>
      <protection locked="0"/>
    </xf>
    <xf numFmtId="2" fontId="7" fillId="3" borderId="5" xfId="4" applyNumberFormat="1" applyFont="1" applyFill="1" applyBorder="1" applyAlignment="1" applyProtection="1">
      <alignment horizontal="center"/>
      <protection locked="0"/>
    </xf>
    <xf numFmtId="0" fontId="6" fillId="2" borderId="4" xfId="4" applyFont="1" applyFill="1" applyBorder="1"/>
    <xf numFmtId="1" fontId="5" fillId="4" borderId="2" xfId="4" applyNumberFormat="1" applyFont="1" applyFill="1" applyBorder="1" applyAlignment="1">
      <alignment horizontal="center"/>
    </xf>
    <xf numFmtId="1" fontId="5" fillId="4" borderId="1" xfId="4" applyNumberFormat="1" applyFont="1" applyFill="1" applyBorder="1" applyAlignment="1">
      <alignment horizontal="center"/>
    </xf>
    <xf numFmtId="2" fontId="5" fillId="4" borderId="1" xfId="4" applyNumberFormat="1" applyFont="1" applyFill="1" applyBorder="1" applyAlignment="1">
      <alignment horizontal="center"/>
    </xf>
    <xf numFmtId="0" fontId="6" fillId="2" borderId="3" xfId="4" applyFont="1" applyFill="1" applyBorder="1"/>
    <xf numFmtId="10" fontId="5" fillId="5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6" xfId="4" applyFont="1" applyFill="1" applyBorder="1"/>
    <xf numFmtId="0" fontId="6" fillId="2" borderId="5" xfId="4" applyFont="1" applyFill="1" applyBorder="1"/>
    <xf numFmtId="0" fontId="5" fillId="4" borderId="1" xfId="4" applyFont="1" applyFill="1" applyBorder="1" applyAlignment="1">
      <alignment horizontal="center"/>
    </xf>
    <xf numFmtId="0" fontId="5" fillId="2" borderId="7" xfId="4" applyFont="1" applyFill="1" applyBorder="1" applyAlignment="1">
      <alignment horizontal="center"/>
    </xf>
    <xf numFmtId="0" fontId="6" fillId="2" borderId="7" xfId="4" applyFont="1" applyFill="1" applyBorder="1"/>
    <xf numFmtId="0" fontId="6" fillId="2" borderId="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9" xfId="4" applyFont="1" applyFill="1" applyBorder="1"/>
    <xf numFmtId="0" fontId="2" fillId="2" borderId="0" xfId="4" applyFont="1" applyFill="1" applyAlignment="1">
      <alignment horizontal="center"/>
    </xf>
    <xf numFmtId="10" fontId="2" fillId="2" borderId="9" xfId="4" applyNumberFormat="1" applyFont="1" applyFill="1" applyBorder="1"/>
    <xf numFmtId="0" fontId="24" fillId="2" borderId="0" xfId="4" applyFill="1"/>
    <xf numFmtId="0" fontId="1" fillId="2" borderId="10" xfId="4" applyFont="1" applyFill="1" applyBorder="1" applyAlignment="1">
      <alignment horizontal="center"/>
    </xf>
    <xf numFmtId="0" fontId="2" fillId="2" borderId="10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7" xfId="4" applyFont="1" applyFill="1" applyBorder="1"/>
    <xf numFmtId="0" fontId="1" fillId="2" borderId="11" xfId="4" applyFont="1" applyFill="1" applyBorder="1"/>
    <xf numFmtId="0" fontId="2" fillId="2" borderId="11" xfId="4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3" fillId="2" borderId="0" xfId="4" applyFont="1" applyFill="1" applyAlignment="1">
      <alignment horizontal="center"/>
    </xf>
    <xf numFmtId="0" fontId="1" fillId="2" borderId="10" xfId="4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0" fontId="13" fillId="3" borderId="29" xfId="23" applyFont="1" applyFill="1" applyBorder="1" applyAlignment="1" applyProtection="1">
      <alignment horizontal="center"/>
      <protection locked="0"/>
    </xf>
    <xf numFmtId="0" fontId="13" fillId="3" borderId="23" xfId="23" applyFont="1" applyFill="1" applyBorder="1" applyAlignment="1" applyProtection="1">
      <alignment horizontal="center"/>
      <protection locked="0"/>
    </xf>
    <xf numFmtId="0" fontId="13" fillId="3" borderId="34" xfId="23" applyFont="1" applyFill="1" applyBorder="1" applyAlignment="1" applyProtection="1">
      <alignment horizontal="center"/>
      <protection locked="0"/>
    </xf>
    <xf numFmtId="0" fontId="13" fillId="3" borderId="29" xfId="24" applyFont="1" applyFill="1" applyBorder="1" applyAlignment="1" applyProtection="1">
      <alignment horizontal="center"/>
      <protection locked="0"/>
    </xf>
    <xf numFmtId="0" fontId="13" fillId="3" borderId="23" xfId="24" applyFont="1" applyFill="1" applyBorder="1" applyAlignment="1" applyProtection="1">
      <alignment horizontal="center"/>
      <protection locked="0"/>
    </xf>
    <xf numFmtId="171" fontId="13" fillId="3" borderId="34" xfId="24" applyNumberFormat="1" applyFont="1" applyFill="1" applyBorder="1" applyAlignment="1" applyProtection="1">
      <alignment horizontal="center"/>
      <protection locked="0"/>
    </xf>
  </cellXfs>
  <cellStyles count="27">
    <cellStyle name="Normal" xfId="0" builtinId="0"/>
    <cellStyle name="Normal 10" xfId="2"/>
    <cellStyle name="Normal 11" xfId="4"/>
    <cellStyle name="Normal 12" xfId="3"/>
    <cellStyle name="Normal 13" xfId="5"/>
    <cellStyle name="Normal 14" xfId="6"/>
    <cellStyle name="Normal 15" xfId="7"/>
    <cellStyle name="Normal 16" xfId="8"/>
    <cellStyle name="Normal 17" xfId="9"/>
    <cellStyle name="Normal 18" xfId="10"/>
    <cellStyle name="Normal 19" xfId="11"/>
    <cellStyle name="Normal 2" xfId="1"/>
    <cellStyle name="Normal 20" xfId="12"/>
    <cellStyle name="Normal 21" xfId="13"/>
    <cellStyle name="Normal 22" xfId="14"/>
    <cellStyle name="Normal 23" xfId="15"/>
    <cellStyle name="Normal 24" xfId="16"/>
    <cellStyle name="Normal 25" xfId="17"/>
    <cellStyle name="Normal 26" xfId="18"/>
    <cellStyle name="Normal 27" xfId="19"/>
    <cellStyle name="Normal 3" xfId="20"/>
    <cellStyle name="Normal 4" xfId="21"/>
    <cellStyle name="Normal 5" xfId="22"/>
    <cellStyle name="Normal 6" xfId="23"/>
    <cellStyle name="Normal 7" xfId="24"/>
    <cellStyle name="Normal 8" xfId="25"/>
    <cellStyle name="Normal 9" xfId="26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E48" sqref="E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39" t="s">
        <v>31</v>
      </c>
      <c r="B11" s="740"/>
      <c r="C11" s="740"/>
      <c r="D11" s="740"/>
      <c r="E11" s="740"/>
      <c r="F11" s="741"/>
      <c r="G11" s="43"/>
    </row>
    <row r="12" spans="1:7" ht="16.5" customHeight="1" x14ac:dyDescent="0.3">
      <c r="A12" s="738" t="s">
        <v>32</v>
      </c>
      <c r="B12" s="738"/>
      <c r="C12" s="738"/>
      <c r="D12" s="738"/>
      <c r="E12" s="738"/>
      <c r="F12" s="738"/>
      <c r="G12" s="42"/>
    </row>
    <row r="14" spans="1:7" ht="16.5" customHeight="1" x14ac:dyDescent="0.3">
      <c r="A14" s="743" t="s">
        <v>33</v>
      </c>
      <c r="B14" s="743"/>
      <c r="C14" s="12" t="s">
        <v>5</v>
      </c>
    </row>
    <row r="15" spans="1:7" ht="16.5" customHeight="1" x14ac:dyDescent="0.3">
      <c r="A15" s="743" t="s">
        <v>34</v>
      </c>
      <c r="B15" s="743"/>
      <c r="C15" s="12" t="s">
        <v>7</v>
      </c>
    </row>
    <row r="16" spans="1:7" ht="16.5" customHeight="1" x14ac:dyDescent="0.3">
      <c r="A16" s="743" t="s">
        <v>35</v>
      </c>
      <c r="B16" s="743"/>
      <c r="C16" s="12" t="s">
        <v>9</v>
      </c>
    </row>
    <row r="17" spans="1:5" ht="16.5" customHeight="1" x14ac:dyDescent="0.3">
      <c r="A17" s="743" t="s">
        <v>36</v>
      </c>
      <c r="B17" s="743"/>
      <c r="C17" s="12" t="s">
        <v>11</v>
      </c>
    </row>
    <row r="18" spans="1:5" ht="16.5" customHeight="1" x14ac:dyDescent="0.3">
      <c r="A18" s="743" t="s">
        <v>37</v>
      </c>
      <c r="B18" s="743"/>
      <c r="C18" s="49" t="s">
        <v>12</v>
      </c>
    </row>
    <row r="19" spans="1:5" ht="16.5" customHeight="1" x14ac:dyDescent="0.3">
      <c r="A19" s="743" t="s">
        <v>38</v>
      </c>
      <c r="B19" s="74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38" t="s">
        <v>1</v>
      </c>
      <c r="B21" s="738"/>
      <c r="C21" s="11" t="s">
        <v>39</v>
      </c>
      <c r="D21" s="18"/>
    </row>
    <row r="22" spans="1:5" ht="15.75" customHeight="1" x14ac:dyDescent="0.3">
      <c r="A22" s="742"/>
      <c r="B22" s="742"/>
      <c r="C22" s="9"/>
      <c r="D22" s="742"/>
      <c r="E22" s="74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1155.81</v>
      </c>
      <c r="D24" s="39">
        <f t="shared" ref="D24:D43" si="0">(C24-$C$46)/$C$46</f>
        <v>1.6379055632158013E-2</v>
      </c>
      <c r="E24" s="5"/>
    </row>
    <row r="25" spans="1:5" ht="15.75" customHeight="1" x14ac:dyDescent="0.3">
      <c r="C25" s="47">
        <v>1155.1400000000001</v>
      </c>
      <c r="D25" s="40">
        <f t="shared" si="0"/>
        <v>1.5789880969130882E-2</v>
      </c>
      <c r="E25" s="5"/>
    </row>
    <row r="26" spans="1:5" ht="15.75" customHeight="1" x14ac:dyDescent="0.3">
      <c r="C26" s="47">
        <v>1155.4000000000001</v>
      </c>
      <c r="D26" s="40">
        <f t="shared" si="0"/>
        <v>1.60185159129922E-2</v>
      </c>
      <c r="E26" s="5"/>
    </row>
    <row r="27" spans="1:5" ht="15.75" customHeight="1" x14ac:dyDescent="0.3">
      <c r="C27" s="47">
        <v>1143.8</v>
      </c>
      <c r="D27" s="40">
        <f t="shared" si="0"/>
        <v>5.8178799561020783E-3</v>
      </c>
      <c r="E27" s="5"/>
    </row>
    <row r="28" spans="1:5" ht="15.75" customHeight="1" x14ac:dyDescent="0.3">
      <c r="C28" s="47">
        <v>1110.0899999999999</v>
      </c>
      <c r="D28" s="40">
        <f t="shared" si="0"/>
        <v>-2.382551988068778E-2</v>
      </c>
      <c r="E28" s="5"/>
    </row>
    <row r="29" spans="1:5" ht="15.75" customHeight="1" x14ac:dyDescent="0.3">
      <c r="C29" s="47">
        <v>1119.5</v>
      </c>
      <c r="D29" s="40">
        <f t="shared" si="0"/>
        <v>-1.5550693643245041E-2</v>
      </c>
      <c r="E29" s="5"/>
    </row>
    <row r="30" spans="1:5" ht="15.75" customHeight="1" x14ac:dyDescent="0.3">
      <c r="C30" s="47">
        <v>1149.8900000000001</v>
      </c>
      <c r="D30" s="40">
        <f t="shared" si="0"/>
        <v>1.1173213833469458E-2</v>
      </c>
      <c r="E30" s="5"/>
    </row>
    <row r="31" spans="1:5" ht="15.75" customHeight="1" x14ac:dyDescent="0.3">
      <c r="C31" s="47">
        <v>1152.3499999999999</v>
      </c>
      <c r="D31" s="40">
        <f t="shared" si="0"/>
        <v>1.3336452148464928E-2</v>
      </c>
      <c r="E31" s="5"/>
    </row>
    <row r="32" spans="1:5" ht="15.75" customHeight="1" x14ac:dyDescent="0.3">
      <c r="C32" s="47">
        <v>1128.23</v>
      </c>
      <c r="D32" s="40">
        <f t="shared" si="0"/>
        <v>-7.8738357205166021E-3</v>
      </c>
      <c r="E32" s="5"/>
    </row>
    <row r="33" spans="1:7" ht="15.75" customHeight="1" x14ac:dyDescent="0.3">
      <c r="C33" s="47">
        <v>1153.8399999999999</v>
      </c>
      <c r="D33" s="40">
        <f t="shared" si="0"/>
        <v>1.4646706249824082E-2</v>
      </c>
      <c r="E33" s="5"/>
    </row>
    <row r="34" spans="1:7" ht="15.75" customHeight="1" x14ac:dyDescent="0.3">
      <c r="C34" s="47">
        <v>1151.17</v>
      </c>
      <c r="D34" s="40">
        <f t="shared" si="0"/>
        <v>1.2298801249402124E-2</v>
      </c>
      <c r="E34" s="5"/>
    </row>
    <row r="35" spans="1:7" ht="15.75" customHeight="1" x14ac:dyDescent="0.3">
      <c r="C35" s="47">
        <v>1138.82</v>
      </c>
      <c r="D35" s="40">
        <f t="shared" si="0"/>
        <v>1.4386414159889404E-3</v>
      </c>
      <c r="E35" s="5"/>
    </row>
    <row r="36" spans="1:7" ht="15.75" customHeight="1" x14ac:dyDescent="0.3">
      <c r="C36" s="47">
        <v>1146.5899999999999</v>
      </c>
      <c r="D36" s="40">
        <f t="shared" si="0"/>
        <v>8.2713087767678304E-3</v>
      </c>
      <c r="E36" s="5"/>
    </row>
    <row r="37" spans="1:7" ht="15.75" customHeight="1" x14ac:dyDescent="0.3">
      <c r="C37" s="47">
        <v>1136.4100000000001</v>
      </c>
      <c r="D37" s="40">
        <f t="shared" si="0"/>
        <v>-6.8062864057169927E-4</v>
      </c>
      <c r="E37" s="5"/>
    </row>
    <row r="38" spans="1:7" ht="15.75" customHeight="1" x14ac:dyDescent="0.3">
      <c r="C38" s="47">
        <v>1093.54</v>
      </c>
      <c r="D38" s="40">
        <f t="shared" si="0"/>
        <v>-3.8379013422629941E-2</v>
      </c>
      <c r="E38" s="5"/>
    </row>
    <row r="39" spans="1:7" ht="15.75" customHeight="1" x14ac:dyDescent="0.3">
      <c r="C39" s="47">
        <v>1135.81</v>
      </c>
      <c r="D39" s="40">
        <f t="shared" si="0"/>
        <v>-1.2082477417902676E-3</v>
      </c>
      <c r="E39" s="5"/>
    </row>
    <row r="40" spans="1:7" ht="15.75" customHeight="1" x14ac:dyDescent="0.3">
      <c r="C40" s="47">
        <v>1124.8399999999999</v>
      </c>
      <c r="D40" s="40">
        <f t="shared" si="0"/>
        <v>-1.0854883642400923E-2</v>
      </c>
      <c r="E40" s="5"/>
    </row>
    <row r="41" spans="1:7" ht="15.75" customHeight="1" x14ac:dyDescent="0.3">
      <c r="C41" s="47">
        <v>1106.94</v>
      </c>
      <c r="D41" s="40">
        <f t="shared" si="0"/>
        <v>-2.6595520162084513E-2</v>
      </c>
      <c r="E41" s="5"/>
    </row>
    <row r="42" spans="1:7" ht="15.75" customHeight="1" x14ac:dyDescent="0.3">
      <c r="C42" s="47">
        <v>1139.79</v>
      </c>
      <c r="D42" s="40">
        <f t="shared" si="0"/>
        <v>2.2916256296254562E-3</v>
      </c>
      <c r="E42" s="5"/>
    </row>
    <row r="43" spans="1:7" ht="16.5" customHeight="1" x14ac:dyDescent="0.3">
      <c r="C43" s="48">
        <v>1145.72</v>
      </c>
      <c r="D43" s="41">
        <f t="shared" si="0"/>
        <v>7.5062610800011769E-3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22743.68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1137.184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36">
        <f>C46</f>
        <v>1137.184</v>
      </c>
      <c r="C49" s="45">
        <f>-IF(C46&lt;=80,10%,IF(C46&lt;250,7.5%,5%))</f>
        <v>-0.05</v>
      </c>
      <c r="D49" s="33">
        <f>IF(C46&lt;=80,C46*0.9,IF(C46&lt;250,C46*0.925,C46*0.95))</f>
        <v>1080.3247999999999</v>
      </c>
    </row>
    <row r="50" spans="1:6" ht="17.25" customHeight="1" x14ac:dyDescent="0.3">
      <c r="B50" s="737"/>
      <c r="C50" s="46">
        <f>IF(C46&lt;=80, 10%, IF(C46&lt;250, 7.5%, 5%))</f>
        <v>0.05</v>
      </c>
      <c r="D50" s="33">
        <f>IF(C46&lt;=80, C46*1.1, IF(C46&lt;250, C46*1.075, C46*1.05))</f>
        <v>1194.0432000000001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2" workbookViewId="0">
      <selection activeCell="A44" sqref="A44"/>
    </sheetView>
  </sheetViews>
  <sheetFormatPr defaultRowHeight="13.5" x14ac:dyDescent="0.25"/>
  <cols>
    <col min="1" max="1" width="27.5703125" style="599" customWidth="1"/>
    <col min="2" max="2" width="20.42578125" style="599" customWidth="1"/>
    <col min="3" max="3" width="31.85546875" style="599" customWidth="1"/>
    <col min="4" max="4" width="25.85546875" style="599" customWidth="1"/>
    <col min="5" max="5" width="25.7109375" style="599" customWidth="1"/>
    <col min="6" max="6" width="23.140625" style="599" customWidth="1"/>
    <col min="7" max="7" width="28.42578125" style="599" customWidth="1"/>
    <col min="8" max="8" width="21.5703125" style="599" customWidth="1"/>
    <col min="9" max="9" width="9.140625" style="599" customWidth="1"/>
    <col min="10" max="16384" width="9.140625" style="635"/>
  </cols>
  <sheetData>
    <row r="14" spans="1:6" ht="15" customHeight="1" x14ac:dyDescent="0.3">
      <c r="A14" s="598"/>
      <c r="C14" s="600"/>
      <c r="F14" s="600"/>
    </row>
    <row r="15" spans="1:6" ht="18.75" customHeight="1" x14ac:dyDescent="0.3">
      <c r="A15" s="730" t="s">
        <v>0</v>
      </c>
      <c r="B15" s="730"/>
      <c r="C15" s="730"/>
      <c r="D15" s="730"/>
      <c r="E15" s="730"/>
    </row>
    <row r="16" spans="1:6" ht="16.5" customHeight="1" x14ac:dyDescent="0.3">
      <c r="A16" s="601" t="s">
        <v>1</v>
      </c>
      <c r="B16" s="602" t="s">
        <v>2</v>
      </c>
    </row>
    <row r="17" spans="1:5" ht="16.5" customHeight="1" x14ac:dyDescent="0.3">
      <c r="A17" s="603" t="s">
        <v>3</v>
      </c>
      <c r="B17" s="603" t="s">
        <v>129</v>
      </c>
      <c r="D17" s="604"/>
      <c r="E17" s="605"/>
    </row>
    <row r="18" spans="1:5" ht="16.5" customHeight="1" x14ac:dyDescent="0.3">
      <c r="A18" s="606" t="s">
        <v>4</v>
      </c>
      <c r="B18" s="603" t="s">
        <v>125</v>
      </c>
      <c r="C18" s="605"/>
      <c r="D18" s="605"/>
      <c r="E18" s="605"/>
    </row>
    <row r="19" spans="1:5" ht="16.5" customHeight="1" x14ac:dyDescent="0.3">
      <c r="A19" s="606" t="s">
        <v>6</v>
      </c>
      <c r="B19" s="607">
        <v>100.4</v>
      </c>
      <c r="C19" s="605"/>
      <c r="D19" s="605"/>
      <c r="E19" s="605"/>
    </row>
    <row r="20" spans="1:5" ht="16.5" customHeight="1" x14ac:dyDescent="0.3">
      <c r="A20" s="603" t="s">
        <v>8</v>
      </c>
      <c r="B20" s="607">
        <v>16.8</v>
      </c>
      <c r="C20" s="605"/>
      <c r="D20" s="605"/>
      <c r="E20" s="605"/>
    </row>
    <row r="21" spans="1:5" ht="16.5" customHeight="1" x14ac:dyDescent="0.3">
      <c r="A21" s="603" t="s">
        <v>10</v>
      </c>
      <c r="B21" s="608">
        <v>0.15</v>
      </c>
      <c r="C21" s="605"/>
      <c r="D21" s="605"/>
      <c r="E21" s="605"/>
    </row>
    <row r="22" spans="1:5" ht="15.75" customHeight="1" x14ac:dyDescent="0.25">
      <c r="A22" s="605"/>
      <c r="B22" s="605"/>
      <c r="C22" s="605"/>
      <c r="D22" s="605"/>
      <c r="E22" s="605"/>
    </row>
    <row r="23" spans="1:5" ht="16.5" customHeight="1" x14ac:dyDescent="0.3">
      <c r="A23" s="609" t="s">
        <v>13</v>
      </c>
      <c r="B23" s="610" t="s">
        <v>14</v>
      </c>
      <c r="C23" s="609" t="s">
        <v>15</v>
      </c>
      <c r="D23" s="609" t="s">
        <v>16</v>
      </c>
      <c r="E23" s="609" t="s">
        <v>17</v>
      </c>
    </row>
    <row r="24" spans="1:5" ht="16.5" customHeight="1" x14ac:dyDescent="0.3">
      <c r="A24" s="611">
        <v>1</v>
      </c>
      <c r="B24" s="612">
        <v>111519565</v>
      </c>
      <c r="C24" s="612">
        <v>4029.4</v>
      </c>
      <c r="D24" s="613">
        <v>1.1000000000000001</v>
      </c>
      <c r="E24" s="614">
        <v>2.9</v>
      </c>
    </row>
    <row r="25" spans="1:5" ht="16.5" customHeight="1" x14ac:dyDescent="0.3">
      <c r="A25" s="611">
        <v>2</v>
      </c>
      <c r="B25" s="612">
        <v>111550912</v>
      </c>
      <c r="C25" s="612">
        <v>4061.7</v>
      </c>
      <c r="D25" s="613">
        <v>1.1000000000000001</v>
      </c>
      <c r="E25" s="613">
        <v>2.9</v>
      </c>
    </row>
    <row r="26" spans="1:5" ht="16.5" customHeight="1" x14ac:dyDescent="0.3">
      <c r="A26" s="611">
        <v>3</v>
      </c>
      <c r="B26" s="612">
        <v>111439122</v>
      </c>
      <c r="C26" s="612">
        <v>4022.8</v>
      </c>
      <c r="D26" s="613">
        <v>1.1000000000000001</v>
      </c>
      <c r="E26" s="613">
        <v>2.9</v>
      </c>
    </row>
    <row r="27" spans="1:5" ht="16.5" customHeight="1" x14ac:dyDescent="0.3">
      <c r="A27" s="611">
        <v>4</v>
      </c>
      <c r="B27" s="612">
        <v>115833536</v>
      </c>
      <c r="C27" s="612">
        <v>4031.2</v>
      </c>
      <c r="D27" s="613">
        <v>1.1000000000000001</v>
      </c>
      <c r="E27" s="613">
        <v>2.9</v>
      </c>
    </row>
    <row r="28" spans="1:5" ht="16.5" customHeight="1" x14ac:dyDescent="0.3">
      <c r="A28" s="611">
        <v>5</v>
      </c>
      <c r="B28" s="612">
        <v>111489399</v>
      </c>
      <c r="C28" s="612">
        <v>4036.4</v>
      </c>
      <c r="D28" s="613">
        <v>1.1000000000000001</v>
      </c>
      <c r="E28" s="613">
        <v>2.9</v>
      </c>
    </row>
    <row r="29" spans="1:5" ht="16.5" customHeight="1" x14ac:dyDescent="0.3">
      <c r="A29" s="611">
        <v>6</v>
      </c>
      <c r="B29" s="615">
        <v>111523668</v>
      </c>
      <c r="C29" s="615">
        <v>4053.2</v>
      </c>
      <c r="D29" s="616">
        <v>1.1000000000000001</v>
      </c>
      <c r="E29" s="616">
        <v>2.9</v>
      </c>
    </row>
    <row r="30" spans="1:5" ht="16.5" customHeight="1" x14ac:dyDescent="0.3">
      <c r="A30" s="617" t="s">
        <v>18</v>
      </c>
      <c r="B30" s="618">
        <f>AVERAGE(B24:B29)</f>
        <v>112226033.66666667</v>
      </c>
      <c r="C30" s="619">
        <f>AVERAGE(C24:C29)</f>
        <v>4039.1166666666672</v>
      </c>
      <c r="D30" s="620">
        <f>AVERAGE(D24:D29)</f>
        <v>1.0999999999999999</v>
      </c>
      <c r="E30" s="620">
        <f>AVERAGE(E24:E29)</f>
        <v>2.9</v>
      </c>
    </row>
    <row r="31" spans="1:5" ht="16.5" customHeight="1" x14ac:dyDescent="0.3">
      <c r="A31" s="621" t="s">
        <v>19</v>
      </c>
      <c r="B31" s="622">
        <f>(STDEV(B24:B29)/B30)</f>
        <v>1.57514095300747E-2</v>
      </c>
      <c r="C31" s="623"/>
      <c r="D31" s="623"/>
      <c r="E31" s="624"/>
    </row>
    <row r="32" spans="1:5" s="599" customFormat="1" ht="16.5" customHeight="1" x14ac:dyDescent="0.3">
      <c r="A32" s="625" t="s">
        <v>20</v>
      </c>
      <c r="B32" s="626">
        <f>COUNT(B24:B29)</f>
        <v>6</v>
      </c>
      <c r="C32" s="627"/>
      <c r="D32" s="628"/>
      <c r="E32" s="629"/>
    </row>
    <row r="33" spans="1:5" s="599" customFormat="1" ht="15.75" customHeight="1" x14ac:dyDescent="0.25">
      <c r="A33" s="605"/>
      <c r="B33" s="605"/>
      <c r="C33" s="605"/>
      <c r="D33" s="605"/>
      <c r="E33" s="605"/>
    </row>
    <row r="34" spans="1:5" s="599" customFormat="1" ht="16.5" customHeight="1" x14ac:dyDescent="0.3">
      <c r="A34" s="606" t="s">
        <v>21</v>
      </c>
      <c r="B34" s="630" t="s">
        <v>22</v>
      </c>
      <c r="C34" s="631"/>
      <c r="D34" s="631"/>
      <c r="E34" s="631"/>
    </row>
    <row r="35" spans="1:5" ht="16.5" customHeight="1" x14ac:dyDescent="0.3">
      <c r="A35" s="606"/>
      <c r="B35" s="630" t="s">
        <v>23</v>
      </c>
      <c r="C35" s="631"/>
      <c r="D35" s="631"/>
      <c r="E35" s="631"/>
    </row>
    <row r="36" spans="1:5" ht="16.5" customHeight="1" x14ac:dyDescent="0.3">
      <c r="A36" s="606"/>
      <c r="B36" s="630" t="s">
        <v>24</v>
      </c>
      <c r="C36" s="631"/>
      <c r="D36" s="631"/>
      <c r="E36" s="631"/>
    </row>
    <row r="37" spans="1:5" ht="15.75" customHeight="1" x14ac:dyDescent="0.25">
      <c r="A37" s="605"/>
      <c r="B37" s="605"/>
      <c r="C37" s="605"/>
      <c r="D37" s="605"/>
      <c r="E37" s="605"/>
    </row>
    <row r="38" spans="1:5" ht="16.5" customHeight="1" x14ac:dyDescent="0.3">
      <c r="A38" s="601" t="s">
        <v>1</v>
      </c>
      <c r="B38" s="602" t="s">
        <v>25</v>
      </c>
    </row>
    <row r="39" spans="1:5" ht="16.5" customHeight="1" x14ac:dyDescent="0.3">
      <c r="A39" s="606" t="s">
        <v>4</v>
      </c>
      <c r="B39" s="603" t="s">
        <v>125</v>
      </c>
      <c r="C39" s="605"/>
      <c r="D39" s="605"/>
      <c r="E39" s="605"/>
    </row>
    <row r="40" spans="1:5" ht="16.5" customHeight="1" x14ac:dyDescent="0.3">
      <c r="A40" s="606" t="s">
        <v>6</v>
      </c>
      <c r="B40" s="607">
        <v>84.06</v>
      </c>
      <c r="C40" s="605"/>
      <c r="D40" s="605"/>
      <c r="E40" s="605"/>
    </row>
    <row r="41" spans="1:5" ht="16.5" customHeight="1" x14ac:dyDescent="0.3">
      <c r="A41" s="603" t="s">
        <v>8</v>
      </c>
      <c r="B41" s="607">
        <v>15.33</v>
      </c>
      <c r="C41" s="605"/>
      <c r="D41" s="605"/>
      <c r="E41" s="605"/>
    </row>
    <row r="42" spans="1:5" ht="16.5" customHeight="1" x14ac:dyDescent="0.3">
      <c r="A42" s="603" t="s">
        <v>10</v>
      </c>
      <c r="B42" s="608">
        <v>0.15</v>
      </c>
      <c r="C42" s="605"/>
      <c r="D42" s="605"/>
      <c r="E42" s="605"/>
    </row>
    <row r="43" spans="1:5" ht="15.75" customHeight="1" x14ac:dyDescent="0.25">
      <c r="A43" s="605"/>
      <c r="B43" s="605"/>
      <c r="C43" s="605"/>
      <c r="D43" s="605"/>
      <c r="E43" s="605"/>
    </row>
    <row r="44" spans="1:5" ht="16.5" customHeight="1" x14ac:dyDescent="0.3">
      <c r="A44" s="609" t="s">
        <v>13</v>
      </c>
      <c r="B44" s="610" t="s">
        <v>14</v>
      </c>
      <c r="C44" s="609" t="s">
        <v>15</v>
      </c>
      <c r="D44" s="609" t="s">
        <v>16</v>
      </c>
      <c r="E44" s="609" t="s">
        <v>17</v>
      </c>
    </row>
    <row r="45" spans="1:5" ht="16.5" customHeight="1" x14ac:dyDescent="0.3">
      <c r="A45" s="611">
        <v>1</v>
      </c>
      <c r="B45" s="612">
        <v>108871168</v>
      </c>
      <c r="C45" s="612">
        <v>3577.3</v>
      </c>
      <c r="D45" s="613">
        <v>1.1000000000000001</v>
      </c>
      <c r="E45" s="614">
        <v>3.2</v>
      </c>
    </row>
    <row r="46" spans="1:5" ht="16.5" customHeight="1" x14ac:dyDescent="0.3">
      <c r="A46" s="611">
        <v>2</v>
      </c>
      <c r="B46" s="612">
        <v>108774472</v>
      </c>
      <c r="C46" s="612">
        <v>3583.5</v>
      </c>
      <c r="D46" s="613">
        <v>1.1000000000000001</v>
      </c>
      <c r="E46" s="613">
        <v>3.2</v>
      </c>
    </row>
    <row r="47" spans="1:5" ht="16.5" customHeight="1" x14ac:dyDescent="0.3">
      <c r="A47" s="611">
        <v>3</v>
      </c>
      <c r="B47" s="612">
        <v>108655485</v>
      </c>
      <c r="C47" s="612">
        <v>3583.5</v>
      </c>
      <c r="D47" s="613">
        <v>1.1000000000000001</v>
      </c>
      <c r="E47" s="613">
        <v>3.2</v>
      </c>
    </row>
    <row r="48" spans="1:5" ht="16.5" customHeight="1" x14ac:dyDescent="0.3">
      <c r="A48" s="611">
        <v>4</v>
      </c>
      <c r="B48" s="612">
        <v>108680864</v>
      </c>
      <c r="C48" s="612">
        <v>3598</v>
      </c>
      <c r="D48" s="613">
        <v>1.1000000000000001</v>
      </c>
      <c r="E48" s="613">
        <v>3.2</v>
      </c>
    </row>
    <row r="49" spans="1:7" ht="16.5" customHeight="1" x14ac:dyDescent="0.3">
      <c r="A49" s="611">
        <v>5</v>
      </c>
      <c r="B49" s="612">
        <v>108559327</v>
      </c>
      <c r="C49" s="612">
        <v>3567</v>
      </c>
      <c r="D49" s="613">
        <v>1.1000000000000001</v>
      </c>
      <c r="E49" s="613">
        <v>3.2</v>
      </c>
    </row>
    <row r="50" spans="1:7" ht="16.5" customHeight="1" x14ac:dyDescent="0.3">
      <c r="A50" s="611">
        <v>6</v>
      </c>
      <c r="B50" s="615">
        <v>108564106</v>
      </c>
      <c r="C50" s="615">
        <v>3571.1</v>
      </c>
      <c r="D50" s="616">
        <v>1.1000000000000001</v>
      </c>
      <c r="E50" s="616">
        <v>3.2</v>
      </c>
    </row>
    <row r="51" spans="1:7" ht="16.5" customHeight="1" x14ac:dyDescent="0.3">
      <c r="A51" s="617" t="s">
        <v>18</v>
      </c>
      <c r="B51" s="618">
        <f>AVERAGE(B45:B50)</f>
        <v>108684237</v>
      </c>
      <c r="C51" s="619">
        <f>AVERAGE(C45:C50)</f>
        <v>3580.0666666666662</v>
      </c>
      <c r="D51" s="620">
        <f>AVERAGE(D45:D50)</f>
        <v>1.0999999999999999</v>
      </c>
      <c r="E51" s="620">
        <f>AVERAGE(E45:E50)</f>
        <v>3.1999999999999997</v>
      </c>
    </row>
    <row r="52" spans="1:7" ht="16.5" customHeight="1" x14ac:dyDescent="0.3">
      <c r="A52" s="621" t="s">
        <v>19</v>
      </c>
      <c r="B52" s="622">
        <f>(STDEV(B45:B50)/B51)</f>
        <v>1.1190249378128703E-3</v>
      </c>
      <c r="C52" s="623"/>
      <c r="D52" s="623"/>
      <c r="E52" s="624"/>
    </row>
    <row r="53" spans="1:7" s="599" customFormat="1" ht="16.5" customHeight="1" x14ac:dyDescent="0.3">
      <c r="A53" s="625" t="s">
        <v>20</v>
      </c>
      <c r="B53" s="626">
        <f>COUNT(B45:B50)</f>
        <v>6</v>
      </c>
      <c r="C53" s="627"/>
      <c r="D53" s="628"/>
      <c r="E53" s="629"/>
    </row>
    <row r="54" spans="1:7" s="599" customFormat="1" ht="15.75" customHeight="1" x14ac:dyDescent="0.25">
      <c r="A54" s="605"/>
      <c r="B54" s="605"/>
      <c r="C54" s="605"/>
      <c r="D54" s="605"/>
      <c r="E54" s="605"/>
    </row>
    <row r="55" spans="1:7" s="599" customFormat="1" ht="16.5" customHeight="1" x14ac:dyDescent="0.3">
      <c r="A55" s="606" t="s">
        <v>21</v>
      </c>
      <c r="B55" s="630" t="s">
        <v>22</v>
      </c>
      <c r="C55" s="631"/>
      <c r="D55" s="631"/>
      <c r="E55" s="631"/>
    </row>
    <row r="56" spans="1:7" ht="16.5" customHeight="1" x14ac:dyDescent="0.3">
      <c r="A56" s="606"/>
      <c r="B56" s="630" t="s">
        <v>23</v>
      </c>
      <c r="C56" s="631"/>
      <c r="D56" s="631"/>
      <c r="E56" s="631"/>
    </row>
    <row r="57" spans="1:7" ht="16.5" customHeight="1" x14ac:dyDescent="0.3">
      <c r="A57" s="606"/>
      <c r="B57" s="630" t="s">
        <v>24</v>
      </c>
      <c r="C57" s="631"/>
      <c r="D57" s="631"/>
      <c r="E57" s="631"/>
    </row>
    <row r="58" spans="1:7" ht="14.25" customHeight="1" thickBot="1" x14ac:dyDescent="0.3">
      <c r="A58" s="632"/>
      <c r="B58" s="633"/>
      <c r="D58" s="634"/>
      <c r="F58" s="635"/>
      <c r="G58" s="635"/>
    </row>
    <row r="59" spans="1:7" ht="15" customHeight="1" x14ac:dyDescent="0.3">
      <c r="B59" s="731" t="s">
        <v>26</v>
      </c>
      <c r="C59" s="731"/>
      <c r="E59" s="636" t="s">
        <v>27</v>
      </c>
      <c r="F59" s="637"/>
      <c r="G59" s="636" t="s">
        <v>28</v>
      </c>
    </row>
    <row r="60" spans="1:7" ht="15" customHeight="1" x14ac:dyDescent="0.3">
      <c r="A60" s="638" t="s">
        <v>29</v>
      </c>
      <c r="B60" s="639"/>
      <c r="C60" s="639"/>
      <c r="E60" s="639"/>
      <c r="G60" s="639"/>
    </row>
    <row r="61" spans="1:7" ht="15" customHeight="1" x14ac:dyDescent="0.3">
      <c r="A61" s="638" t="s">
        <v>30</v>
      </c>
      <c r="B61" s="640"/>
      <c r="C61" s="640"/>
      <c r="E61" s="640"/>
      <c r="G61" s="6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4" sqref="A14:G61"/>
    </sheetView>
  </sheetViews>
  <sheetFormatPr defaultRowHeight="13.5" x14ac:dyDescent="0.25"/>
  <cols>
    <col min="1" max="1" width="27.5703125" style="687" customWidth="1"/>
    <col min="2" max="2" width="20.42578125" style="687" customWidth="1"/>
    <col min="3" max="3" width="31.85546875" style="687" customWidth="1"/>
    <col min="4" max="4" width="25.85546875" style="687" customWidth="1"/>
    <col min="5" max="5" width="25.7109375" style="687" customWidth="1"/>
    <col min="6" max="6" width="23.140625" style="687" customWidth="1"/>
    <col min="7" max="7" width="28.42578125" style="687" customWidth="1"/>
    <col min="8" max="8" width="21.5703125" style="687" customWidth="1"/>
    <col min="9" max="9" width="9.140625" style="687" customWidth="1"/>
    <col min="10" max="16384" width="9.140625" style="723"/>
  </cols>
  <sheetData>
    <row r="14" spans="1:6" ht="15" customHeight="1" x14ac:dyDescent="0.3">
      <c r="A14" s="686"/>
      <c r="C14" s="688"/>
      <c r="F14" s="688"/>
    </row>
    <row r="15" spans="1:6" ht="18.75" customHeight="1" x14ac:dyDescent="0.3">
      <c r="A15" s="734" t="s">
        <v>0</v>
      </c>
      <c r="B15" s="734"/>
      <c r="C15" s="734"/>
      <c r="D15" s="734"/>
      <c r="E15" s="734"/>
    </row>
    <row r="16" spans="1:6" ht="16.5" customHeight="1" x14ac:dyDescent="0.3">
      <c r="A16" s="689" t="s">
        <v>1</v>
      </c>
      <c r="B16" s="690" t="s">
        <v>2</v>
      </c>
    </row>
    <row r="17" spans="1:5" ht="16.5" customHeight="1" x14ac:dyDescent="0.3">
      <c r="A17" s="691" t="s">
        <v>3</v>
      </c>
      <c r="B17" s="691" t="s">
        <v>129</v>
      </c>
      <c r="D17" s="692"/>
      <c r="E17" s="693"/>
    </row>
    <row r="18" spans="1:5" ht="16.5" customHeight="1" x14ac:dyDescent="0.3">
      <c r="A18" s="694" t="s">
        <v>4</v>
      </c>
      <c r="B18" s="691" t="s">
        <v>126</v>
      </c>
      <c r="C18" s="693"/>
      <c r="D18" s="693"/>
      <c r="E18" s="693"/>
    </row>
    <row r="19" spans="1:5" ht="16.5" customHeight="1" x14ac:dyDescent="0.3">
      <c r="A19" s="694" t="s">
        <v>6</v>
      </c>
      <c r="B19" s="695">
        <v>99.4</v>
      </c>
      <c r="C19" s="693"/>
      <c r="D19" s="693"/>
      <c r="E19" s="693"/>
    </row>
    <row r="20" spans="1:5" ht="16.5" customHeight="1" x14ac:dyDescent="0.3">
      <c r="A20" s="691" t="s">
        <v>8</v>
      </c>
      <c r="B20" s="695">
        <v>16.8</v>
      </c>
      <c r="C20" s="693"/>
      <c r="D20" s="693"/>
      <c r="E20" s="693"/>
    </row>
    <row r="21" spans="1:5" ht="16.5" customHeight="1" x14ac:dyDescent="0.3">
      <c r="A21" s="691" t="s">
        <v>10</v>
      </c>
      <c r="B21" s="696">
        <v>0.3</v>
      </c>
      <c r="C21" s="693"/>
      <c r="D21" s="693"/>
      <c r="E21" s="693"/>
    </row>
    <row r="22" spans="1:5" ht="15.75" customHeight="1" x14ac:dyDescent="0.25">
      <c r="A22" s="693"/>
      <c r="B22" s="693"/>
      <c r="C22" s="693"/>
      <c r="D22" s="693"/>
      <c r="E22" s="693"/>
    </row>
    <row r="23" spans="1:5" ht="16.5" customHeight="1" x14ac:dyDescent="0.3">
      <c r="A23" s="697" t="s">
        <v>13</v>
      </c>
      <c r="B23" s="698" t="s">
        <v>14</v>
      </c>
      <c r="C23" s="697" t="s">
        <v>15</v>
      </c>
      <c r="D23" s="697" t="s">
        <v>16</v>
      </c>
      <c r="E23" s="697" t="s">
        <v>17</v>
      </c>
    </row>
    <row r="24" spans="1:5" ht="16.5" customHeight="1" x14ac:dyDescent="0.3">
      <c r="A24" s="699">
        <v>1</v>
      </c>
      <c r="B24" s="700">
        <v>248778626</v>
      </c>
      <c r="C24" s="700">
        <v>5922.2</v>
      </c>
      <c r="D24" s="701">
        <v>1.1000000000000001</v>
      </c>
      <c r="E24" s="702">
        <v>3.9</v>
      </c>
    </row>
    <row r="25" spans="1:5" ht="16.5" customHeight="1" x14ac:dyDescent="0.3">
      <c r="A25" s="699">
        <v>2</v>
      </c>
      <c r="B25" s="700">
        <v>248823907</v>
      </c>
      <c r="C25" s="700">
        <v>5929.1</v>
      </c>
      <c r="D25" s="701">
        <v>1.2</v>
      </c>
      <c r="E25" s="701">
        <v>3.9</v>
      </c>
    </row>
    <row r="26" spans="1:5" ht="16.5" customHeight="1" x14ac:dyDescent="0.3">
      <c r="A26" s="699">
        <v>3</v>
      </c>
      <c r="B26" s="700">
        <v>248856828</v>
      </c>
      <c r="C26" s="700">
        <v>5955.7</v>
      </c>
      <c r="D26" s="701">
        <v>1.1000000000000001</v>
      </c>
      <c r="E26" s="701">
        <v>3.9</v>
      </c>
    </row>
    <row r="27" spans="1:5" ht="16.5" customHeight="1" x14ac:dyDescent="0.3">
      <c r="A27" s="699">
        <v>4</v>
      </c>
      <c r="B27" s="700">
        <v>248801185</v>
      </c>
      <c r="C27" s="700">
        <v>5942.9</v>
      </c>
      <c r="D27" s="701">
        <v>1.1000000000000001</v>
      </c>
      <c r="E27" s="701">
        <v>3.9</v>
      </c>
    </row>
    <row r="28" spans="1:5" ht="16.5" customHeight="1" x14ac:dyDescent="0.3">
      <c r="A28" s="699">
        <v>5</v>
      </c>
      <c r="B28" s="700">
        <v>248819370</v>
      </c>
      <c r="C28" s="700">
        <v>5930.2</v>
      </c>
      <c r="D28" s="701">
        <v>1.1000000000000001</v>
      </c>
      <c r="E28" s="701">
        <v>3.9</v>
      </c>
    </row>
    <row r="29" spans="1:5" ht="16.5" customHeight="1" x14ac:dyDescent="0.3">
      <c r="A29" s="699">
        <v>6</v>
      </c>
      <c r="B29" s="703">
        <v>248776467</v>
      </c>
      <c r="C29" s="703">
        <v>5963.2</v>
      </c>
      <c r="D29" s="704">
        <v>1.1000000000000001</v>
      </c>
      <c r="E29" s="704">
        <v>3.9</v>
      </c>
    </row>
    <row r="30" spans="1:5" ht="16.5" customHeight="1" x14ac:dyDescent="0.3">
      <c r="A30" s="705" t="s">
        <v>18</v>
      </c>
      <c r="B30" s="706">
        <f>AVERAGE(B24:B29)</f>
        <v>248809397.16666666</v>
      </c>
      <c r="C30" s="707">
        <f>AVERAGE(C24:C29)</f>
        <v>5940.55</v>
      </c>
      <c r="D30" s="708">
        <f>AVERAGE(D24:D29)</f>
        <v>1.1166666666666665</v>
      </c>
      <c r="E30" s="708">
        <f>AVERAGE(E24:E29)</f>
        <v>3.9</v>
      </c>
    </row>
    <row r="31" spans="1:5" ht="16.5" customHeight="1" x14ac:dyDescent="0.3">
      <c r="A31" s="709" t="s">
        <v>19</v>
      </c>
      <c r="B31" s="710">
        <f>(STDEV(B24:B29)/B30)</f>
        <v>1.2267767297468598E-4</v>
      </c>
      <c r="C31" s="711"/>
      <c r="D31" s="711"/>
      <c r="E31" s="712"/>
    </row>
    <row r="32" spans="1:5" s="687" customFormat="1" ht="16.5" customHeight="1" x14ac:dyDescent="0.3">
      <c r="A32" s="713" t="s">
        <v>20</v>
      </c>
      <c r="B32" s="714">
        <f>COUNT(B24:B29)</f>
        <v>6</v>
      </c>
      <c r="C32" s="715"/>
      <c r="D32" s="716"/>
      <c r="E32" s="717"/>
    </row>
    <row r="33" spans="1:5" s="687" customFormat="1" ht="15.75" customHeight="1" x14ac:dyDescent="0.25">
      <c r="A33" s="693"/>
      <c r="B33" s="693"/>
      <c r="C33" s="693"/>
      <c r="D33" s="693"/>
      <c r="E33" s="693"/>
    </row>
    <row r="34" spans="1:5" s="687" customFormat="1" ht="16.5" customHeight="1" x14ac:dyDescent="0.3">
      <c r="A34" s="694" t="s">
        <v>21</v>
      </c>
      <c r="B34" s="718" t="s">
        <v>22</v>
      </c>
      <c r="C34" s="719"/>
      <c r="D34" s="719"/>
      <c r="E34" s="719"/>
    </row>
    <row r="35" spans="1:5" ht="16.5" customHeight="1" x14ac:dyDescent="0.3">
      <c r="A35" s="694"/>
      <c r="B35" s="718" t="s">
        <v>23</v>
      </c>
      <c r="C35" s="719"/>
      <c r="D35" s="719"/>
      <c r="E35" s="719"/>
    </row>
    <row r="36" spans="1:5" ht="16.5" customHeight="1" x14ac:dyDescent="0.3">
      <c r="A36" s="694"/>
      <c r="B36" s="718" t="s">
        <v>24</v>
      </c>
      <c r="C36" s="719"/>
      <c r="D36" s="719"/>
      <c r="E36" s="719"/>
    </row>
    <row r="37" spans="1:5" ht="15.75" customHeight="1" x14ac:dyDescent="0.25">
      <c r="A37" s="693"/>
      <c r="B37" s="693"/>
      <c r="C37" s="693"/>
      <c r="D37" s="693"/>
      <c r="E37" s="693"/>
    </row>
    <row r="38" spans="1:5" ht="16.5" customHeight="1" x14ac:dyDescent="0.3">
      <c r="A38" s="689" t="s">
        <v>1</v>
      </c>
      <c r="B38" s="690" t="s">
        <v>25</v>
      </c>
    </row>
    <row r="39" spans="1:5" ht="16.5" customHeight="1" x14ac:dyDescent="0.3">
      <c r="A39" s="694" t="s">
        <v>4</v>
      </c>
      <c r="B39" s="691" t="s">
        <v>126</v>
      </c>
      <c r="C39" s="693"/>
      <c r="D39" s="693"/>
      <c r="E39" s="693"/>
    </row>
    <row r="40" spans="1:5" ht="16.5" customHeight="1" x14ac:dyDescent="0.3">
      <c r="A40" s="694" t="s">
        <v>6</v>
      </c>
      <c r="B40" s="695">
        <v>99.4</v>
      </c>
      <c r="C40" s="693"/>
      <c r="D40" s="693"/>
      <c r="E40" s="693"/>
    </row>
    <row r="41" spans="1:5" ht="16.5" customHeight="1" x14ac:dyDescent="0.3">
      <c r="A41" s="691" t="s">
        <v>8</v>
      </c>
      <c r="B41" s="695">
        <v>29.96</v>
      </c>
      <c r="C41" s="693"/>
      <c r="D41" s="693"/>
      <c r="E41" s="693"/>
    </row>
    <row r="42" spans="1:5" ht="16.5" customHeight="1" x14ac:dyDescent="0.3">
      <c r="A42" s="691" t="s">
        <v>10</v>
      </c>
      <c r="B42" s="696">
        <v>0.3</v>
      </c>
      <c r="C42" s="693"/>
      <c r="D42" s="693"/>
      <c r="E42" s="693"/>
    </row>
    <row r="43" spans="1:5" ht="15.75" customHeight="1" x14ac:dyDescent="0.25">
      <c r="A43" s="693"/>
      <c r="B43" s="693"/>
      <c r="C43" s="693"/>
      <c r="D43" s="693"/>
      <c r="E43" s="693"/>
    </row>
    <row r="44" spans="1:5" ht="16.5" customHeight="1" x14ac:dyDescent="0.3">
      <c r="A44" s="697" t="s">
        <v>13</v>
      </c>
      <c r="B44" s="698" t="s">
        <v>14</v>
      </c>
      <c r="C44" s="697" t="s">
        <v>15</v>
      </c>
      <c r="D44" s="697" t="s">
        <v>16</v>
      </c>
      <c r="E44" s="697" t="s">
        <v>17</v>
      </c>
    </row>
    <row r="45" spans="1:5" ht="16.5" customHeight="1" x14ac:dyDescent="0.3">
      <c r="A45" s="699">
        <v>1</v>
      </c>
      <c r="B45" s="700">
        <v>226613820</v>
      </c>
      <c r="C45" s="700">
        <v>4350.5</v>
      </c>
      <c r="D45" s="701">
        <v>1.1000000000000001</v>
      </c>
      <c r="E45" s="702">
        <v>4.2</v>
      </c>
    </row>
    <row r="46" spans="1:5" ht="16.5" customHeight="1" x14ac:dyDescent="0.3">
      <c r="A46" s="699">
        <v>2</v>
      </c>
      <c r="B46" s="700">
        <v>226626513</v>
      </c>
      <c r="C46" s="700">
        <v>4351.5</v>
      </c>
      <c r="D46" s="701">
        <v>1.1000000000000001</v>
      </c>
      <c r="E46" s="701">
        <v>4.2</v>
      </c>
    </row>
    <row r="47" spans="1:5" ht="16.5" customHeight="1" x14ac:dyDescent="0.3">
      <c r="A47" s="699">
        <v>3</v>
      </c>
      <c r="B47" s="700">
        <v>227249907</v>
      </c>
      <c r="C47" s="700">
        <v>4362.3</v>
      </c>
      <c r="D47" s="701">
        <v>1.1000000000000001</v>
      </c>
      <c r="E47" s="701">
        <v>4.2</v>
      </c>
    </row>
    <row r="48" spans="1:5" ht="16.5" customHeight="1" x14ac:dyDescent="0.3">
      <c r="A48" s="699">
        <v>4</v>
      </c>
      <c r="B48" s="700">
        <v>227251305</v>
      </c>
      <c r="C48" s="700">
        <v>4378.7</v>
      </c>
      <c r="D48" s="701">
        <v>1.1000000000000001</v>
      </c>
      <c r="E48" s="701">
        <v>4.2</v>
      </c>
    </row>
    <row r="49" spans="1:7" ht="16.5" customHeight="1" x14ac:dyDescent="0.3">
      <c r="A49" s="699">
        <v>5</v>
      </c>
      <c r="B49" s="700">
        <v>227234223</v>
      </c>
      <c r="C49" s="700">
        <v>4377.7</v>
      </c>
      <c r="D49" s="701">
        <v>1.1000000000000001</v>
      </c>
      <c r="E49" s="701">
        <v>4.2</v>
      </c>
    </row>
    <row r="50" spans="1:7" ht="16.5" customHeight="1" x14ac:dyDescent="0.3">
      <c r="A50" s="699">
        <v>6</v>
      </c>
      <c r="B50" s="703">
        <v>226628620</v>
      </c>
      <c r="C50" s="703">
        <v>4388.7</v>
      </c>
      <c r="D50" s="704">
        <v>1.1000000000000001</v>
      </c>
      <c r="E50" s="704">
        <v>4.2</v>
      </c>
    </row>
    <row r="51" spans="1:7" ht="16.5" customHeight="1" x14ac:dyDescent="0.3">
      <c r="A51" s="705" t="s">
        <v>18</v>
      </c>
      <c r="B51" s="706">
        <f>AVERAGE(B45:B50)</f>
        <v>226934064.66666666</v>
      </c>
      <c r="C51" s="707">
        <f>AVERAGE(C45:C50)</f>
        <v>4368.2333333333336</v>
      </c>
      <c r="D51" s="708">
        <f>AVERAGE(D45:D50)</f>
        <v>1.0999999999999999</v>
      </c>
      <c r="E51" s="708">
        <f>AVERAGE(E45:E50)</f>
        <v>4.2</v>
      </c>
    </row>
    <row r="52" spans="1:7" ht="16.5" customHeight="1" x14ac:dyDescent="0.3">
      <c r="A52" s="709" t="s">
        <v>19</v>
      </c>
      <c r="B52" s="710">
        <f>(STDEV(B45:B50)/B51)</f>
        <v>1.5020302718727939E-3</v>
      </c>
      <c r="C52" s="711"/>
      <c r="D52" s="711"/>
      <c r="E52" s="712"/>
    </row>
    <row r="53" spans="1:7" s="687" customFormat="1" ht="16.5" customHeight="1" x14ac:dyDescent="0.3">
      <c r="A53" s="713" t="s">
        <v>20</v>
      </c>
      <c r="B53" s="714">
        <f>COUNT(B45:B50)</f>
        <v>6</v>
      </c>
      <c r="C53" s="715"/>
      <c r="D53" s="716"/>
      <c r="E53" s="717"/>
    </row>
    <row r="54" spans="1:7" s="687" customFormat="1" ht="15.75" customHeight="1" x14ac:dyDescent="0.25">
      <c r="A54" s="693"/>
      <c r="B54" s="693"/>
      <c r="C54" s="693"/>
      <c r="D54" s="693"/>
      <c r="E54" s="693"/>
    </row>
    <row r="55" spans="1:7" s="687" customFormat="1" ht="16.5" customHeight="1" x14ac:dyDescent="0.3">
      <c r="A55" s="694" t="s">
        <v>21</v>
      </c>
      <c r="B55" s="718" t="s">
        <v>22</v>
      </c>
      <c r="C55" s="719"/>
      <c r="D55" s="719"/>
      <c r="E55" s="719"/>
    </row>
    <row r="56" spans="1:7" ht="16.5" customHeight="1" x14ac:dyDescent="0.3">
      <c r="A56" s="694"/>
      <c r="B56" s="718" t="s">
        <v>23</v>
      </c>
      <c r="C56" s="719"/>
      <c r="D56" s="719"/>
      <c r="E56" s="719"/>
    </row>
    <row r="57" spans="1:7" ht="16.5" customHeight="1" x14ac:dyDescent="0.3">
      <c r="A57" s="694"/>
      <c r="B57" s="718" t="s">
        <v>24</v>
      </c>
      <c r="C57" s="719"/>
      <c r="D57" s="719"/>
      <c r="E57" s="719"/>
    </row>
    <row r="58" spans="1:7" ht="14.25" customHeight="1" thickBot="1" x14ac:dyDescent="0.3">
      <c r="A58" s="720"/>
      <c r="B58" s="721"/>
      <c r="D58" s="722"/>
      <c r="F58" s="723"/>
      <c r="G58" s="723"/>
    </row>
    <row r="59" spans="1:7" ht="15" customHeight="1" x14ac:dyDescent="0.3">
      <c r="B59" s="735" t="s">
        <v>26</v>
      </c>
      <c r="C59" s="735"/>
      <c r="E59" s="724" t="s">
        <v>27</v>
      </c>
      <c r="F59" s="725"/>
      <c r="G59" s="724" t="s">
        <v>28</v>
      </c>
    </row>
    <row r="60" spans="1:7" ht="15" customHeight="1" x14ac:dyDescent="0.3">
      <c r="A60" s="726" t="s">
        <v>29</v>
      </c>
      <c r="B60" s="727"/>
      <c r="C60" s="727"/>
      <c r="E60" s="727"/>
      <c r="G60" s="727"/>
    </row>
    <row r="61" spans="1:7" ht="15" customHeight="1" x14ac:dyDescent="0.3">
      <c r="A61" s="726" t="s">
        <v>30</v>
      </c>
      <c r="B61" s="728"/>
      <c r="C61" s="728"/>
      <c r="E61" s="728"/>
      <c r="G61" s="72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C57" sqref="C57"/>
    </sheetView>
  </sheetViews>
  <sheetFormatPr defaultRowHeight="13.5" x14ac:dyDescent="0.25"/>
  <cols>
    <col min="1" max="1" width="27.5703125" style="643" customWidth="1"/>
    <col min="2" max="2" width="20.42578125" style="643" customWidth="1"/>
    <col min="3" max="3" width="31.85546875" style="643" customWidth="1"/>
    <col min="4" max="4" width="25.85546875" style="643" customWidth="1"/>
    <col min="5" max="5" width="25.7109375" style="643" customWidth="1"/>
    <col min="6" max="6" width="23.140625" style="643" customWidth="1"/>
    <col min="7" max="7" width="28.42578125" style="643" customWidth="1"/>
    <col min="8" max="8" width="21.5703125" style="643" customWidth="1"/>
    <col min="9" max="9" width="9.140625" style="643" customWidth="1"/>
    <col min="10" max="16384" width="9.140625" style="679"/>
  </cols>
  <sheetData>
    <row r="14" spans="1:6" ht="15" customHeight="1" x14ac:dyDescent="0.3">
      <c r="A14" s="642"/>
      <c r="C14" s="644"/>
      <c r="F14" s="644"/>
    </row>
    <row r="15" spans="1:6" ht="18.75" customHeight="1" x14ac:dyDescent="0.3">
      <c r="A15" s="732" t="s">
        <v>0</v>
      </c>
      <c r="B15" s="732"/>
      <c r="C15" s="732"/>
      <c r="D15" s="732"/>
      <c r="E15" s="732"/>
    </row>
    <row r="16" spans="1:6" ht="16.5" customHeight="1" x14ac:dyDescent="0.3">
      <c r="A16" s="645" t="s">
        <v>1</v>
      </c>
      <c r="B16" s="646" t="s">
        <v>2</v>
      </c>
    </row>
    <row r="17" spans="1:5" ht="16.5" customHeight="1" x14ac:dyDescent="0.3">
      <c r="A17" s="647" t="s">
        <v>3</v>
      </c>
      <c r="B17" s="647" t="s">
        <v>129</v>
      </c>
      <c r="D17" s="648"/>
      <c r="E17" s="649"/>
    </row>
    <row r="18" spans="1:5" ht="16.5" customHeight="1" x14ac:dyDescent="0.3">
      <c r="A18" s="650" t="s">
        <v>4</v>
      </c>
      <c r="B18" s="647" t="s">
        <v>127</v>
      </c>
      <c r="C18" s="649"/>
      <c r="D18" s="649"/>
      <c r="E18" s="649"/>
    </row>
    <row r="19" spans="1:5" ht="16.5" customHeight="1" x14ac:dyDescent="0.3">
      <c r="A19" s="650" t="s">
        <v>6</v>
      </c>
      <c r="B19" s="651">
        <v>98.8</v>
      </c>
      <c r="C19" s="649"/>
      <c r="D19" s="649"/>
      <c r="E19" s="649"/>
    </row>
    <row r="20" spans="1:5" ht="16.5" customHeight="1" x14ac:dyDescent="0.3">
      <c r="A20" s="647" t="s">
        <v>8</v>
      </c>
      <c r="B20" s="651">
        <v>16.8</v>
      </c>
      <c r="C20" s="649"/>
      <c r="D20" s="649"/>
      <c r="E20" s="649"/>
    </row>
    <row r="21" spans="1:5" ht="16.5" customHeight="1" x14ac:dyDescent="0.3">
      <c r="A21" s="647" t="s">
        <v>10</v>
      </c>
      <c r="B21" s="652">
        <v>0.2</v>
      </c>
      <c r="C21" s="649"/>
      <c r="D21" s="649"/>
      <c r="E21" s="649"/>
    </row>
    <row r="22" spans="1:5" ht="15.75" customHeight="1" x14ac:dyDescent="0.25">
      <c r="A22" s="649"/>
      <c r="B22" s="649"/>
      <c r="C22" s="649"/>
      <c r="D22" s="649"/>
      <c r="E22" s="649"/>
    </row>
    <row r="23" spans="1:5" ht="16.5" customHeight="1" x14ac:dyDescent="0.3">
      <c r="A23" s="653" t="s">
        <v>13</v>
      </c>
      <c r="B23" s="654" t="s">
        <v>14</v>
      </c>
      <c r="C23" s="653" t="s">
        <v>15</v>
      </c>
      <c r="D23" s="653" t="s">
        <v>16</v>
      </c>
      <c r="E23" s="653" t="s">
        <v>17</v>
      </c>
    </row>
    <row r="24" spans="1:5" ht="16.5" customHeight="1" x14ac:dyDescent="0.3">
      <c r="A24" s="655">
        <v>1</v>
      </c>
      <c r="B24" s="656">
        <v>100045295</v>
      </c>
      <c r="C24" s="656">
        <v>6552.2</v>
      </c>
      <c r="D24" s="657">
        <v>1.1000000000000001</v>
      </c>
      <c r="E24" s="658">
        <v>12.8</v>
      </c>
    </row>
    <row r="25" spans="1:5" ht="16.5" customHeight="1" x14ac:dyDescent="0.3">
      <c r="A25" s="655">
        <v>2</v>
      </c>
      <c r="B25" s="656">
        <v>100087384</v>
      </c>
      <c r="C25" s="656">
        <v>6551.2</v>
      </c>
      <c r="D25" s="657">
        <v>1.1000000000000001</v>
      </c>
      <c r="E25" s="657">
        <v>12.8</v>
      </c>
    </row>
    <row r="26" spans="1:5" ht="16.5" customHeight="1" x14ac:dyDescent="0.3">
      <c r="A26" s="655">
        <v>3</v>
      </c>
      <c r="B26" s="656">
        <v>100131622</v>
      </c>
      <c r="C26" s="656">
        <v>6542.9</v>
      </c>
      <c r="D26" s="657">
        <v>1</v>
      </c>
      <c r="E26" s="657">
        <v>12.8</v>
      </c>
    </row>
    <row r="27" spans="1:5" ht="16.5" customHeight="1" x14ac:dyDescent="0.3">
      <c r="A27" s="655">
        <v>4</v>
      </c>
      <c r="B27" s="656">
        <v>100107968</v>
      </c>
      <c r="C27" s="656">
        <v>6524</v>
      </c>
      <c r="D27" s="657">
        <v>1</v>
      </c>
      <c r="E27" s="657">
        <v>12.8</v>
      </c>
    </row>
    <row r="28" spans="1:5" ht="16.5" customHeight="1" x14ac:dyDescent="0.3">
      <c r="A28" s="655">
        <v>5</v>
      </c>
      <c r="B28" s="656">
        <v>100111457</v>
      </c>
      <c r="C28" s="656">
        <v>6506.7</v>
      </c>
      <c r="D28" s="657">
        <v>1</v>
      </c>
      <c r="E28" s="657">
        <v>12.8</v>
      </c>
    </row>
    <row r="29" spans="1:5" ht="16.5" customHeight="1" x14ac:dyDescent="0.3">
      <c r="A29" s="655">
        <v>6</v>
      </c>
      <c r="B29" s="659">
        <v>100116501</v>
      </c>
      <c r="C29" s="659">
        <v>6551</v>
      </c>
      <c r="D29" s="660">
        <v>1.1000000000000001</v>
      </c>
      <c r="E29" s="660">
        <v>12.8</v>
      </c>
    </row>
    <row r="30" spans="1:5" ht="16.5" customHeight="1" x14ac:dyDescent="0.3">
      <c r="A30" s="661" t="s">
        <v>18</v>
      </c>
      <c r="B30" s="662">
        <f>AVERAGE(B24:B29)</f>
        <v>100100037.83333333</v>
      </c>
      <c r="C30" s="663">
        <f>AVERAGE(C24:C29)</f>
        <v>6538</v>
      </c>
      <c r="D30" s="664">
        <f>AVERAGE(D24:D29)</f>
        <v>1.05</v>
      </c>
      <c r="E30" s="664">
        <f>AVERAGE(E24:E29)</f>
        <v>12.799999999999999</v>
      </c>
    </row>
    <row r="31" spans="1:5" ht="16.5" customHeight="1" x14ac:dyDescent="0.3">
      <c r="A31" s="665" t="s">
        <v>19</v>
      </c>
      <c r="B31" s="666">
        <f>(STDEV(B24:B29)/B30)</f>
        <v>3.036297234792125E-4</v>
      </c>
      <c r="C31" s="667"/>
      <c r="D31" s="667"/>
      <c r="E31" s="668"/>
    </row>
    <row r="32" spans="1:5" s="643" customFormat="1" ht="16.5" customHeight="1" x14ac:dyDescent="0.3">
      <c r="A32" s="669" t="s">
        <v>20</v>
      </c>
      <c r="B32" s="670">
        <f>COUNT(B24:B29)</f>
        <v>6</v>
      </c>
      <c r="C32" s="671"/>
      <c r="D32" s="672"/>
      <c r="E32" s="673"/>
    </row>
    <row r="33" spans="1:5" s="643" customFormat="1" ht="15.75" customHeight="1" x14ac:dyDescent="0.25">
      <c r="A33" s="649"/>
      <c r="B33" s="649"/>
      <c r="C33" s="649"/>
      <c r="D33" s="649"/>
      <c r="E33" s="649"/>
    </row>
    <row r="34" spans="1:5" s="643" customFormat="1" ht="16.5" customHeight="1" x14ac:dyDescent="0.3">
      <c r="A34" s="650" t="s">
        <v>21</v>
      </c>
      <c r="B34" s="674" t="s">
        <v>22</v>
      </c>
      <c r="C34" s="675"/>
      <c r="D34" s="675"/>
      <c r="E34" s="675"/>
    </row>
    <row r="35" spans="1:5" ht="16.5" customHeight="1" x14ac:dyDescent="0.3">
      <c r="A35" s="650"/>
      <c r="B35" s="674" t="s">
        <v>23</v>
      </c>
      <c r="C35" s="675"/>
      <c r="D35" s="675"/>
      <c r="E35" s="675"/>
    </row>
    <row r="36" spans="1:5" ht="16.5" customHeight="1" x14ac:dyDescent="0.3">
      <c r="A36" s="650"/>
      <c r="B36" s="674" t="s">
        <v>24</v>
      </c>
      <c r="C36" s="675"/>
      <c r="D36" s="675"/>
      <c r="E36" s="675"/>
    </row>
    <row r="37" spans="1:5" ht="15.75" customHeight="1" x14ac:dyDescent="0.25">
      <c r="A37" s="649"/>
      <c r="B37" s="649"/>
      <c r="C37" s="649"/>
      <c r="D37" s="649"/>
      <c r="E37" s="649"/>
    </row>
    <row r="38" spans="1:5" ht="16.5" customHeight="1" x14ac:dyDescent="0.3">
      <c r="A38" s="645" t="s">
        <v>1</v>
      </c>
      <c r="B38" s="646" t="s">
        <v>25</v>
      </c>
    </row>
    <row r="39" spans="1:5" ht="16.5" customHeight="1" x14ac:dyDescent="0.3">
      <c r="A39" s="650" t="s">
        <v>4</v>
      </c>
      <c r="B39" s="647" t="s">
        <v>127</v>
      </c>
      <c r="C39" s="649"/>
      <c r="D39" s="649"/>
      <c r="E39" s="649"/>
    </row>
    <row r="40" spans="1:5" ht="16.5" customHeight="1" x14ac:dyDescent="0.3">
      <c r="A40" s="650" t="s">
        <v>6</v>
      </c>
      <c r="B40" s="651">
        <v>98.8</v>
      </c>
      <c r="C40" s="649"/>
      <c r="D40" s="649"/>
      <c r="E40" s="649"/>
    </row>
    <row r="41" spans="1:5" ht="16.5" customHeight="1" x14ac:dyDescent="0.3">
      <c r="A41" s="647" t="s">
        <v>8</v>
      </c>
      <c r="B41" s="651">
        <v>22.3</v>
      </c>
      <c r="C41" s="649"/>
      <c r="D41" s="649"/>
      <c r="E41" s="649"/>
    </row>
    <row r="42" spans="1:5" ht="16.5" customHeight="1" x14ac:dyDescent="0.3">
      <c r="A42" s="647" t="s">
        <v>10</v>
      </c>
      <c r="B42" s="652">
        <v>0.2</v>
      </c>
      <c r="C42" s="649"/>
      <c r="D42" s="649"/>
      <c r="E42" s="649"/>
    </row>
    <row r="43" spans="1:5" ht="15.75" customHeight="1" x14ac:dyDescent="0.25">
      <c r="A43" s="649"/>
      <c r="B43" s="649"/>
      <c r="C43" s="649"/>
      <c r="D43" s="649"/>
      <c r="E43" s="649"/>
    </row>
    <row r="44" spans="1:5" ht="16.5" customHeight="1" x14ac:dyDescent="0.3">
      <c r="A44" s="653" t="s">
        <v>13</v>
      </c>
      <c r="B44" s="654" t="s">
        <v>14</v>
      </c>
      <c r="C44" s="653" t="s">
        <v>15</v>
      </c>
      <c r="D44" s="653" t="s">
        <v>16</v>
      </c>
      <c r="E44" s="653" t="s">
        <v>17</v>
      </c>
    </row>
    <row r="45" spans="1:5" ht="16.5" customHeight="1" x14ac:dyDescent="0.3">
      <c r="A45" s="655">
        <v>1</v>
      </c>
      <c r="B45" s="656">
        <v>114086370</v>
      </c>
      <c r="C45" s="656">
        <v>7706.5</v>
      </c>
      <c r="D45" s="657">
        <v>1.1000000000000001</v>
      </c>
      <c r="E45" s="658">
        <v>12.7</v>
      </c>
    </row>
    <row r="46" spans="1:5" ht="16.5" customHeight="1" x14ac:dyDescent="0.3">
      <c r="A46" s="655">
        <v>2</v>
      </c>
      <c r="B46" s="656">
        <v>114185528</v>
      </c>
      <c r="C46" s="656">
        <v>7718.2</v>
      </c>
      <c r="D46" s="657">
        <v>1.1000000000000001</v>
      </c>
      <c r="E46" s="657">
        <v>12.7</v>
      </c>
    </row>
    <row r="47" spans="1:5" ht="16.5" customHeight="1" x14ac:dyDescent="0.3">
      <c r="A47" s="655">
        <v>3</v>
      </c>
      <c r="B47" s="656">
        <v>114228547</v>
      </c>
      <c r="C47" s="656">
        <v>7713.5</v>
      </c>
      <c r="D47" s="657">
        <v>1.1000000000000001</v>
      </c>
      <c r="E47" s="657">
        <v>12.7</v>
      </c>
    </row>
    <row r="48" spans="1:5" ht="16.5" customHeight="1" x14ac:dyDescent="0.3">
      <c r="A48" s="655">
        <v>4</v>
      </c>
      <c r="B48" s="656">
        <v>114294389</v>
      </c>
      <c r="C48" s="656">
        <v>7720</v>
      </c>
      <c r="D48" s="657">
        <v>1.1000000000000001</v>
      </c>
      <c r="E48" s="657">
        <v>12.7</v>
      </c>
    </row>
    <row r="49" spans="1:7" ht="16.5" customHeight="1" x14ac:dyDescent="0.3">
      <c r="A49" s="655">
        <v>5</v>
      </c>
      <c r="B49" s="656">
        <v>114180932</v>
      </c>
      <c r="C49" s="656">
        <v>7740.4</v>
      </c>
      <c r="D49" s="657">
        <v>1.1000000000000001</v>
      </c>
      <c r="E49" s="657">
        <v>12.7</v>
      </c>
    </row>
    <row r="50" spans="1:7" ht="16.5" customHeight="1" x14ac:dyDescent="0.3">
      <c r="A50" s="655">
        <v>6</v>
      </c>
      <c r="B50" s="659">
        <v>114206980</v>
      </c>
      <c r="C50" s="659">
        <v>7741.3</v>
      </c>
      <c r="D50" s="660">
        <v>1.1000000000000001</v>
      </c>
      <c r="E50" s="660">
        <v>12.7</v>
      </c>
    </row>
    <row r="51" spans="1:7" ht="16.5" customHeight="1" x14ac:dyDescent="0.3">
      <c r="A51" s="661" t="s">
        <v>18</v>
      </c>
      <c r="B51" s="662">
        <f>AVERAGE(B45:B50)</f>
        <v>114197124.33333333</v>
      </c>
      <c r="C51" s="663">
        <f>AVERAGE(C45:C50)</f>
        <v>7723.3166666666666</v>
      </c>
      <c r="D51" s="664">
        <f>AVERAGE(D45:D50)</f>
        <v>1.0999999999999999</v>
      </c>
      <c r="E51" s="664">
        <f>AVERAGE(E45:E50)</f>
        <v>12.700000000000001</v>
      </c>
    </row>
    <row r="52" spans="1:7" ht="16.5" customHeight="1" x14ac:dyDescent="0.3">
      <c r="A52" s="665" t="s">
        <v>19</v>
      </c>
      <c r="B52" s="666">
        <f>(STDEV(B45:B50)/B51)</f>
        <v>5.9659530865580968E-4</v>
      </c>
      <c r="C52" s="667"/>
      <c r="D52" s="667"/>
      <c r="E52" s="668"/>
    </row>
    <row r="53" spans="1:7" s="643" customFormat="1" ht="16.5" customHeight="1" x14ac:dyDescent="0.3">
      <c r="A53" s="669" t="s">
        <v>20</v>
      </c>
      <c r="B53" s="670">
        <f>COUNT(B45:B50)</f>
        <v>6</v>
      </c>
      <c r="C53" s="671"/>
      <c r="D53" s="672"/>
      <c r="E53" s="673"/>
    </row>
    <row r="54" spans="1:7" s="643" customFormat="1" ht="15.75" customHeight="1" x14ac:dyDescent="0.25">
      <c r="A54" s="649"/>
      <c r="B54" s="649"/>
      <c r="C54" s="649"/>
      <c r="D54" s="649"/>
      <c r="E54" s="649"/>
    </row>
    <row r="55" spans="1:7" s="643" customFormat="1" ht="16.5" customHeight="1" x14ac:dyDescent="0.3">
      <c r="A55" s="650" t="s">
        <v>21</v>
      </c>
      <c r="B55" s="674" t="s">
        <v>22</v>
      </c>
      <c r="C55" s="675"/>
      <c r="D55" s="675"/>
      <c r="E55" s="675"/>
    </row>
    <row r="56" spans="1:7" ht="16.5" customHeight="1" x14ac:dyDescent="0.3">
      <c r="A56" s="650"/>
      <c r="B56" s="674" t="s">
        <v>23</v>
      </c>
      <c r="C56" s="675"/>
      <c r="D56" s="675"/>
      <c r="E56" s="675"/>
    </row>
    <row r="57" spans="1:7" ht="16.5" customHeight="1" x14ac:dyDescent="0.3">
      <c r="A57" s="650"/>
      <c r="B57" s="674" t="s">
        <v>24</v>
      </c>
      <c r="C57" s="675"/>
      <c r="D57" s="675"/>
      <c r="E57" s="675"/>
    </row>
    <row r="58" spans="1:7" ht="14.25" customHeight="1" thickBot="1" x14ac:dyDescent="0.3">
      <c r="A58" s="676"/>
      <c r="B58" s="677"/>
      <c r="D58" s="678"/>
      <c r="F58" s="679"/>
      <c r="G58" s="679"/>
    </row>
    <row r="59" spans="1:7" ht="15" customHeight="1" x14ac:dyDescent="0.3">
      <c r="B59" s="733" t="s">
        <v>26</v>
      </c>
      <c r="C59" s="733"/>
      <c r="E59" s="680" t="s">
        <v>27</v>
      </c>
      <c r="F59" s="681"/>
      <c r="G59" s="680" t="s">
        <v>28</v>
      </c>
    </row>
    <row r="60" spans="1:7" ht="15" customHeight="1" x14ac:dyDescent="0.3">
      <c r="A60" s="682" t="s">
        <v>29</v>
      </c>
      <c r="B60" s="683"/>
      <c r="C60" s="683"/>
      <c r="E60" s="683"/>
      <c r="G60" s="683"/>
    </row>
    <row r="61" spans="1:7" ht="15" customHeight="1" x14ac:dyDescent="0.3">
      <c r="A61" s="682" t="s">
        <v>30</v>
      </c>
      <c r="B61" s="684"/>
      <c r="C61" s="684"/>
      <c r="E61" s="684"/>
      <c r="G61" s="68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37" zoomScale="55" zoomScaleNormal="40" zoomScaleSheetLayoutView="55" zoomScalePageLayoutView="50" workbookViewId="0">
      <selection activeCell="F94" sqref="F9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2" t="s">
        <v>45</v>
      </c>
      <c r="B1" s="772"/>
      <c r="C1" s="772"/>
      <c r="D1" s="772"/>
      <c r="E1" s="772"/>
      <c r="F1" s="772"/>
      <c r="G1" s="772"/>
      <c r="H1" s="772"/>
      <c r="I1" s="772"/>
    </row>
    <row r="2" spans="1:9" ht="18.75" customHeight="1" x14ac:dyDescent="0.25">
      <c r="A2" s="772"/>
      <c r="B2" s="772"/>
      <c r="C2" s="772"/>
      <c r="D2" s="772"/>
      <c r="E2" s="772"/>
      <c r="F2" s="772"/>
      <c r="G2" s="772"/>
      <c r="H2" s="772"/>
      <c r="I2" s="772"/>
    </row>
    <row r="3" spans="1:9" ht="18.75" customHeight="1" x14ac:dyDescent="0.25">
      <c r="A3" s="772"/>
      <c r="B3" s="772"/>
      <c r="C3" s="772"/>
      <c r="D3" s="772"/>
      <c r="E3" s="772"/>
      <c r="F3" s="772"/>
      <c r="G3" s="772"/>
      <c r="H3" s="772"/>
      <c r="I3" s="772"/>
    </row>
    <row r="4" spans="1:9" ht="18.75" customHeight="1" x14ac:dyDescent="0.25">
      <c r="A4" s="772"/>
      <c r="B4" s="772"/>
      <c r="C4" s="772"/>
      <c r="D4" s="772"/>
      <c r="E4" s="772"/>
      <c r="F4" s="772"/>
      <c r="G4" s="772"/>
      <c r="H4" s="772"/>
      <c r="I4" s="772"/>
    </row>
    <row r="5" spans="1:9" ht="18.75" customHeight="1" x14ac:dyDescent="0.25">
      <c r="A5" s="772"/>
      <c r="B5" s="772"/>
      <c r="C5" s="772"/>
      <c r="D5" s="772"/>
      <c r="E5" s="772"/>
      <c r="F5" s="772"/>
      <c r="G5" s="772"/>
      <c r="H5" s="772"/>
      <c r="I5" s="772"/>
    </row>
    <row r="6" spans="1:9" ht="18.75" customHeight="1" x14ac:dyDescent="0.25">
      <c r="A6" s="772"/>
      <c r="B6" s="772"/>
      <c r="C6" s="772"/>
      <c r="D6" s="772"/>
      <c r="E6" s="772"/>
      <c r="F6" s="772"/>
      <c r="G6" s="772"/>
      <c r="H6" s="772"/>
      <c r="I6" s="772"/>
    </row>
    <row r="7" spans="1:9" ht="18.75" customHeight="1" x14ac:dyDescent="0.25">
      <c r="A7" s="772"/>
      <c r="B7" s="772"/>
      <c r="C7" s="772"/>
      <c r="D7" s="772"/>
      <c r="E7" s="772"/>
      <c r="F7" s="772"/>
      <c r="G7" s="772"/>
      <c r="H7" s="772"/>
      <c r="I7" s="772"/>
    </row>
    <row r="8" spans="1:9" x14ac:dyDescent="0.25">
      <c r="A8" s="773" t="s">
        <v>46</v>
      </c>
      <c r="B8" s="773"/>
      <c r="C8" s="773"/>
      <c r="D8" s="773"/>
      <c r="E8" s="773"/>
      <c r="F8" s="773"/>
      <c r="G8" s="773"/>
      <c r="H8" s="773"/>
      <c r="I8" s="773"/>
    </row>
    <row r="9" spans="1:9" x14ac:dyDescent="0.25">
      <c r="A9" s="773"/>
      <c r="B9" s="773"/>
      <c r="C9" s="773"/>
      <c r="D9" s="773"/>
      <c r="E9" s="773"/>
      <c r="F9" s="773"/>
      <c r="G9" s="773"/>
      <c r="H9" s="773"/>
      <c r="I9" s="773"/>
    </row>
    <row r="10" spans="1:9" x14ac:dyDescent="0.25">
      <c r="A10" s="773"/>
      <c r="B10" s="773"/>
      <c r="C10" s="773"/>
      <c r="D10" s="773"/>
      <c r="E10" s="773"/>
      <c r="F10" s="773"/>
      <c r="G10" s="773"/>
      <c r="H10" s="773"/>
      <c r="I10" s="773"/>
    </row>
    <row r="11" spans="1:9" x14ac:dyDescent="0.25">
      <c r="A11" s="773"/>
      <c r="B11" s="773"/>
      <c r="C11" s="773"/>
      <c r="D11" s="773"/>
      <c r="E11" s="773"/>
      <c r="F11" s="773"/>
      <c r="G11" s="773"/>
      <c r="H11" s="773"/>
      <c r="I11" s="773"/>
    </row>
    <row r="12" spans="1:9" x14ac:dyDescent="0.25">
      <c r="A12" s="773"/>
      <c r="B12" s="773"/>
      <c r="C12" s="773"/>
      <c r="D12" s="773"/>
      <c r="E12" s="773"/>
      <c r="F12" s="773"/>
      <c r="G12" s="773"/>
      <c r="H12" s="773"/>
      <c r="I12" s="773"/>
    </row>
    <row r="13" spans="1:9" x14ac:dyDescent="0.25">
      <c r="A13" s="773"/>
      <c r="B13" s="773"/>
      <c r="C13" s="773"/>
      <c r="D13" s="773"/>
      <c r="E13" s="773"/>
      <c r="F13" s="773"/>
      <c r="G13" s="773"/>
      <c r="H13" s="773"/>
      <c r="I13" s="773"/>
    </row>
    <row r="14" spans="1:9" x14ac:dyDescent="0.25">
      <c r="A14" s="773"/>
      <c r="B14" s="773"/>
      <c r="C14" s="773"/>
      <c r="D14" s="773"/>
      <c r="E14" s="773"/>
      <c r="F14" s="773"/>
      <c r="G14" s="773"/>
      <c r="H14" s="773"/>
      <c r="I14" s="773"/>
    </row>
    <row r="15" spans="1:9" ht="19.5" customHeight="1" x14ac:dyDescent="0.3">
      <c r="A15" s="50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52" t="s">
        <v>33</v>
      </c>
      <c r="B18" s="744" t="s">
        <v>5</v>
      </c>
      <c r="C18" s="744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49" t="s">
        <v>9</v>
      </c>
      <c r="C20" s="74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44" t="s">
        <v>125</v>
      </c>
      <c r="C26" s="744"/>
    </row>
    <row r="27" spans="1:14" ht="26.25" customHeight="1" x14ac:dyDescent="0.4">
      <c r="A27" s="61" t="s">
        <v>48</v>
      </c>
      <c r="B27" s="750" t="s">
        <v>128</v>
      </c>
      <c r="C27" s="750"/>
    </row>
    <row r="28" spans="1:14" ht="27" customHeight="1" x14ac:dyDescent="0.4">
      <c r="A28" s="61" t="s">
        <v>6</v>
      </c>
      <c r="B28" s="62">
        <v>84.06</v>
      </c>
    </row>
    <row r="29" spans="1:14" s="3" customFormat="1" ht="27" customHeight="1" x14ac:dyDescent="0.4">
      <c r="A29" s="61" t="s">
        <v>49</v>
      </c>
      <c r="B29" s="63"/>
      <c r="C29" s="751" t="s">
        <v>50</v>
      </c>
      <c r="D29" s="752"/>
      <c r="E29" s="752"/>
      <c r="F29" s="752"/>
      <c r="G29" s="753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84.06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54" t="s">
        <v>53</v>
      </c>
      <c r="D31" s="755"/>
      <c r="E31" s="755"/>
      <c r="F31" s="755"/>
      <c r="G31" s="755"/>
      <c r="H31" s="756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54" t="s">
        <v>55</v>
      </c>
      <c r="D32" s="755"/>
      <c r="E32" s="755"/>
      <c r="F32" s="755"/>
      <c r="G32" s="755"/>
      <c r="H32" s="756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757" t="s">
        <v>59</v>
      </c>
      <c r="E36" s="758"/>
      <c r="F36" s="757" t="s">
        <v>60</v>
      </c>
      <c r="G36" s="75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111242038</v>
      </c>
      <c r="E38" s="85">
        <f>IF(ISBLANK(D38),"-",$D$48/$D$45*D38)</f>
        <v>118157563.89993542</v>
      </c>
      <c r="F38" s="84">
        <v>102577059</v>
      </c>
      <c r="G38" s="86">
        <f>IF(ISBLANK(F38),"-",$D$48/$F$45*F38)</f>
        <v>121703839.72504441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111272585</v>
      </c>
      <c r="E39" s="90">
        <f>IF(ISBLANK(D39),"-",$D$48/$D$45*D39)</f>
        <v>118190009.89939159</v>
      </c>
      <c r="F39" s="89">
        <v>102735289</v>
      </c>
      <c r="G39" s="91">
        <f>IF(ISBLANK(F39),"-",$D$48/$F$45*F39)</f>
        <v>121891573.69546068</v>
      </c>
      <c r="I39" s="761">
        <f>ABS((F43/D43*D42)-F42)/D42</f>
        <v>2.8353416906790035E-2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111031881</v>
      </c>
      <c r="E40" s="90">
        <f>IF(ISBLANK(D40),"-",$D$48/$D$45*D40)</f>
        <v>117934342.17905578</v>
      </c>
      <c r="F40" s="89">
        <v>102748372</v>
      </c>
      <c r="G40" s="91">
        <f>IF(ISBLANK(F40),"-",$D$48/$F$45*F40)</f>
        <v>121907096.18509574</v>
      </c>
      <c r="I40" s="76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111182168</v>
      </c>
      <c r="E42" s="100">
        <f>AVERAGE(E38:E41)</f>
        <v>118093971.99279428</v>
      </c>
      <c r="F42" s="99">
        <f>AVERAGE(F38:F41)</f>
        <v>102686906.66666667</v>
      </c>
      <c r="G42" s="101">
        <f>AVERAGE(G38:G41)</f>
        <v>121834169.86853361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16.8</v>
      </c>
      <c r="E43" s="92"/>
      <c r="F43" s="104">
        <v>15.04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16.8</v>
      </c>
      <c r="E44" s="107"/>
      <c r="F44" s="106">
        <f>F43*$B$34</f>
        <v>15.04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14.12208</v>
      </c>
      <c r="E45" s="110"/>
      <c r="F45" s="109">
        <f>F44*$B$30/100</f>
        <v>12.642624000000001</v>
      </c>
      <c r="H45" s="102"/>
    </row>
    <row r="46" spans="1:14" ht="19.5" customHeight="1" x14ac:dyDescent="0.3">
      <c r="A46" s="762" t="s">
        <v>78</v>
      </c>
      <c r="B46" s="763"/>
      <c r="C46" s="105" t="s">
        <v>79</v>
      </c>
      <c r="D46" s="111">
        <f>D45/$B$45</f>
        <v>0.14122080000000001</v>
      </c>
      <c r="E46" s="112"/>
      <c r="F46" s="113">
        <f>F45/$B$45</f>
        <v>0.12642624000000002</v>
      </c>
      <c r="H46" s="102"/>
    </row>
    <row r="47" spans="1:14" ht="27" customHeight="1" x14ac:dyDescent="0.4">
      <c r="A47" s="764"/>
      <c r="B47" s="765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119964070.93066394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1.7102866096277369E-2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tablets contains : Lamivudine 150mg + Zidovudine 300mg + Nevirapine 200mg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  Zidovudine  Nevirapine </v>
      </c>
      <c r="H56" s="131"/>
    </row>
    <row r="57" spans="1:12" ht="18.75" x14ac:dyDescent="0.3">
      <c r="A57" s="128" t="s">
        <v>88</v>
      </c>
      <c r="B57" s="220">
        <f>Uniformity!C46</f>
        <v>1137.184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766" t="s">
        <v>94</v>
      </c>
      <c r="D60" s="769">
        <v>1032.44</v>
      </c>
      <c r="E60" s="134">
        <v>1</v>
      </c>
      <c r="F60" s="135">
        <v>106293798</v>
      </c>
      <c r="G60" s="221">
        <f>IF(ISBLANK(F60),"-",(F60/$D$50*$D$47*$B$68)*($B$57/$D$60))</f>
        <v>146.39084166845717</v>
      </c>
      <c r="H60" s="136">
        <f t="shared" ref="H60:H71" si="0">IF(ISBLANK(F60),"-",G60/$B$56)</f>
        <v>0.97593894445638119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767"/>
      <c r="D61" s="770"/>
      <c r="E61" s="137">
        <v>2</v>
      </c>
      <c r="F61" s="89">
        <v>106319702</v>
      </c>
      <c r="G61" s="222">
        <f>IF(ISBLANK(F61),"-",(F61/$D$50*$D$47*$B$68)*($B$57/$D$60))</f>
        <v>146.42651739398329</v>
      </c>
      <c r="H61" s="138">
        <f t="shared" si="0"/>
        <v>0.97617678262655527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67"/>
      <c r="D62" s="770"/>
      <c r="E62" s="137">
        <v>3</v>
      </c>
      <c r="F62" s="139">
        <v>106274962</v>
      </c>
      <c r="G62" s="222">
        <f>IF(ISBLANK(F62),"-",(F62/$D$50*$D$47*$B$68)*($B$57/$D$60))</f>
        <v>146.3649001935494</v>
      </c>
      <c r="H62" s="138">
        <f t="shared" si="0"/>
        <v>0.97576600129032931</v>
      </c>
      <c r="L62" s="64"/>
    </row>
    <row r="63" spans="1:12" ht="27" customHeight="1" x14ac:dyDescent="0.4">
      <c r="A63" s="76" t="s">
        <v>97</v>
      </c>
      <c r="B63" s="77">
        <v>1</v>
      </c>
      <c r="C63" s="768"/>
      <c r="D63" s="77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66" t="s">
        <v>99</v>
      </c>
      <c r="D64" s="769">
        <v>1048.58</v>
      </c>
      <c r="E64" s="134">
        <v>1</v>
      </c>
      <c r="F64" s="135">
        <v>109665150</v>
      </c>
      <c r="G64" s="223">
        <f>IF(ISBLANK(F64),"-",(F64/$D$50*$D$47*$B$68)*($B$57/$D$64))</f>
        <v>148.70921179407586</v>
      </c>
      <c r="H64" s="142">
        <f t="shared" si="0"/>
        <v>0.99139474529383909</v>
      </c>
    </row>
    <row r="65" spans="1:8" ht="26.25" customHeight="1" x14ac:dyDescent="0.4">
      <c r="A65" s="76" t="s">
        <v>100</v>
      </c>
      <c r="B65" s="77">
        <v>1</v>
      </c>
      <c r="C65" s="767"/>
      <c r="D65" s="770"/>
      <c r="E65" s="137">
        <v>2</v>
      </c>
      <c r="F65" s="89">
        <v>109769227</v>
      </c>
      <c r="G65" s="224">
        <f>IF(ISBLANK(F65),"-",(F65/$D$50*$D$47*$B$68)*($B$57/$D$64))</f>
        <v>148.85034330792411</v>
      </c>
      <c r="H65" s="143">
        <f t="shared" si="0"/>
        <v>0.99233562205282733</v>
      </c>
    </row>
    <row r="66" spans="1:8" ht="26.25" customHeight="1" x14ac:dyDescent="0.4">
      <c r="A66" s="76" t="s">
        <v>101</v>
      </c>
      <c r="B66" s="77">
        <v>1</v>
      </c>
      <c r="C66" s="767"/>
      <c r="D66" s="770"/>
      <c r="E66" s="137">
        <v>3</v>
      </c>
      <c r="F66" s="89">
        <v>109706695</v>
      </c>
      <c r="G66" s="224">
        <f>IF(ISBLANK(F66),"-",(F66/$D$50*$D$47*$B$68)*($B$57/$D$64))</f>
        <v>148.76554805225803</v>
      </c>
      <c r="H66" s="143">
        <f t="shared" si="0"/>
        <v>0.99177032034838686</v>
      </c>
    </row>
    <row r="67" spans="1:8" ht="27" customHeight="1" x14ac:dyDescent="0.4">
      <c r="A67" s="76" t="s">
        <v>102</v>
      </c>
      <c r="B67" s="77">
        <v>1</v>
      </c>
      <c r="C67" s="768"/>
      <c r="D67" s="77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766" t="s">
        <v>104</v>
      </c>
      <c r="D68" s="769">
        <v>995.8</v>
      </c>
      <c r="E68" s="134">
        <v>1</v>
      </c>
      <c r="F68" s="135">
        <v>102521074</v>
      </c>
      <c r="G68" s="223">
        <f>IF(ISBLANK(F68),"-",(F68/$D$50*$D$47*$B$68)*($B$57/$D$68))</f>
        <v>146.39014128757771</v>
      </c>
      <c r="H68" s="138">
        <f t="shared" si="0"/>
        <v>0.97593427525051801</v>
      </c>
    </row>
    <row r="69" spans="1:8" ht="27" customHeight="1" x14ac:dyDescent="0.4">
      <c r="A69" s="124" t="s">
        <v>105</v>
      </c>
      <c r="B69" s="146">
        <f>(D47*B68)/B56*B57</f>
        <v>1137.184</v>
      </c>
      <c r="C69" s="767"/>
      <c r="D69" s="770"/>
      <c r="E69" s="137">
        <v>2</v>
      </c>
      <c r="F69" s="89">
        <v>102907844</v>
      </c>
      <c r="G69" s="224">
        <f>IF(ISBLANK(F69),"-",(F69/$D$50*$D$47*$B$68)*($B$57/$D$68))</f>
        <v>146.94241130130968</v>
      </c>
      <c r="H69" s="138">
        <f t="shared" si="0"/>
        <v>0.97961607534206452</v>
      </c>
    </row>
    <row r="70" spans="1:8" ht="26.25" customHeight="1" x14ac:dyDescent="0.4">
      <c r="A70" s="779" t="s">
        <v>78</v>
      </c>
      <c r="B70" s="780"/>
      <c r="C70" s="767"/>
      <c r="D70" s="770"/>
      <c r="E70" s="137">
        <v>3</v>
      </c>
      <c r="F70" s="89">
        <v>102761572</v>
      </c>
      <c r="G70" s="224">
        <f>IF(ISBLANK(F70),"-",(F70/$D$50*$D$47*$B$68)*($B$57/$D$68))</f>
        <v>146.73354908487971</v>
      </c>
      <c r="H70" s="138">
        <f t="shared" si="0"/>
        <v>0.97822366056586474</v>
      </c>
    </row>
    <row r="71" spans="1:8" ht="27" customHeight="1" x14ac:dyDescent="0.4">
      <c r="A71" s="781"/>
      <c r="B71" s="782"/>
      <c r="C71" s="778"/>
      <c r="D71" s="77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147.28594045377946</v>
      </c>
      <c r="H72" s="151">
        <f>AVERAGE(H60:H71)</f>
        <v>0.9819062696918629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7.69495898135443E-3</v>
      </c>
      <c r="H73" s="226">
        <f>STDEV(H60:H71)/H72</f>
        <v>7.6949589813544352E-3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774" t="str">
        <f>B20</f>
        <v xml:space="preserve">Lamivudine   Zidovudine  Nevirapine </v>
      </c>
      <c r="D76" s="774"/>
      <c r="E76" s="157" t="s">
        <v>108</v>
      </c>
      <c r="F76" s="157"/>
      <c r="G76" s="158">
        <f>H72</f>
        <v>0.9819062696918629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60" t="str">
        <f>B26</f>
        <v>LAMIVUDINE</v>
      </c>
      <c r="C79" s="760"/>
    </row>
    <row r="80" spans="1:8" ht="26.25" customHeight="1" x14ac:dyDescent="0.4">
      <c r="A80" s="61" t="s">
        <v>48</v>
      </c>
      <c r="B80" s="760" t="str">
        <f>B27</f>
        <v>WRS L1-7</v>
      </c>
      <c r="C80" s="760"/>
    </row>
    <row r="81" spans="1:12" ht="27" customHeight="1" x14ac:dyDescent="0.4">
      <c r="A81" s="61" t="s">
        <v>6</v>
      </c>
      <c r="B81" s="160">
        <f>B28</f>
        <v>84.06</v>
      </c>
    </row>
    <row r="82" spans="1:12" s="3" customFormat="1" ht="27" customHeight="1" x14ac:dyDescent="0.4">
      <c r="A82" s="61" t="s">
        <v>49</v>
      </c>
      <c r="B82" s="63">
        <v>0</v>
      </c>
      <c r="C82" s="751" t="s">
        <v>50</v>
      </c>
      <c r="D82" s="752"/>
      <c r="E82" s="752"/>
      <c r="F82" s="752"/>
      <c r="G82" s="753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84.06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54" t="s">
        <v>111</v>
      </c>
      <c r="D84" s="755"/>
      <c r="E84" s="755"/>
      <c r="F84" s="755"/>
      <c r="G84" s="755"/>
      <c r="H84" s="756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54" t="s">
        <v>112</v>
      </c>
      <c r="D85" s="755"/>
      <c r="E85" s="755"/>
      <c r="F85" s="755"/>
      <c r="G85" s="755"/>
      <c r="H85" s="756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757" t="s">
        <v>60</v>
      </c>
      <c r="G89" s="759"/>
    </row>
    <row r="90" spans="1:12" ht="27" customHeight="1" x14ac:dyDescent="0.4">
      <c r="A90" s="76" t="s">
        <v>61</v>
      </c>
      <c r="B90" s="77">
        <v>4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65">
        <v>1</v>
      </c>
      <c r="D91" s="783">
        <v>107985710</v>
      </c>
      <c r="E91" s="85">
        <f>IF(ISBLANK(D91),"-",$D$101/$D$98*D91)</f>
        <v>133731686.05611655</v>
      </c>
      <c r="F91" s="84">
        <v>122477787</v>
      </c>
      <c r="G91" s="86">
        <f>IF(ISBLANK(F91),"-",$D$101/$F$98*F91)</f>
        <v>134536302.72005945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784">
        <v>108053079</v>
      </c>
      <c r="E92" s="90">
        <f>IF(ISBLANK(D92),"-",$D$101/$D$98*D92)</f>
        <v>133815117.18749416</v>
      </c>
      <c r="F92" s="89">
        <v>122390908</v>
      </c>
      <c r="G92" s="91">
        <f>IF(ISBLANK(F92),"-",$D$101/$F$98*F92)</f>
        <v>134440870.07279897</v>
      </c>
      <c r="I92" s="761">
        <f>ABS((F96/D96*D95)-F95)/D95</f>
        <v>5.7084930667933211E-3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784">
        <v>108038466</v>
      </c>
      <c r="E93" s="90">
        <f>IF(ISBLANK(D93),"-",$D$101/$D$98*D93)</f>
        <v>133797020.15291117</v>
      </c>
      <c r="F93" s="89">
        <v>122352594</v>
      </c>
      <c r="G93" s="91">
        <f>IF(ISBLANK(F93),"-",$D$101/$F$98*F93)</f>
        <v>134398783.87881494</v>
      </c>
      <c r="I93" s="761"/>
    </row>
    <row r="94" spans="1:12" ht="27" customHeight="1" x14ac:dyDescent="0.4">
      <c r="A94" s="76" t="s">
        <v>69</v>
      </c>
      <c r="B94" s="77">
        <v>1</v>
      </c>
      <c r="C94" s="166">
        <v>4</v>
      </c>
      <c r="D94" s="785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108025751.66666667</v>
      </c>
      <c r="E95" s="100">
        <f>AVERAGE(E91:E94)</f>
        <v>133781274.46550728</v>
      </c>
      <c r="F95" s="170">
        <f>AVERAGE(F91:F94)</f>
        <v>122407096.33333333</v>
      </c>
      <c r="G95" s="171">
        <f>AVERAGE(G91:G94)</f>
        <v>134458652.22389111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16.010000000000002</v>
      </c>
      <c r="E96" s="92"/>
      <c r="F96" s="104">
        <v>18.05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16.010000000000002</v>
      </c>
      <c r="E97" s="107"/>
      <c r="F97" s="106">
        <f>F96*$B$87</f>
        <v>18.05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13.458006000000003</v>
      </c>
      <c r="E98" s="110"/>
      <c r="F98" s="109">
        <f>F97*$B$83/100</f>
        <v>15.172830000000001</v>
      </c>
    </row>
    <row r="99" spans="1:10" ht="19.5" customHeight="1" x14ac:dyDescent="0.3">
      <c r="A99" s="762" t="s">
        <v>78</v>
      </c>
      <c r="B99" s="776"/>
      <c r="C99" s="174" t="s">
        <v>116</v>
      </c>
      <c r="D99" s="178">
        <f>D98/$B$98</f>
        <v>0.13458006000000003</v>
      </c>
      <c r="E99" s="110"/>
      <c r="F99" s="113">
        <f>F98/$B$98</f>
        <v>0.15172830000000001</v>
      </c>
      <c r="G99" s="179"/>
      <c r="H99" s="102"/>
    </row>
    <row r="100" spans="1:10" ht="19.5" customHeight="1" x14ac:dyDescent="0.3">
      <c r="A100" s="764"/>
      <c r="B100" s="777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134119963.3446992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2.7938526672820901E-3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133726421</v>
      </c>
      <c r="E108" s="227">
        <f t="shared" ref="E108:E113" si="1">IF(ISBLANK(D108),"-",D108/$D$103*$D$100*$B$116)</f>
        <v>149.55986155802051</v>
      </c>
      <c r="F108" s="197">
        <f t="shared" ref="F108:F113" si="2">IF(ISBLANK(D108), "-", E108/$B$56)</f>
        <v>0.99706574372013679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133858191</v>
      </c>
      <c r="E109" s="228">
        <f t="shared" si="1"/>
        <v>149.70723335493344</v>
      </c>
      <c r="F109" s="198">
        <f t="shared" si="2"/>
        <v>0.99804822236622293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135135613</v>
      </c>
      <c r="E110" s="228">
        <f t="shared" si="1"/>
        <v>151.13590433889081</v>
      </c>
      <c r="F110" s="198">
        <f t="shared" si="2"/>
        <v>1.0075726955926054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137491506</v>
      </c>
      <c r="E111" s="228">
        <f t="shared" si="1"/>
        <v>153.77073916278479</v>
      </c>
      <c r="F111" s="198">
        <f t="shared" si="2"/>
        <v>1.025138261085232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134697832</v>
      </c>
      <c r="E112" s="228">
        <f t="shared" si="1"/>
        <v>150.64628930797082</v>
      </c>
      <c r="F112" s="198">
        <f t="shared" si="2"/>
        <v>1.0043085953864721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139717449</v>
      </c>
      <c r="E113" s="229">
        <f t="shared" si="1"/>
        <v>156.26023768092764</v>
      </c>
      <c r="F113" s="201">
        <f t="shared" si="2"/>
        <v>1.041734917872851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151.84671090058802</v>
      </c>
      <c r="F115" s="204">
        <f>AVERAGE(F108:F113)</f>
        <v>1.01231140600392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1.7407495306375288E-2</v>
      </c>
      <c r="F116" s="206">
        <f>STDEV(F108:F113)/F115</f>
        <v>1.7407495306375299E-2</v>
      </c>
      <c r="I116" s="50"/>
    </row>
    <row r="117" spans="1:10" ht="27" customHeight="1" x14ac:dyDescent="0.4">
      <c r="A117" s="762" t="s">
        <v>78</v>
      </c>
      <c r="B117" s="763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764"/>
      <c r="B118" s="76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774" t="str">
        <f>B20</f>
        <v xml:space="preserve">Lamivudine   Zidovudine  Nevirapine </v>
      </c>
      <c r="D120" s="774"/>
      <c r="E120" s="157" t="s">
        <v>124</v>
      </c>
      <c r="F120" s="157"/>
      <c r="G120" s="158">
        <f>F115</f>
        <v>1.01231140600392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775" t="s">
        <v>26</v>
      </c>
      <c r="C122" s="775"/>
      <c r="E122" s="163" t="s">
        <v>27</v>
      </c>
      <c r="F122" s="212"/>
      <c r="G122" s="775" t="s">
        <v>28</v>
      </c>
      <c r="H122" s="775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30" zoomScale="55" zoomScaleNormal="40" zoomScaleSheetLayoutView="55" zoomScalePageLayoutView="50" workbookViewId="0">
      <selection activeCell="D96" sqref="D9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2" t="s">
        <v>45</v>
      </c>
      <c r="B1" s="772"/>
      <c r="C1" s="772"/>
      <c r="D1" s="772"/>
      <c r="E1" s="772"/>
      <c r="F1" s="772"/>
      <c r="G1" s="772"/>
      <c r="H1" s="772"/>
      <c r="I1" s="772"/>
    </row>
    <row r="2" spans="1:9" ht="18.75" customHeight="1" x14ac:dyDescent="0.25">
      <c r="A2" s="772"/>
      <c r="B2" s="772"/>
      <c r="C2" s="772"/>
      <c r="D2" s="772"/>
      <c r="E2" s="772"/>
      <c r="F2" s="772"/>
      <c r="G2" s="772"/>
      <c r="H2" s="772"/>
      <c r="I2" s="772"/>
    </row>
    <row r="3" spans="1:9" ht="18.75" customHeight="1" x14ac:dyDescent="0.25">
      <c r="A3" s="772"/>
      <c r="B3" s="772"/>
      <c r="C3" s="772"/>
      <c r="D3" s="772"/>
      <c r="E3" s="772"/>
      <c r="F3" s="772"/>
      <c r="G3" s="772"/>
      <c r="H3" s="772"/>
      <c r="I3" s="772"/>
    </row>
    <row r="4" spans="1:9" ht="18.75" customHeight="1" x14ac:dyDescent="0.25">
      <c r="A4" s="772"/>
      <c r="B4" s="772"/>
      <c r="C4" s="772"/>
      <c r="D4" s="772"/>
      <c r="E4" s="772"/>
      <c r="F4" s="772"/>
      <c r="G4" s="772"/>
      <c r="H4" s="772"/>
      <c r="I4" s="772"/>
    </row>
    <row r="5" spans="1:9" ht="18.75" customHeight="1" x14ac:dyDescent="0.25">
      <c r="A5" s="772"/>
      <c r="B5" s="772"/>
      <c r="C5" s="772"/>
      <c r="D5" s="772"/>
      <c r="E5" s="772"/>
      <c r="F5" s="772"/>
      <c r="G5" s="772"/>
      <c r="H5" s="772"/>
      <c r="I5" s="772"/>
    </row>
    <row r="6" spans="1:9" ht="18.75" customHeight="1" x14ac:dyDescent="0.25">
      <c r="A6" s="772"/>
      <c r="B6" s="772"/>
      <c r="C6" s="772"/>
      <c r="D6" s="772"/>
      <c r="E6" s="772"/>
      <c r="F6" s="772"/>
      <c r="G6" s="772"/>
      <c r="H6" s="772"/>
      <c r="I6" s="772"/>
    </row>
    <row r="7" spans="1:9" ht="18.75" customHeight="1" x14ac:dyDescent="0.25">
      <c r="A7" s="772"/>
      <c r="B7" s="772"/>
      <c r="C7" s="772"/>
      <c r="D7" s="772"/>
      <c r="E7" s="772"/>
      <c r="F7" s="772"/>
      <c r="G7" s="772"/>
      <c r="H7" s="772"/>
      <c r="I7" s="772"/>
    </row>
    <row r="8" spans="1:9" x14ac:dyDescent="0.25">
      <c r="A8" s="773" t="s">
        <v>46</v>
      </c>
      <c r="B8" s="773"/>
      <c r="C8" s="773"/>
      <c r="D8" s="773"/>
      <c r="E8" s="773"/>
      <c r="F8" s="773"/>
      <c r="G8" s="773"/>
      <c r="H8" s="773"/>
      <c r="I8" s="773"/>
    </row>
    <row r="9" spans="1:9" x14ac:dyDescent="0.25">
      <c r="A9" s="773"/>
      <c r="B9" s="773"/>
      <c r="C9" s="773"/>
      <c r="D9" s="773"/>
      <c r="E9" s="773"/>
      <c r="F9" s="773"/>
      <c r="G9" s="773"/>
      <c r="H9" s="773"/>
      <c r="I9" s="773"/>
    </row>
    <row r="10" spans="1:9" x14ac:dyDescent="0.25">
      <c r="A10" s="773"/>
      <c r="B10" s="773"/>
      <c r="C10" s="773"/>
      <c r="D10" s="773"/>
      <c r="E10" s="773"/>
      <c r="F10" s="773"/>
      <c r="G10" s="773"/>
      <c r="H10" s="773"/>
      <c r="I10" s="773"/>
    </row>
    <row r="11" spans="1:9" x14ac:dyDescent="0.25">
      <c r="A11" s="773"/>
      <c r="B11" s="773"/>
      <c r="C11" s="773"/>
      <c r="D11" s="773"/>
      <c r="E11" s="773"/>
      <c r="F11" s="773"/>
      <c r="G11" s="773"/>
      <c r="H11" s="773"/>
      <c r="I11" s="773"/>
    </row>
    <row r="12" spans="1:9" x14ac:dyDescent="0.25">
      <c r="A12" s="773"/>
      <c r="B12" s="773"/>
      <c r="C12" s="773"/>
      <c r="D12" s="773"/>
      <c r="E12" s="773"/>
      <c r="F12" s="773"/>
      <c r="G12" s="773"/>
      <c r="H12" s="773"/>
      <c r="I12" s="773"/>
    </row>
    <row r="13" spans="1:9" x14ac:dyDescent="0.25">
      <c r="A13" s="773"/>
      <c r="B13" s="773"/>
      <c r="C13" s="773"/>
      <c r="D13" s="773"/>
      <c r="E13" s="773"/>
      <c r="F13" s="773"/>
      <c r="G13" s="773"/>
      <c r="H13" s="773"/>
      <c r="I13" s="773"/>
    </row>
    <row r="14" spans="1:9" x14ac:dyDescent="0.25">
      <c r="A14" s="773"/>
      <c r="B14" s="773"/>
      <c r="C14" s="773"/>
      <c r="D14" s="773"/>
      <c r="E14" s="773"/>
      <c r="F14" s="773"/>
      <c r="G14" s="773"/>
      <c r="H14" s="773"/>
      <c r="I14" s="773"/>
    </row>
    <row r="15" spans="1:9" ht="19.5" customHeight="1" x14ac:dyDescent="0.3">
      <c r="A15" s="416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418" t="s">
        <v>33</v>
      </c>
      <c r="B18" s="744" t="s">
        <v>5</v>
      </c>
      <c r="C18" s="744"/>
      <c r="D18" s="584"/>
      <c r="E18" s="419"/>
      <c r="F18" s="420"/>
      <c r="G18" s="420"/>
      <c r="H18" s="420"/>
    </row>
    <row r="19" spans="1:14" ht="26.25" customHeight="1" x14ac:dyDescent="0.4">
      <c r="A19" s="418" t="s">
        <v>34</v>
      </c>
      <c r="B19" s="421" t="s">
        <v>7</v>
      </c>
      <c r="C19" s="597">
        <v>29</v>
      </c>
      <c r="D19" s="420"/>
      <c r="E19" s="420"/>
      <c r="F19" s="420"/>
      <c r="G19" s="420"/>
      <c r="H19" s="420"/>
    </row>
    <row r="20" spans="1:14" ht="26.25" customHeight="1" x14ac:dyDescent="0.4">
      <c r="A20" s="418" t="s">
        <v>35</v>
      </c>
      <c r="B20" s="749" t="s">
        <v>9</v>
      </c>
      <c r="C20" s="749"/>
      <c r="D20" s="420"/>
      <c r="E20" s="420"/>
      <c r="F20" s="420"/>
      <c r="G20" s="420"/>
      <c r="H20" s="420"/>
    </row>
    <row r="21" spans="1:14" ht="26.25" customHeight="1" x14ac:dyDescent="0.4">
      <c r="A21" s="418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422"/>
    </row>
    <row r="22" spans="1:14" ht="26.25" customHeight="1" x14ac:dyDescent="0.4">
      <c r="A22" s="418" t="s">
        <v>37</v>
      </c>
      <c r="B22" s="423" t="s">
        <v>12</v>
      </c>
      <c r="C22" s="420"/>
      <c r="D22" s="420"/>
      <c r="E22" s="420"/>
      <c r="F22" s="420"/>
      <c r="G22" s="420"/>
      <c r="H22" s="420"/>
    </row>
    <row r="23" spans="1:14" ht="26.25" customHeight="1" x14ac:dyDescent="0.4">
      <c r="A23" s="418" t="s">
        <v>38</v>
      </c>
      <c r="B23" s="423"/>
      <c r="C23" s="420"/>
      <c r="D23" s="420"/>
      <c r="E23" s="420"/>
      <c r="F23" s="420"/>
      <c r="G23" s="420"/>
      <c r="H23" s="420"/>
    </row>
    <row r="24" spans="1:14" ht="18.75" x14ac:dyDescent="0.3">
      <c r="A24" s="418"/>
      <c r="B24" s="424"/>
    </row>
    <row r="25" spans="1:14" ht="18.75" x14ac:dyDescent="0.3">
      <c r="A25" s="425" t="s">
        <v>1</v>
      </c>
      <c r="B25" s="424"/>
    </row>
    <row r="26" spans="1:14" ht="26.25" customHeight="1" x14ac:dyDescent="0.4">
      <c r="A26" s="426" t="s">
        <v>4</v>
      </c>
      <c r="B26" s="744" t="s">
        <v>126</v>
      </c>
      <c r="C26" s="744"/>
    </row>
    <row r="27" spans="1:14" ht="26.25" customHeight="1" x14ac:dyDescent="0.4">
      <c r="A27" s="427" t="s">
        <v>48</v>
      </c>
      <c r="B27" s="750"/>
      <c r="C27" s="750"/>
    </row>
    <row r="28" spans="1:14" ht="27" customHeight="1" x14ac:dyDescent="0.4">
      <c r="A28" s="427" t="s">
        <v>6</v>
      </c>
      <c r="B28" s="428">
        <v>99.4</v>
      </c>
    </row>
    <row r="29" spans="1:14" s="3" customFormat="1" ht="27" customHeight="1" x14ac:dyDescent="0.4">
      <c r="A29" s="427" t="s">
        <v>49</v>
      </c>
      <c r="B29" s="429"/>
      <c r="C29" s="751" t="s">
        <v>50</v>
      </c>
      <c r="D29" s="752"/>
      <c r="E29" s="752"/>
      <c r="F29" s="752"/>
      <c r="G29" s="753"/>
      <c r="I29" s="430"/>
      <c r="J29" s="430"/>
      <c r="K29" s="430"/>
      <c r="L29" s="430"/>
    </row>
    <row r="30" spans="1:14" s="3" customFormat="1" ht="19.5" customHeight="1" x14ac:dyDescent="0.3">
      <c r="A30" s="427" t="s">
        <v>51</v>
      </c>
      <c r="B30" s="431">
        <f>B28-B29</f>
        <v>99.4</v>
      </c>
      <c r="C30" s="432"/>
      <c r="D30" s="432"/>
      <c r="E30" s="432"/>
      <c r="F30" s="432"/>
      <c r="G30" s="433"/>
      <c r="I30" s="430"/>
      <c r="J30" s="430"/>
      <c r="K30" s="430"/>
      <c r="L30" s="430"/>
    </row>
    <row r="31" spans="1:14" s="3" customFormat="1" ht="27" customHeight="1" x14ac:dyDescent="0.4">
      <c r="A31" s="427" t="s">
        <v>52</v>
      </c>
      <c r="B31" s="434">
        <v>1</v>
      </c>
      <c r="C31" s="754" t="s">
        <v>53</v>
      </c>
      <c r="D31" s="755"/>
      <c r="E31" s="755"/>
      <c r="F31" s="755"/>
      <c r="G31" s="755"/>
      <c r="H31" s="756"/>
      <c r="I31" s="430"/>
      <c r="J31" s="430"/>
      <c r="K31" s="430"/>
      <c r="L31" s="430"/>
    </row>
    <row r="32" spans="1:14" s="3" customFormat="1" ht="27" customHeight="1" x14ac:dyDescent="0.4">
      <c r="A32" s="427" t="s">
        <v>54</v>
      </c>
      <c r="B32" s="434">
        <v>1</v>
      </c>
      <c r="C32" s="754" t="s">
        <v>55</v>
      </c>
      <c r="D32" s="755"/>
      <c r="E32" s="755"/>
      <c r="F32" s="755"/>
      <c r="G32" s="755"/>
      <c r="H32" s="756"/>
      <c r="I32" s="430"/>
      <c r="J32" s="430"/>
      <c r="K32" s="430"/>
      <c r="L32" s="435"/>
      <c r="M32" s="435"/>
      <c r="N32" s="436"/>
    </row>
    <row r="33" spans="1:14" s="3" customFormat="1" ht="17.25" customHeight="1" x14ac:dyDescent="0.3">
      <c r="A33" s="427"/>
      <c r="B33" s="437"/>
      <c r="C33" s="438"/>
      <c r="D33" s="438"/>
      <c r="E33" s="438"/>
      <c r="F33" s="438"/>
      <c r="G33" s="438"/>
      <c r="H33" s="438"/>
      <c r="I33" s="430"/>
      <c r="J33" s="430"/>
      <c r="K33" s="430"/>
      <c r="L33" s="435"/>
      <c r="M33" s="435"/>
      <c r="N33" s="436"/>
    </row>
    <row r="34" spans="1:14" s="3" customFormat="1" ht="18.75" x14ac:dyDescent="0.3">
      <c r="A34" s="427" t="s">
        <v>56</v>
      </c>
      <c r="B34" s="439">
        <f>B31/B32</f>
        <v>1</v>
      </c>
      <c r="C34" s="417" t="s">
        <v>57</v>
      </c>
      <c r="D34" s="417"/>
      <c r="E34" s="417"/>
      <c r="F34" s="417"/>
      <c r="G34" s="417"/>
      <c r="I34" s="430"/>
      <c r="J34" s="430"/>
      <c r="K34" s="430"/>
      <c r="L34" s="435"/>
      <c r="M34" s="435"/>
      <c r="N34" s="436"/>
    </row>
    <row r="35" spans="1:14" s="3" customFormat="1" ht="19.5" customHeight="1" x14ac:dyDescent="0.3">
      <c r="A35" s="427"/>
      <c r="B35" s="431"/>
      <c r="G35" s="417"/>
      <c r="I35" s="430"/>
      <c r="J35" s="430"/>
      <c r="K35" s="430"/>
      <c r="L35" s="435"/>
      <c r="M35" s="435"/>
      <c r="N35" s="436"/>
    </row>
    <row r="36" spans="1:14" s="3" customFormat="1" ht="27" customHeight="1" x14ac:dyDescent="0.4">
      <c r="A36" s="440" t="s">
        <v>58</v>
      </c>
      <c r="B36" s="441">
        <v>20</v>
      </c>
      <c r="C36" s="417"/>
      <c r="D36" s="757" t="s">
        <v>59</v>
      </c>
      <c r="E36" s="758"/>
      <c r="F36" s="757" t="s">
        <v>60</v>
      </c>
      <c r="G36" s="759"/>
      <c r="J36" s="430"/>
      <c r="K36" s="430"/>
      <c r="L36" s="435"/>
      <c r="M36" s="435"/>
      <c r="N36" s="436"/>
    </row>
    <row r="37" spans="1:14" s="3" customFormat="1" ht="27" customHeight="1" x14ac:dyDescent="0.4">
      <c r="A37" s="442" t="s">
        <v>61</v>
      </c>
      <c r="B37" s="443">
        <v>4</v>
      </c>
      <c r="C37" s="444" t="s">
        <v>62</v>
      </c>
      <c r="D37" s="445" t="s">
        <v>63</v>
      </c>
      <c r="E37" s="446" t="s">
        <v>64</v>
      </c>
      <c r="F37" s="445" t="s">
        <v>63</v>
      </c>
      <c r="G37" s="447" t="s">
        <v>64</v>
      </c>
      <c r="I37" s="448" t="s">
        <v>65</v>
      </c>
      <c r="J37" s="430"/>
      <c r="K37" s="430"/>
      <c r="L37" s="435"/>
      <c r="M37" s="435"/>
      <c r="N37" s="436"/>
    </row>
    <row r="38" spans="1:14" s="3" customFormat="1" ht="26.25" customHeight="1" x14ac:dyDescent="0.4">
      <c r="A38" s="442" t="s">
        <v>66</v>
      </c>
      <c r="B38" s="443">
        <v>20</v>
      </c>
      <c r="C38" s="449">
        <v>1</v>
      </c>
      <c r="D38" s="450">
        <v>248470299</v>
      </c>
      <c r="E38" s="451">
        <f>IF(ISBLANK(D38),"-",$D$48/$D$45*D38)</f>
        <v>219915061.33575645</v>
      </c>
      <c r="F38" s="450">
        <v>223213754</v>
      </c>
      <c r="G38" s="452">
        <f>IF(ISBLANK(F38),"-",$D$48/$F$45*F38)</f>
        <v>215165558.02396622</v>
      </c>
      <c r="I38" s="453"/>
      <c r="J38" s="430"/>
      <c r="K38" s="430"/>
      <c r="L38" s="435"/>
      <c r="M38" s="435"/>
      <c r="N38" s="436"/>
    </row>
    <row r="39" spans="1:14" s="3" customFormat="1" ht="26.25" customHeight="1" x14ac:dyDescent="0.4">
      <c r="A39" s="442" t="s">
        <v>67</v>
      </c>
      <c r="B39" s="443">
        <v>1</v>
      </c>
      <c r="C39" s="454">
        <v>2</v>
      </c>
      <c r="D39" s="455">
        <v>248200466</v>
      </c>
      <c r="E39" s="456">
        <f>IF(ISBLANK(D39),"-",$D$48/$D$45*D39)</f>
        <v>219676238.66365343</v>
      </c>
      <c r="F39" s="455">
        <v>223434395</v>
      </c>
      <c r="G39" s="457">
        <f>IF(ISBLANK(F39),"-",$D$48/$F$45*F39)</f>
        <v>215378243.59121835</v>
      </c>
      <c r="I39" s="761">
        <f>ABS((F43/D43*D42)-F42)/D42</f>
        <v>1.8202912947045985E-2</v>
      </c>
      <c r="J39" s="430"/>
      <c r="K39" s="430"/>
      <c r="L39" s="435"/>
      <c r="M39" s="435"/>
      <c r="N39" s="436"/>
    </row>
    <row r="40" spans="1:14" ht="26.25" customHeight="1" x14ac:dyDescent="0.4">
      <c r="A40" s="442" t="s">
        <v>68</v>
      </c>
      <c r="B40" s="443">
        <v>1</v>
      </c>
      <c r="C40" s="454">
        <v>3</v>
      </c>
      <c r="D40" s="455">
        <v>247760369</v>
      </c>
      <c r="E40" s="456">
        <f>IF(ISBLANK(D40),"-",$D$48/$D$45*D40)</f>
        <v>219286719.4368557</v>
      </c>
      <c r="F40" s="455">
        <v>223324168</v>
      </c>
      <c r="G40" s="457">
        <f>IF(ISBLANK(F40),"-",$D$48/$F$45*F40)</f>
        <v>215271990.93635592</v>
      </c>
      <c r="I40" s="761"/>
      <c r="L40" s="435"/>
      <c r="M40" s="435"/>
      <c r="N40" s="458"/>
    </row>
    <row r="41" spans="1:14" ht="27" customHeight="1" x14ac:dyDescent="0.4">
      <c r="A41" s="442" t="s">
        <v>69</v>
      </c>
      <c r="B41" s="443">
        <v>1</v>
      </c>
      <c r="C41" s="459">
        <v>4</v>
      </c>
      <c r="D41" s="460"/>
      <c r="E41" s="461" t="str">
        <f>IF(ISBLANK(D41),"-",$D$48/$D$45*D41)</f>
        <v>-</v>
      </c>
      <c r="F41" s="460"/>
      <c r="G41" s="462" t="str">
        <f>IF(ISBLANK(F41),"-",$D$48/$F$45*F41)</f>
        <v>-</v>
      </c>
      <c r="I41" s="463"/>
      <c r="L41" s="435"/>
      <c r="M41" s="435"/>
      <c r="N41" s="458"/>
    </row>
    <row r="42" spans="1:14" ht="27" customHeight="1" x14ac:dyDescent="0.4">
      <c r="A42" s="442" t="s">
        <v>70</v>
      </c>
      <c r="B42" s="443">
        <v>1</v>
      </c>
      <c r="C42" s="464" t="s">
        <v>71</v>
      </c>
      <c r="D42" s="465">
        <f>AVERAGE(D38:D41)</f>
        <v>248143711.33333334</v>
      </c>
      <c r="E42" s="466">
        <f>AVERAGE(E38:E41)</f>
        <v>219626006.47875521</v>
      </c>
      <c r="F42" s="465">
        <f>AVERAGE(F38:F41)</f>
        <v>223324105.66666666</v>
      </c>
      <c r="G42" s="467">
        <f>AVERAGE(G38:G41)</f>
        <v>215271930.85051349</v>
      </c>
      <c r="H42" s="468"/>
    </row>
    <row r="43" spans="1:14" ht="26.25" customHeight="1" x14ac:dyDescent="0.4">
      <c r="A43" s="442" t="s">
        <v>72</v>
      </c>
      <c r="B43" s="443">
        <v>1</v>
      </c>
      <c r="C43" s="469" t="s">
        <v>73</v>
      </c>
      <c r="D43" s="470">
        <v>34.1</v>
      </c>
      <c r="E43" s="458"/>
      <c r="F43" s="470">
        <v>31.31</v>
      </c>
      <c r="H43" s="468"/>
    </row>
    <row r="44" spans="1:14" ht="26.25" customHeight="1" x14ac:dyDescent="0.4">
      <c r="A44" s="442" t="s">
        <v>74</v>
      </c>
      <c r="B44" s="443">
        <v>1</v>
      </c>
      <c r="C44" s="471" t="s">
        <v>75</v>
      </c>
      <c r="D44" s="472">
        <f>D43*$B$34</f>
        <v>34.1</v>
      </c>
      <c r="E44" s="473"/>
      <c r="F44" s="472">
        <f>F43*$B$34</f>
        <v>31.31</v>
      </c>
      <c r="H44" s="468"/>
    </row>
    <row r="45" spans="1:14" ht="19.5" customHeight="1" x14ac:dyDescent="0.3">
      <c r="A45" s="442" t="s">
        <v>76</v>
      </c>
      <c r="B45" s="474">
        <f>(B44/B43)*(B42/B41)*(B40/B39)*(B38/B37)*B36</f>
        <v>100</v>
      </c>
      <c r="C45" s="471" t="s">
        <v>77</v>
      </c>
      <c r="D45" s="475">
        <f>D44*$B$30/100</f>
        <v>33.895400000000002</v>
      </c>
      <c r="E45" s="476"/>
      <c r="F45" s="475">
        <f>F44*$B$30/100</f>
        <v>31.122139999999998</v>
      </c>
      <c r="H45" s="468"/>
    </row>
    <row r="46" spans="1:14" ht="19.5" customHeight="1" x14ac:dyDescent="0.3">
      <c r="A46" s="762" t="s">
        <v>78</v>
      </c>
      <c r="B46" s="763"/>
      <c r="C46" s="471" t="s">
        <v>79</v>
      </c>
      <c r="D46" s="477">
        <f>D45/$B$45</f>
        <v>0.33895400000000003</v>
      </c>
      <c r="E46" s="478"/>
      <c r="F46" s="479">
        <f>F45/$B$45</f>
        <v>0.31122139999999998</v>
      </c>
      <c r="H46" s="468"/>
    </row>
    <row r="47" spans="1:14" ht="27" customHeight="1" x14ac:dyDescent="0.4">
      <c r="A47" s="764"/>
      <c r="B47" s="765"/>
      <c r="C47" s="480" t="s">
        <v>80</v>
      </c>
      <c r="D47" s="481">
        <v>0.3</v>
      </c>
      <c r="E47" s="482"/>
      <c r="F47" s="478"/>
      <c r="H47" s="468"/>
    </row>
    <row r="48" spans="1:14" ht="18.75" x14ac:dyDescent="0.3">
      <c r="C48" s="483" t="s">
        <v>81</v>
      </c>
      <c r="D48" s="475">
        <f>D47*$B$45</f>
        <v>30</v>
      </c>
      <c r="F48" s="484"/>
      <c r="H48" s="468"/>
    </row>
    <row r="49" spans="1:12" ht="19.5" customHeight="1" x14ac:dyDescent="0.3">
      <c r="C49" s="485" t="s">
        <v>82</v>
      </c>
      <c r="D49" s="486">
        <f>D48/B34</f>
        <v>30</v>
      </c>
      <c r="F49" s="484"/>
      <c r="H49" s="468"/>
    </row>
    <row r="50" spans="1:12" ht="18.75" x14ac:dyDescent="0.3">
      <c r="C50" s="440" t="s">
        <v>83</v>
      </c>
      <c r="D50" s="487">
        <f>AVERAGE(E38:E41,G38:G41)</f>
        <v>217448968.66463435</v>
      </c>
      <c r="F50" s="488"/>
      <c r="H50" s="468"/>
    </row>
    <row r="51" spans="1:12" ht="18.75" x14ac:dyDescent="0.3">
      <c r="C51" s="442" t="s">
        <v>84</v>
      </c>
      <c r="D51" s="489">
        <f>STDEV(E38:E41,G38:G41)/D50</f>
        <v>1.1010361572804427E-2</v>
      </c>
      <c r="F51" s="488"/>
      <c r="H51" s="468"/>
    </row>
    <row r="52" spans="1:12" ht="19.5" customHeight="1" x14ac:dyDescent="0.3">
      <c r="C52" s="490" t="s">
        <v>20</v>
      </c>
      <c r="D52" s="491">
        <f>COUNT(E38:E41,G38:G41)</f>
        <v>6</v>
      </c>
      <c r="F52" s="488"/>
    </row>
    <row r="54" spans="1:12" ht="18.75" x14ac:dyDescent="0.3">
      <c r="A54" s="492" t="s">
        <v>1</v>
      </c>
      <c r="B54" s="493" t="s">
        <v>85</v>
      </c>
    </row>
    <row r="55" spans="1:12" ht="18.75" x14ac:dyDescent="0.3">
      <c r="A55" s="417" t="s">
        <v>86</v>
      </c>
      <c r="B55" s="494" t="str">
        <f>B21</f>
        <v xml:space="preserve">Each tablets contains : Lamivudine 150mg + Zidovudine 300mg + Nevirapine 200mg </v>
      </c>
    </row>
    <row r="56" spans="1:12" ht="26.25" customHeight="1" x14ac:dyDescent="0.4">
      <c r="A56" s="495" t="s">
        <v>87</v>
      </c>
      <c r="B56" s="496">
        <v>300</v>
      </c>
      <c r="C56" s="417" t="str">
        <f>B20</f>
        <v xml:space="preserve">Lamivudine   Zidovudine  Nevirapine </v>
      </c>
      <c r="H56" s="497"/>
    </row>
    <row r="57" spans="1:12" ht="18.75" x14ac:dyDescent="0.3">
      <c r="A57" s="494" t="s">
        <v>88</v>
      </c>
      <c r="B57" s="585">
        <f>Uniformity!C46</f>
        <v>1137.184</v>
      </c>
      <c r="H57" s="497"/>
    </row>
    <row r="58" spans="1:12" ht="19.5" customHeight="1" x14ac:dyDescent="0.3">
      <c r="H58" s="497"/>
    </row>
    <row r="59" spans="1:12" s="3" customFormat="1" ht="27" customHeight="1" x14ac:dyDescent="0.4">
      <c r="A59" s="440" t="s">
        <v>89</v>
      </c>
      <c r="B59" s="441">
        <v>100</v>
      </c>
      <c r="C59" s="417"/>
      <c r="D59" s="498" t="s">
        <v>90</v>
      </c>
      <c r="E59" s="499" t="s">
        <v>62</v>
      </c>
      <c r="F59" s="499" t="s">
        <v>63</v>
      </c>
      <c r="G59" s="499" t="s">
        <v>91</v>
      </c>
      <c r="H59" s="444" t="s">
        <v>92</v>
      </c>
      <c r="L59" s="430"/>
    </row>
    <row r="60" spans="1:12" s="3" customFormat="1" ht="26.25" customHeight="1" x14ac:dyDescent="0.4">
      <c r="A60" s="442" t="s">
        <v>93</v>
      </c>
      <c r="B60" s="443">
        <v>5</v>
      </c>
      <c r="C60" s="766" t="s">
        <v>94</v>
      </c>
      <c r="D60" s="769">
        <v>1032.44</v>
      </c>
      <c r="E60" s="500">
        <v>1</v>
      </c>
      <c r="F60" s="501">
        <v>184671302</v>
      </c>
      <c r="G60" s="586">
        <f>IF(ISBLANK(F60),"-",(F60/$D$50*$D$47*$B$68)*($B$57/$D$60))</f>
        <v>280.62685693072501</v>
      </c>
      <c r="H60" s="502">
        <f t="shared" ref="H60:H71" si="0">IF(ISBLANK(F60),"-",G60/$B$56)</f>
        <v>0.93542285643575007</v>
      </c>
      <c r="L60" s="430"/>
    </row>
    <row r="61" spans="1:12" s="3" customFormat="1" ht="26.25" customHeight="1" x14ac:dyDescent="0.4">
      <c r="A61" s="442" t="s">
        <v>95</v>
      </c>
      <c r="B61" s="443">
        <v>50</v>
      </c>
      <c r="C61" s="767"/>
      <c r="D61" s="770"/>
      <c r="E61" s="503">
        <v>2</v>
      </c>
      <c r="F61" s="455">
        <v>184681762</v>
      </c>
      <c r="G61" s="587">
        <f>IF(ISBLANK(F61),"-",(F61/$D$50*$D$47*$B$68)*($B$57/$D$60))</f>
        <v>280.64275196634622</v>
      </c>
      <c r="H61" s="504">
        <f t="shared" si="0"/>
        <v>0.93547583988782079</v>
      </c>
      <c r="L61" s="430"/>
    </row>
    <row r="62" spans="1:12" s="3" customFormat="1" ht="26.25" customHeight="1" x14ac:dyDescent="0.4">
      <c r="A62" s="442" t="s">
        <v>96</v>
      </c>
      <c r="B62" s="443">
        <v>1</v>
      </c>
      <c r="C62" s="767"/>
      <c r="D62" s="770"/>
      <c r="E62" s="503">
        <v>3</v>
      </c>
      <c r="F62" s="505">
        <v>184540333</v>
      </c>
      <c r="G62" s="587">
        <f>IF(ISBLANK(F62),"-",(F62/$D$50*$D$47*$B$68)*($B$57/$D$60))</f>
        <v>280.42783619264975</v>
      </c>
      <c r="H62" s="504">
        <f t="shared" si="0"/>
        <v>0.9347594539754992</v>
      </c>
      <c r="L62" s="430"/>
    </row>
    <row r="63" spans="1:12" ht="27" customHeight="1" x14ac:dyDescent="0.4">
      <c r="A63" s="442" t="s">
        <v>97</v>
      </c>
      <c r="B63" s="443">
        <v>1</v>
      </c>
      <c r="C63" s="768"/>
      <c r="D63" s="771"/>
      <c r="E63" s="506">
        <v>4</v>
      </c>
      <c r="F63" s="507"/>
      <c r="G63" s="587" t="str">
        <f>IF(ISBLANK(F63),"-",(F63/$D$50*$D$47*$B$68)*($B$57/$D$60))</f>
        <v>-</v>
      </c>
      <c r="H63" s="504" t="str">
        <f t="shared" si="0"/>
        <v>-</v>
      </c>
    </row>
    <row r="64" spans="1:12" ht="26.25" customHeight="1" x14ac:dyDescent="0.4">
      <c r="A64" s="442" t="s">
        <v>98</v>
      </c>
      <c r="B64" s="443">
        <v>1</v>
      </c>
      <c r="C64" s="766" t="s">
        <v>99</v>
      </c>
      <c r="D64" s="769">
        <v>1048.58</v>
      </c>
      <c r="E64" s="500">
        <v>1</v>
      </c>
      <c r="F64" s="501">
        <v>190020331</v>
      </c>
      <c r="G64" s="588">
        <f>IF(ISBLANK(F64),"-",(F64/$D$50*$D$47*$B$68)*($B$57/$D$64))</f>
        <v>284.31065993006467</v>
      </c>
      <c r="H64" s="508">
        <f t="shared" si="0"/>
        <v>0.94770219976688219</v>
      </c>
    </row>
    <row r="65" spans="1:8" ht="26.25" customHeight="1" x14ac:dyDescent="0.4">
      <c r="A65" s="442" t="s">
        <v>100</v>
      </c>
      <c r="B65" s="443">
        <v>1</v>
      </c>
      <c r="C65" s="767"/>
      <c r="D65" s="770"/>
      <c r="E65" s="503">
        <v>2</v>
      </c>
      <c r="F65" s="455">
        <v>190190351</v>
      </c>
      <c r="G65" s="589">
        <f>IF(ISBLANK(F65),"-",(F65/$D$50*$D$47*$B$68)*($B$57/$D$64))</f>
        <v>284.56504585891201</v>
      </c>
      <c r="H65" s="509">
        <f t="shared" si="0"/>
        <v>0.94855015286304001</v>
      </c>
    </row>
    <row r="66" spans="1:8" ht="26.25" customHeight="1" x14ac:dyDescent="0.4">
      <c r="A66" s="442" t="s">
        <v>101</v>
      </c>
      <c r="B66" s="443">
        <v>1</v>
      </c>
      <c r="C66" s="767"/>
      <c r="D66" s="770"/>
      <c r="E66" s="503">
        <v>3</v>
      </c>
      <c r="F66" s="455">
        <v>190095232</v>
      </c>
      <c r="G66" s="589">
        <f>IF(ISBLANK(F66),"-",(F66/$D$50*$D$47*$B$68)*($B$57/$D$64))</f>
        <v>284.4227276894847</v>
      </c>
      <c r="H66" s="509">
        <f t="shared" si="0"/>
        <v>0.948075758964949</v>
      </c>
    </row>
    <row r="67" spans="1:8" ht="27" customHeight="1" x14ac:dyDescent="0.4">
      <c r="A67" s="442" t="s">
        <v>102</v>
      </c>
      <c r="B67" s="443">
        <v>1</v>
      </c>
      <c r="C67" s="768"/>
      <c r="D67" s="771"/>
      <c r="E67" s="506">
        <v>4</v>
      </c>
      <c r="F67" s="507"/>
      <c r="G67" s="590" t="str">
        <f>IF(ISBLANK(F67),"-",(F67/$D$50*$D$47*$B$68)*($B$57/$D$64))</f>
        <v>-</v>
      </c>
      <c r="H67" s="510" t="str">
        <f t="shared" si="0"/>
        <v>-</v>
      </c>
    </row>
    <row r="68" spans="1:8" ht="26.25" customHeight="1" x14ac:dyDescent="0.4">
      <c r="A68" s="442" t="s">
        <v>103</v>
      </c>
      <c r="B68" s="511">
        <f>(B67/B66)*(B65/B64)*(B63/B62)*(B61/B60)*B59</f>
        <v>1000</v>
      </c>
      <c r="C68" s="766" t="s">
        <v>104</v>
      </c>
      <c r="D68" s="769">
        <v>995.8</v>
      </c>
      <c r="E68" s="500">
        <v>1</v>
      </c>
      <c r="F68" s="501">
        <v>178489526</v>
      </c>
      <c r="G68" s="588">
        <f>IF(ISBLANK(F68),"-",(F68/$D$50*$D$47*$B$68)*($B$57/$D$68))</f>
        <v>281.2129118760152</v>
      </c>
      <c r="H68" s="504">
        <f t="shared" si="0"/>
        <v>0.93737637292005072</v>
      </c>
    </row>
    <row r="69" spans="1:8" ht="27" customHeight="1" x14ac:dyDescent="0.4">
      <c r="A69" s="490" t="s">
        <v>105</v>
      </c>
      <c r="B69" s="512">
        <f>(D47*B68)/B56*B57</f>
        <v>1137.184</v>
      </c>
      <c r="C69" s="767"/>
      <c r="D69" s="770"/>
      <c r="E69" s="503">
        <v>2</v>
      </c>
      <c r="F69" s="455">
        <v>178890188</v>
      </c>
      <c r="G69" s="589">
        <f>IF(ISBLANK(F69),"-",(F69/$D$50*$D$47*$B$68)*($B$57/$D$68))</f>
        <v>281.84416083623745</v>
      </c>
      <c r="H69" s="504">
        <f t="shared" si="0"/>
        <v>0.93948053612079152</v>
      </c>
    </row>
    <row r="70" spans="1:8" ht="26.25" customHeight="1" x14ac:dyDescent="0.4">
      <c r="A70" s="779" t="s">
        <v>78</v>
      </c>
      <c r="B70" s="780"/>
      <c r="C70" s="767"/>
      <c r="D70" s="770"/>
      <c r="E70" s="503">
        <v>3</v>
      </c>
      <c r="F70" s="455">
        <v>178674215</v>
      </c>
      <c r="G70" s="589">
        <f>IF(ISBLANK(F70),"-",(F70/$D$50*$D$47*$B$68)*($B$57/$D$68))</f>
        <v>281.50389215169514</v>
      </c>
      <c r="H70" s="504">
        <f t="shared" si="0"/>
        <v>0.93834630717231715</v>
      </c>
    </row>
    <row r="71" spans="1:8" ht="27" customHeight="1" x14ac:dyDescent="0.4">
      <c r="A71" s="781"/>
      <c r="B71" s="782"/>
      <c r="C71" s="778"/>
      <c r="D71" s="771"/>
      <c r="E71" s="506">
        <v>4</v>
      </c>
      <c r="F71" s="507"/>
      <c r="G71" s="590" t="str">
        <f>IF(ISBLANK(F71),"-",(F71/$D$50*$D$47*$B$68)*($B$57/$D$68))</f>
        <v>-</v>
      </c>
      <c r="H71" s="513" t="str">
        <f t="shared" si="0"/>
        <v>-</v>
      </c>
    </row>
    <row r="72" spans="1:8" ht="26.25" customHeight="1" x14ac:dyDescent="0.4">
      <c r="A72" s="514"/>
      <c r="B72" s="514"/>
      <c r="C72" s="514"/>
      <c r="D72" s="514"/>
      <c r="E72" s="514"/>
      <c r="F72" s="516" t="s">
        <v>71</v>
      </c>
      <c r="G72" s="595">
        <f>AVERAGE(G60:G71)</f>
        <v>282.17298260357006</v>
      </c>
      <c r="H72" s="517">
        <f>AVERAGE(H60:H71)</f>
        <v>0.94057660867856674</v>
      </c>
    </row>
    <row r="73" spans="1:8" ht="26.25" customHeight="1" x14ac:dyDescent="0.4">
      <c r="C73" s="514"/>
      <c r="D73" s="514"/>
      <c r="E73" s="514"/>
      <c r="F73" s="518" t="s">
        <v>84</v>
      </c>
      <c r="G73" s="591">
        <f>STDEV(G60:G71)/G72</f>
        <v>6.2155455539255186E-3</v>
      </c>
      <c r="H73" s="591">
        <f>STDEV(H60:H71)/H72</f>
        <v>6.215545553925483E-3</v>
      </c>
    </row>
    <row r="74" spans="1:8" ht="27" customHeight="1" x14ac:dyDescent="0.4">
      <c r="A74" s="514"/>
      <c r="B74" s="514"/>
      <c r="C74" s="515"/>
      <c r="D74" s="515"/>
      <c r="E74" s="519"/>
      <c r="F74" s="520" t="s">
        <v>20</v>
      </c>
      <c r="G74" s="521">
        <f>COUNT(G60:G71)</f>
        <v>9</v>
      </c>
      <c r="H74" s="521">
        <f>COUNT(H60:H71)</f>
        <v>9</v>
      </c>
    </row>
    <row r="76" spans="1:8" ht="26.25" customHeight="1" x14ac:dyDescent="0.4">
      <c r="A76" s="426" t="s">
        <v>106</v>
      </c>
      <c r="B76" s="522" t="s">
        <v>107</v>
      </c>
      <c r="C76" s="774" t="str">
        <f>B20</f>
        <v xml:space="preserve">Lamivudine   Zidovudine  Nevirapine </v>
      </c>
      <c r="D76" s="774"/>
      <c r="E76" s="523" t="s">
        <v>108</v>
      </c>
      <c r="F76" s="523"/>
      <c r="G76" s="524">
        <f>H72</f>
        <v>0.94057660867856674</v>
      </c>
      <c r="H76" s="525"/>
    </row>
    <row r="77" spans="1:8" ht="18.75" x14ac:dyDescent="0.3">
      <c r="A77" s="425" t="s">
        <v>109</v>
      </c>
      <c r="B77" s="425" t="s">
        <v>110</v>
      </c>
    </row>
    <row r="78" spans="1:8" ht="18.75" x14ac:dyDescent="0.3">
      <c r="A78" s="425"/>
      <c r="B78" s="425"/>
    </row>
    <row r="79" spans="1:8" ht="26.25" customHeight="1" x14ac:dyDescent="0.4">
      <c r="A79" s="426" t="s">
        <v>4</v>
      </c>
      <c r="B79" s="760" t="str">
        <f>B26</f>
        <v>ZIDOVUDINE</v>
      </c>
      <c r="C79" s="760"/>
    </row>
    <row r="80" spans="1:8" ht="26.25" customHeight="1" x14ac:dyDescent="0.4">
      <c r="A80" s="427" t="s">
        <v>48</v>
      </c>
      <c r="B80" s="760">
        <f>B27</f>
        <v>0</v>
      </c>
      <c r="C80" s="760"/>
    </row>
    <row r="81" spans="1:12" ht="27" customHeight="1" x14ac:dyDescent="0.4">
      <c r="A81" s="427" t="s">
        <v>6</v>
      </c>
      <c r="B81" s="526">
        <f>B28</f>
        <v>99.4</v>
      </c>
    </row>
    <row r="82" spans="1:12" s="3" customFormat="1" ht="27" customHeight="1" x14ac:dyDescent="0.4">
      <c r="A82" s="427" t="s">
        <v>49</v>
      </c>
      <c r="B82" s="429">
        <v>0</v>
      </c>
      <c r="C82" s="751" t="s">
        <v>50</v>
      </c>
      <c r="D82" s="752"/>
      <c r="E82" s="752"/>
      <c r="F82" s="752"/>
      <c r="G82" s="753"/>
      <c r="I82" s="430"/>
      <c r="J82" s="430"/>
      <c r="K82" s="430"/>
      <c r="L82" s="430"/>
    </row>
    <row r="83" spans="1:12" s="3" customFormat="1" ht="19.5" customHeight="1" x14ac:dyDescent="0.3">
      <c r="A83" s="427" t="s">
        <v>51</v>
      </c>
      <c r="B83" s="431">
        <f>B81-B82</f>
        <v>99.4</v>
      </c>
      <c r="C83" s="432"/>
      <c r="D83" s="432"/>
      <c r="E83" s="432"/>
      <c r="F83" s="432"/>
      <c r="G83" s="433"/>
      <c r="I83" s="430"/>
      <c r="J83" s="430"/>
      <c r="K83" s="430"/>
      <c r="L83" s="430"/>
    </row>
    <row r="84" spans="1:12" s="3" customFormat="1" ht="27" customHeight="1" x14ac:dyDescent="0.4">
      <c r="A84" s="427" t="s">
        <v>52</v>
      </c>
      <c r="B84" s="434">
        <v>1</v>
      </c>
      <c r="C84" s="754" t="s">
        <v>111</v>
      </c>
      <c r="D84" s="755"/>
      <c r="E84" s="755"/>
      <c r="F84" s="755"/>
      <c r="G84" s="755"/>
      <c r="H84" s="756"/>
      <c r="I84" s="430"/>
      <c r="J84" s="430"/>
      <c r="K84" s="430"/>
      <c r="L84" s="430"/>
    </row>
    <row r="85" spans="1:12" s="3" customFormat="1" ht="27" customHeight="1" x14ac:dyDescent="0.4">
      <c r="A85" s="427" t="s">
        <v>54</v>
      </c>
      <c r="B85" s="434">
        <v>1</v>
      </c>
      <c r="C85" s="754" t="s">
        <v>112</v>
      </c>
      <c r="D85" s="755"/>
      <c r="E85" s="755"/>
      <c r="F85" s="755"/>
      <c r="G85" s="755"/>
      <c r="H85" s="756"/>
      <c r="I85" s="430"/>
      <c r="J85" s="430"/>
      <c r="K85" s="430"/>
      <c r="L85" s="430"/>
    </row>
    <row r="86" spans="1:12" s="3" customFormat="1" ht="18.75" x14ac:dyDescent="0.3">
      <c r="A86" s="427"/>
      <c r="B86" s="437"/>
      <c r="C86" s="438"/>
      <c r="D86" s="438"/>
      <c r="E86" s="438"/>
      <c r="F86" s="438"/>
      <c r="G86" s="438"/>
      <c r="H86" s="438"/>
      <c r="I86" s="430"/>
      <c r="J86" s="430"/>
      <c r="K86" s="430"/>
      <c r="L86" s="430"/>
    </row>
    <row r="87" spans="1:12" s="3" customFormat="1" ht="18.75" x14ac:dyDescent="0.3">
      <c r="A87" s="427" t="s">
        <v>56</v>
      </c>
      <c r="B87" s="439">
        <f>B84/B85</f>
        <v>1</v>
      </c>
      <c r="C87" s="417" t="s">
        <v>57</v>
      </c>
      <c r="D87" s="417"/>
      <c r="E87" s="417"/>
      <c r="F87" s="417"/>
      <c r="G87" s="417"/>
      <c r="I87" s="430"/>
      <c r="J87" s="430"/>
      <c r="K87" s="430"/>
      <c r="L87" s="430"/>
    </row>
    <row r="88" spans="1:12" ht="19.5" customHeight="1" x14ac:dyDescent="0.3">
      <c r="A88" s="425"/>
      <c r="B88" s="425"/>
    </row>
    <row r="89" spans="1:12" ht="27" customHeight="1" x14ac:dyDescent="0.4">
      <c r="A89" s="440" t="s">
        <v>58</v>
      </c>
      <c r="B89" s="441">
        <v>20</v>
      </c>
      <c r="D89" s="527" t="s">
        <v>59</v>
      </c>
      <c r="E89" s="528"/>
      <c r="F89" s="757" t="s">
        <v>60</v>
      </c>
      <c r="G89" s="759"/>
    </row>
    <row r="90" spans="1:12" ht="27" customHeight="1" x14ac:dyDescent="0.4">
      <c r="A90" s="442" t="s">
        <v>61</v>
      </c>
      <c r="B90" s="443">
        <v>4</v>
      </c>
      <c r="C90" s="529" t="s">
        <v>62</v>
      </c>
      <c r="D90" s="445" t="s">
        <v>63</v>
      </c>
      <c r="E90" s="446" t="s">
        <v>64</v>
      </c>
      <c r="F90" s="445" t="s">
        <v>63</v>
      </c>
      <c r="G90" s="530" t="s">
        <v>64</v>
      </c>
      <c r="I90" s="448" t="s">
        <v>65</v>
      </c>
    </row>
    <row r="91" spans="1:12" ht="26.25" customHeight="1" x14ac:dyDescent="0.4">
      <c r="A91" s="442" t="s">
        <v>66</v>
      </c>
      <c r="B91" s="443">
        <v>20</v>
      </c>
      <c r="C91" s="531">
        <v>1</v>
      </c>
      <c r="D91" s="786">
        <v>214855071</v>
      </c>
      <c r="E91" s="451">
        <f>IF(ISBLANK(D91),"-",$D$101/$D$98*D91)</f>
        <v>251749339.50312629</v>
      </c>
      <c r="F91" s="789">
        <v>239900620</v>
      </c>
      <c r="G91" s="452">
        <f>IF(ISBLANK(F91),"-",$D$101/$F$98*F91)</f>
        <v>245048951.44039172</v>
      </c>
      <c r="I91" s="453"/>
    </row>
    <row r="92" spans="1:12" ht="26.25" customHeight="1" x14ac:dyDescent="0.4">
      <c r="A92" s="442" t="s">
        <v>67</v>
      </c>
      <c r="B92" s="443">
        <v>1</v>
      </c>
      <c r="C92" s="515">
        <v>2</v>
      </c>
      <c r="D92" s="787">
        <v>215133229</v>
      </c>
      <c r="E92" s="456">
        <f>IF(ISBLANK(D92),"-",$D$101/$D$98*D92)</f>
        <v>252075261.96076989</v>
      </c>
      <c r="F92" s="790">
        <v>239805347</v>
      </c>
      <c r="G92" s="457">
        <f>IF(ISBLANK(F92),"-",$D$101/$F$98*F92)</f>
        <v>244951633.85634136</v>
      </c>
      <c r="I92" s="761">
        <f>ABS((F96/D96*D95)-F95)/D95</f>
        <v>3.1798341590837213E-2</v>
      </c>
    </row>
    <row r="93" spans="1:12" ht="26.25" customHeight="1" x14ac:dyDescent="0.4">
      <c r="A93" s="442" t="s">
        <v>68</v>
      </c>
      <c r="B93" s="443">
        <v>1</v>
      </c>
      <c r="C93" s="515">
        <v>3</v>
      </c>
      <c r="D93" s="787">
        <v>215093515</v>
      </c>
      <c r="E93" s="456">
        <f>IF(ISBLANK(D93),"-",$D$101/$D$98*D93)</f>
        <v>252028728.39178085</v>
      </c>
      <c r="F93" s="790">
        <v>239754806</v>
      </c>
      <c r="G93" s="457">
        <f>IF(ISBLANK(F93),"-",$D$101/$F$98*F93)</f>
        <v>244900008.2329697</v>
      </c>
      <c r="I93" s="761"/>
    </row>
    <row r="94" spans="1:12" ht="27" customHeight="1" x14ac:dyDescent="0.4">
      <c r="A94" s="442" t="s">
        <v>69</v>
      </c>
      <c r="B94" s="443">
        <v>1</v>
      </c>
      <c r="C94" s="532">
        <v>4</v>
      </c>
      <c r="D94" s="788"/>
      <c r="E94" s="461" t="str">
        <f>IF(ISBLANK(D94),"-",$D$101/$D$98*D94)</f>
        <v>-</v>
      </c>
      <c r="F94" s="791"/>
      <c r="G94" s="462" t="str">
        <f>IF(ISBLANK(F94),"-",$D$101/$F$98*F94)</f>
        <v>-</v>
      </c>
      <c r="I94" s="463"/>
    </row>
    <row r="95" spans="1:12" ht="27" customHeight="1" x14ac:dyDescent="0.4">
      <c r="A95" s="442" t="s">
        <v>70</v>
      </c>
      <c r="B95" s="443">
        <v>1</v>
      </c>
      <c r="C95" s="533" t="s">
        <v>71</v>
      </c>
      <c r="D95" s="534">
        <f>AVERAGE(D91:D94)</f>
        <v>215027271.66666666</v>
      </c>
      <c r="E95" s="466">
        <f>AVERAGE(E91:E94)</f>
        <v>251951109.95189235</v>
      </c>
      <c r="F95" s="535">
        <f>AVERAGE(F91:F94)</f>
        <v>239820257.66666666</v>
      </c>
      <c r="G95" s="536">
        <f>AVERAGE(G91:G94)</f>
        <v>244966864.50990093</v>
      </c>
    </row>
    <row r="96" spans="1:12" ht="26.25" customHeight="1" x14ac:dyDescent="0.4">
      <c r="A96" s="442" t="s">
        <v>72</v>
      </c>
      <c r="B96" s="428">
        <v>1</v>
      </c>
      <c r="C96" s="537" t="s">
        <v>113</v>
      </c>
      <c r="D96" s="538">
        <v>28.62</v>
      </c>
      <c r="E96" s="458"/>
      <c r="F96" s="470">
        <v>32.83</v>
      </c>
    </row>
    <row r="97" spans="1:10" ht="26.25" customHeight="1" x14ac:dyDescent="0.4">
      <c r="A97" s="442" t="s">
        <v>74</v>
      </c>
      <c r="B97" s="428">
        <v>1</v>
      </c>
      <c r="C97" s="539" t="s">
        <v>114</v>
      </c>
      <c r="D97" s="540">
        <f>D96*$B$87</f>
        <v>28.62</v>
      </c>
      <c r="E97" s="473"/>
      <c r="F97" s="472">
        <f>F96*$B$87</f>
        <v>32.83</v>
      </c>
    </row>
    <row r="98" spans="1:10" ht="19.5" customHeight="1" x14ac:dyDescent="0.3">
      <c r="A98" s="442" t="s">
        <v>76</v>
      </c>
      <c r="B98" s="541">
        <f>(B97/B96)*(B95/B94)*(B93/B92)*(B91/B90)*B89</f>
        <v>100</v>
      </c>
      <c r="C98" s="539" t="s">
        <v>115</v>
      </c>
      <c r="D98" s="542">
        <f>D97*$B$83/100</f>
        <v>28.448280000000004</v>
      </c>
      <c r="E98" s="476"/>
      <c r="F98" s="475">
        <f>F97*$B$83/100</f>
        <v>32.633020000000002</v>
      </c>
    </row>
    <row r="99" spans="1:10" ht="19.5" customHeight="1" x14ac:dyDescent="0.3">
      <c r="A99" s="762" t="s">
        <v>78</v>
      </c>
      <c r="B99" s="776"/>
      <c r="C99" s="539" t="s">
        <v>116</v>
      </c>
      <c r="D99" s="543">
        <f>D98/$B$98</f>
        <v>0.28448280000000004</v>
      </c>
      <c r="E99" s="476"/>
      <c r="F99" s="479">
        <f>F98/$B$98</f>
        <v>0.32633020000000001</v>
      </c>
      <c r="G99" s="544"/>
      <c r="H99" s="468"/>
    </row>
    <row r="100" spans="1:10" ht="19.5" customHeight="1" x14ac:dyDescent="0.3">
      <c r="A100" s="764"/>
      <c r="B100" s="777"/>
      <c r="C100" s="539" t="s">
        <v>80</v>
      </c>
      <c r="D100" s="545">
        <f>$B$56/$B$116</f>
        <v>0.33333333333333331</v>
      </c>
      <c r="F100" s="484"/>
      <c r="G100" s="546"/>
      <c r="H100" s="468"/>
    </row>
    <row r="101" spans="1:10" ht="18.75" x14ac:dyDescent="0.3">
      <c r="C101" s="539" t="s">
        <v>81</v>
      </c>
      <c r="D101" s="540">
        <f>D100*$B$98</f>
        <v>33.333333333333329</v>
      </c>
      <c r="F101" s="484"/>
      <c r="G101" s="544"/>
      <c r="H101" s="468"/>
    </row>
    <row r="102" spans="1:10" ht="19.5" customHeight="1" x14ac:dyDescent="0.3">
      <c r="C102" s="547" t="s">
        <v>82</v>
      </c>
      <c r="D102" s="548">
        <f>D101/B34</f>
        <v>33.333333333333329</v>
      </c>
      <c r="F102" s="488"/>
      <c r="G102" s="544"/>
      <c r="H102" s="468"/>
      <c r="J102" s="549"/>
    </row>
    <row r="103" spans="1:10" ht="18.75" x14ac:dyDescent="0.3">
      <c r="C103" s="550" t="s">
        <v>117</v>
      </c>
      <c r="D103" s="551">
        <f>AVERAGE(E91:E94,G91:G94)</f>
        <v>248458987.23089662</v>
      </c>
      <c r="F103" s="488"/>
      <c r="G103" s="552"/>
      <c r="H103" s="468"/>
      <c r="J103" s="553"/>
    </row>
    <row r="104" spans="1:10" ht="18.75" x14ac:dyDescent="0.3">
      <c r="C104" s="518" t="s">
        <v>84</v>
      </c>
      <c r="D104" s="554">
        <f>STDEV(E91:E94,G91:G94)/D103</f>
        <v>1.5404361226307756E-2</v>
      </c>
      <c r="F104" s="488"/>
      <c r="G104" s="544"/>
      <c r="H104" s="468"/>
      <c r="J104" s="553"/>
    </row>
    <row r="105" spans="1:10" ht="19.5" customHeight="1" x14ac:dyDescent="0.3">
      <c r="C105" s="520" t="s">
        <v>20</v>
      </c>
      <c r="D105" s="555">
        <f>COUNT(E91:E94,G91:G94)</f>
        <v>6</v>
      </c>
      <c r="F105" s="488"/>
      <c r="G105" s="544"/>
      <c r="H105" s="468"/>
      <c r="J105" s="553"/>
    </row>
    <row r="106" spans="1:10" ht="19.5" customHeight="1" x14ac:dyDescent="0.3">
      <c r="A106" s="492"/>
      <c r="B106" s="492"/>
      <c r="C106" s="492"/>
      <c r="D106" s="492"/>
      <c r="E106" s="492"/>
    </row>
    <row r="107" spans="1:10" ht="26.25" customHeight="1" x14ac:dyDescent="0.4">
      <c r="A107" s="440" t="s">
        <v>118</v>
      </c>
      <c r="B107" s="441">
        <v>900</v>
      </c>
      <c r="C107" s="556" t="s">
        <v>119</v>
      </c>
      <c r="D107" s="557" t="s">
        <v>63</v>
      </c>
      <c r="E107" s="558" t="s">
        <v>120</v>
      </c>
      <c r="F107" s="559" t="s">
        <v>121</v>
      </c>
    </row>
    <row r="108" spans="1:10" ht="26.25" customHeight="1" x14ac:dyDescent="0.4">
      <c r="A108" s="442" t="s">
        <v>122</v>
      </c>
      <c r="B108" s="443">
        <v>1</v>
      </c>
      <c r="C108" s="560">
        <v>1</v>
      </c>
      <c r="D108" s="561">
        <v>230285693</v>
      </c>
      <c r="E108" s="592">
        <f t="shared" ref="E108:E113" si="1">IF(ISBLANK(D108),"-",D108/$D$103*$D$100*$B$116)</f>
        <v>278.05678784240405</v>
      </c>
      <c r="F108" s="562">
        <f t="shared" ref="F108:F113" si="2">IF(ISBLANK(D108), "-", E108/$B$56)</f>
        <v>0.92685595947468014</v>
      </c>
    </row>
    <row r="109" spans="1:10" ht="26.25" customHeight="1" x14ac:dyDescent="0.4">
      <c r="A109" s="442" t="s">
        <v>95</v>
      </c>
      <c r="B109" s="443">
        <v>1</v>
      </c>
      <c r="C109" s="560">
        <v>2</v>
      </c>
      <c r="D109" s="561">
        <v>229273090</v>
      </c>
      <c r="E109" s="593">
        <f t="shared" si="1"/>
        <v>276.83412770285474</v>
      </c>
      <c r="F109" s="563">
        <f t="shared" si="2"/>
        <v>0.92278042567618246</v>
      </c>
    </row>
    <row r="110" spans="1:10" ht="26.25" customHeight="1" x14ac:dyDescent="0.4">
      <c r="A110" s="442" t="s">
        <v>96</v>
      </c>
      <c r="B110" s="443">
        <v>1</v>
      </c>
      <c r="C110" s="560">
        <v>3</v>
      </c>
      <c r="D110" s="561">
        <v>229450923</v>
      </c>
      <c r="E110" s="593">
        <f t="shared" si="1"/>
        <v>277.04885086740836</v>
      </c>
      <c r="F110" s="563">
        <f t="shared" si="2"/>
        <v>0.92349616955802782</v>
      </c>
    </row>
    <row r="111" spans="1:10" ht="26.25" customHeight="1" x14ac:dyDescent="0.4">
      <c r="A111" s="442" t="s">
        <v>97</v>
      </c>
      <c r="B111" s="443">
        <v>1</v>
      </c>
      <c r="C111" s="560">
        <v>4</v>
      </c>
      <c r="D111" s="561">
        <v>234776820</v>
      </c>
      <c r="E111" s="593">
        <f t="shared" si="1"/>
        <v>283.47956652719319</v>
      </c>
      <c r="F111" s="563">
        <f t="shared" si="2"/>
        <v>0.94493188842397724</v>
      </c>
    </row>
    <row r="112" spans="1:10" ht="26.25" customHeight="1" x14ac:dyDescent="0.4">
      <c r="A112" s="442" t="s">
        <v>98</v>
      </c>
      <c r="B112" s="443">
        <v>1</v>
      </c>
      <c r="C112" s="560">
        <v>5</v>
      </c>
      <c r="D112" s="561">
        <v>230130075</v>
      </c>
      <c r="E112" s="593">
        <f t="shared" si="1"/>
        <v>277.86888801829093</v>
      </c>
      <c r="F112" s="563">
        <f t="shared" si="2"/>
        <v>0.92622962672763642</v>
      </c>
    </row>
    <row r="113" spans="1:10" ht="26.25" customHeight="1" x14ac:dyDescent="0.4">
      <c r="A113" s="442" t="s">
        <v>100</v>
      </c>
      <c r="B113" s="443">
        <v>1</v>
      </c>
      <c r="C113" s="564">
        <v>6</v>
      </c>
      <c r="D113" s="565">
        <v>237517316</v>
      </c>
      <c r="E113" s="594">
        <f t="shared" si="1"/>
        <v>286.78855852286597</v>
      </c>
      <c r="F113" s="566">
        <f t="shared" si="2"/>
        <v>0.95596186174288655</v>
      </c>
    </row>
    <row r="114" spans="1:10" ht="26.25" customHeight="1" x14ac:dyDescent="0.4">
      <c r="A114" s="442" t="s">
        <v>101</v>
      </c>
      <c r="B114" s="443">
        <v>1</v>
      </c>
      <c r="C114" s="560"/>
      <c r="D114" s="515"/>
      <c r="E114" s="416"/>
      <c r="F114" s="567"/>
    </row>
    <row r="115" spans="1:10" ht="26.25" customHeight="1" x14ac:dyDescent="0.4">
      <c r="A115" s="442" t="s">
        <v>102</v>
      </c>
      <c r="B115" s="443">
        <v>1</v>
      </c>
      <c r="C115" s="560"/>
      <c r="D115" s="568" t="s">
        <v>71</v>
      </c>
      <c r="E115" s="596">
        <f>AVERAGE(E108:E113)</f>
        <v>280.01279658016955</v>
      </c>
      <c r="F115" s="569">
        <f>AVERAGE(F108:F113)</f>
        <v>0.93337598860056492</v>
      </c>
    </row>
    <row r="116" spans="1:10" ht="27" customHeight="1" x14ac:dyDescent="0.4">
      <c r="A116" s="442" t="s">
        <v>103</v>
      </c>
      <c r="B116" s="474">
        <f>(B115/B114)*(B113/B112)*(B111/B110)*(B109/B108)*B107</f>
        <v>900</v>
      </c>
      <c r="C116" s="570"/>
      <c r="D116" s="533" t="s">
        <v>84</v>
      </c>
      <c r="E116" s="571">
        <f>STDEV(E108:E113)/E115</f>
        <v>1.4745535218173615E-2</v>
      </c>
      <c r="F116" s="571">
        <f>STDEV(F108:F113)/F115</f>
        <v>1.4745535218173624E-2</v>
      </c>
      <c r="I116" s="416"/>
    </row>
    <row r="117" spans="1:10" ht="27" customHeight="1" x14ac:dyDescent="0.4">
      <c r="A117" s="762" t="s">
        <v>78</v>
      </c>
      <c r="B117" s="763"/>
      <c r="C117" s="572"/>
      <c r="D117" s="573" t="s">
        <v>20</v>
      </c>
      <c r="E117" s="574">
        <f>COUNT(E108:E113)</f>
        <v>6</v>
      </c>
      <c r="F117" s="574">
        <f>COUNT(F108:F113)</f>
        <v>6</v>
      </c>
      <c r="I117" s="416"/>
      <c r="J117" s="553"/>
    </row>
    <row r="118" spans="1:10" ht="19.5" customHeight="1" x14ac:dyDescent="0.3">
      <c r="A118" s="764"/>
      <c r="B118" s="765"/>
      <c r="C118" s="416"/>
      <c r="D118" s="416"/>
      <c r="E118" s="416"/>
      <c r="F118" s="515"/>
      <c r="G118" s="416"/>
      <c r="H118" s="416"/>
      <c r="I118" s="416"/>
    </row>
    <row r="119" spans="1:10" ht="18.75" x14ac:dyDescent="0.3">
      <c r="A119" s="583"/>
      <c r="B119" s="438"/>
      <c r="C119" s="416"/>
      <c r="D119" s="416"/>
      <c r="E119" s="416"/>
      <c r="F119" s="515"/>
      <c r="G119" s="416"/>
      <c r="H119" s="416"/>
      <c r="I119" s="416"/>
    </row>
    <row r="120" spans="1:10" ht="26.25" customHeight="1" x14ac:dyDescent="0.4">
      <c r="A120" s="426" t="s">
        <v>106</v>
      </c>
      <c r="B120" s="522" t="s">
        <v>123</v>
      </c>
      <c r="C120" s="774" t="str">
        <f>B20</f>
        <v xml:space="preserve">Lamivudine   Zidovudine  Nevirapine </v>
      </c>
      <c r="D120" s="774"/>
      <c r="E120" s="523" t="s">
        <v>124</v>
      </c>
      <c r="F120" s="523"/>
      <c r="G120" s="524">
        <f>F115</f>
        <v>0.93337598860056492</v>
      </c>
      <c r="H120" s="416"/>
      <c r="I120" s="416"/>
    </row>
    <row r="121" spans="1:10" ht="19.5" customHeight="1" x14ac:dyDescent="0.3">
      <c r="A121" s="575"/>
      <c r="B121" s="575"/>
      <c r="C121" s="576"/>
      <c r="D121" s="576"/>
      <c r="E121" s="576"/>
      <c r="F121" s="576"/>
      <c r="G121" s="576"/>
      <c r="H121" s="576"/>
    </row>
    <row r="122" spans="1:10" ht="18.75" x14ac:dyDescent="0.3">
      <c r="B122" s="775" t="s">
        <v>26</v>
      </c>
      <c r="C122" s="775"/>
      <c r="E122" s="529" t="s">
        <v>27</v>
      </c>
      <c r="F122" s="577"/>
      <c r="G122" s="775" t="s">
        <v>28</v>
      </c>
      <c r="H122" s="775"/>
    </row>
    <row r="123" spans="1:10" ht="69.95" customHeight="1" x14ac:dyDescent="0.3">
      <c r="A123" s="578" t="s">
        <v>29</v>
      </c>
      <c r="B123" s="579"/>
      <c r="C123" s="579"/>
      <c r="E123" s="579"/>
      <c r="F123" s="416"/>
      <c r="G123" s="580"/>
      <c r="H123" s="580"/>
    </row>
    <row r="124" spans="1:10" ht="69.95" customHeight="1" x14ac:dyDescent="0.3">
      <c r="A124" s="578" t="s">
        <v>30</v>
      </c>
      <c r="B124" s="581"/>
      <c r="C124" s="581"/>
      <c r="E124" s="581"/>
      <c r="F124" s="416"/>
      <c r="G124" s="582"/>
      <c r="H124" s="582"/>
    </row>
    <row r="125" spans="1:10" ht="18.75" x14ac:dyDescent="0.3">
      <c r="A125" s="514"/>
      <c r="B125" s="514"/>
      <c r="C125" s="515"/>
      <c r="D125" s="515"/>
      <c r="E125" s="515"/>
      <c r="F125" s="519"/>
      <c r="G125" s="515"/>
      <c r="H125" s="515"/>
      <c r="I125" s="416"/>
    </row>
    <row r="126" spans="1:10" ht="18.75" x14ac:dyDescent="0.3">
      <c r="A126" s="514"/>
      <c r="B126" s="514"/>
      <c r="C126" s="515"/>
      <c r="D126" s="515"/>
      <c r="E126" s="515"/>
      <c r="F126" s="519"/>
      <c r="G126" s="515"/>
      <c r="H126" s="515"/>
      <c r="I126" s="416"/>
    </row>
    <row r="127" spans="1:10" ht="18.75" x14ac:dyDescent="0.3">
      <c r="A127" s="514"/>
      <c r="B127" s="514"/>
      <c r="C127" s="515"/>
      <c r="D127" s="515"/>
      <c r="E127" s="515"/>
      <c r="F127" s="519"/>
      <c r="G127" s="515"/>
      <c r="H127" s="515"/>
      <c r="I127" s="416"/>
    </row>
    <row r="128" spans="1:10" ht="18.75" x14ac:dyDescent="0.3">
      <c r="A128" s="514"/>
      <c r="B128" s="514"/>
      <c r="C128" s="515"/>
      <c r="D128" s="515"/>
      <c r="E128" s="515"/>
      <c r="F128" s="519"/>
      <c r="G128" s="515"/>
      <c r="H128" s="515"/>
      <c r="I128" s="416"/>
    </row>
    <row r="129" spans="1:9" ht="18.75" x14ac:dyDescent="0.3">
      <c r="A129" s="514"/>
      <c r="B129" s="514"/>
      <c r="C129" s="515"/>
      <c r="D129" s="515"/>
      <c r="E129" s="515"/>
      <c r="F129" s="519"/>
      <c r="G129" s="515"/>
      <c r="H129" s="515"/>
      <c r="I129" s="416"/>
    </row>
    <row r="130" spans="1:9" ht="18.75" x14ac:dyDescent="0.3">
      <c r="A130" s="514"/>
      <c r="B130" s="514"/>
      <c r="C130" s="515"/>
      <c r="D130" s="515"/>
      <c r="E130" s="515"/>
      <c r="F130" s="519"/>
      <c r="G130" s="515"/>
      <c r="H130" s="515"/>
      <c r="I130" s="416"/>
    </row>
    <row r="131" spans="1:9" ht="18.75" x14ac:dyDescent="0.3">
      <c r="A131" s="514"/>
      <c r="B131" s="514"/>
      <c r="C131" s="515"/>
      <c r="D131" s="515"/>
      <c r="E131" s="515"/>
      <c r="F131" s="519"/>
      <c r="G131" s="515"/>
      <c r="H131" s="515"/>
      <c r="I131" s="416"/>
    </row>
    <row r="132" spans="1:9" ht="18.75" x14ac:dyDescent="0.3">
      <c r="A132" s="514"/>
      <c r="B132" s="514"/>
      <c r="C132" s="515"/>
      <c r="D132" s="515"/>
      <c r="E132" s="515"/>
      <c r="F132" s="519"/>
      <c r="G132" s="515"/>
      <c r="H132" s="515"/>
      <c r="I132" s="416"/>
    </row>
    <row r="133" spans="1:9" ht="18.75" x14ac:dyDescent="0.3">
      <c r="A133" s="514"/>
      <c r="B133" s="514"/>
      <c r="C133" s="515"/>
      <c r="D133" s="515"/>
      <c r="E133" s="515"/>
      <c r="F133" s="519"/>
      <c r="G133" s="515"/>
      <c r="H133" s="515"/>
      <c r="I133" s="416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31" zoomScale="60" zoomScaleNormal="40" zoomScalePageLayoutView="50" workbookViewId="0">
      <selection activeCell="C28" sqref="C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72" t="s">
        <v>45</v>
      </c>
      <c r="B1" s="772"/>
      <c r="C1" s="772"/>
      <c r="D1" s="772"/>
      <c r="E1" s="772"/>
      <c r="F1" s="772"/>
      <c r="G1" s="772"/>
      <c r="H1" s="772"/>
      <c r="I1" s="772"/>
    </row>
    <row r="2" spans="1:9" ht="18.75" customHeight="1" x14ac:dyDescent="0.25">
      <c r="A2" s="772"/>
      <c r="B2" s="772"/>
      <c r="C2" s="772"/>
      <c r="D2" s="772"/>
      <c r="E2" s="772"/>
      <c r="F2" s="772"/>
      <c r="G2" s="772"/>
      <c r="H2" s="772"/>
      <c r="I2" s="772"/>
    </row>
    <row r="3" spans="1:9" ht="18.75" customHeight="1" x14ac:dyDescent="0.25">
      <c r="A3" s="772"/>
      <c r="B3" s="772"/>
      <c r="C3" s="772"/>
      <c r="D3" s="772"/>
      <c r="E3" s="772"/>
      <c r="F3" s="772"/>
      <c r="G3" s="772"/>
      <c r="H3" s="772"/>
      <c r="I3" s="772"/>
    </row>
    <row r="4" spans="1:9" ht="18.75" customHeight="1" x14ac:dyDescent="0.25">
      <c r="A4" s="772"/>
      <c r="B4" s="772"/>
      <c r="C4" s="772"/>
      <c r="D4" s="772"/>
      <c r="E4" s="772"/>
      <c r="F4" s="772"/>
      <c r="G4" s="772"/>
      <c r="H4" s="772"/>
      <c r="I4" s="772"/>
    </row>
    <row r="5" spans="1:9" ht="18.75" customHeight="1" x14ac:dyDescent="0.25">
      <c r="A5" s="772"/>
      <c r="B5" s="772"/>
      <c r="C5" s="772"/>
      <c r="D5" s="772"/>
      <c r="E5" s="772"/>
      <c r="F5" s="772"/>
      <c r="G5" s="772"/>
      <c r="H5" s="772"/>
      <c r="I5" s="772"/>
    </row>
    <row r="6" spans="1:9" ht="18.75" customHeight="1" x14ac:dyDescent="0.25">
      <c r="A6" s="772"/>
      <c r="B6" s="772"/>
      <c r="C6" s="772"/>
      <c r="D6" s="772"/>
      <c r="E6" s="772"/>
      <c r="F6" s="772"/>
      <c r="G6" s="772"/>
      <c r="H6" s="772"/>
      <c r="I6" s="772"/>
    </row>
    <row r="7" spans="1:9" ht="18.75" customHeight="1" x14ac:dyDescent="0.25">
      <c r="A7" s="772"/>
      <c r="B7" s="772"/>
      <c r="C7" s="772"/>
      <c r="D7" s="772"/>
      <c r="E7" s="772"/>
      <c r="F7" s="772"/>
      <c r="G7" s="772"/>
      <c r="H7" s="772"/>
      <c r="I7" s="772"/>
    </row>
    <row r="8" spans="1:9" x14ac:dyDescent="0.25">
      <c r="A8" s="773" t="s">
        <v>46</v>
      </c>
      <c r="B8" s="773"/>
      <c r="C8" s="773"/>
      <c r="D8" s="773"/>
      <c r="E8" s="773"/>
      <c r="F8" s="773"/>
      <c r="G8" s="773"/>
      <c r="H8" s="773"/>
      <c r="I8" s="773"/>
    </row>
    <row r="9" spans="1:9" x14ac:dyDescent="0.25">
      <c r="A9" s="773"/>
      <c r="B9" s="773"/>
      <c r="C9" s="773"/>
      <c r="D9" s="773"/>
      <c r="E9" s="773"/>
      <c r="F9" s="773"/>
      <c r="G9" s="773"/>
      <c r="H9" s="773"/>
      <c r="I9" s="773"/>
    </row>
    <row r="10" spans="1:9" x14ac:dyDescent="0.25">
      <c r="A10" s="773"/>
      <c r="B10" s="773"/>
      <c r="C10" s="773"/>
      <c r="D10" s="773"/>
      <c r="E10" s="773"/>
      <c r="F10" s="773"/>
      <c r="G10" s="773"/>
      <c r="H10" s="773"/>
      <c r="I10" s="773"/>
    </row>
    <row r="11" spans="1:9" x14ac:dyDescent="0.25">
      <c r="A11" s="773"/>
      <c r="B11" s="773"/>
      <c r="C11" s="773"/>
      <c r="D11" s="773"/>
      <c r="E11" s="773"/>
      <c r="F11" s="773"/>
      <c r="G11" s="773"/>
      <c r="H11" s="773"/>
      <c r="I11" s="773"/>
    </row>
    <row r="12" spans="1:9" x14ac:dyDescent="0.25">
      <c r="A12" s="773"/>
      <c r="B12" s="773"/>
      <c r="C12" s="773"/>
      <c r="D12" s="773"/>
      <c r="E12" s="773"/>
      <c r="F12" s="773"/>
      <c r="G12" s="773"/>
      <c r="H12" s="773"/>
      <c r="I12" s="773"/>
    </row>
    <row r="13" spans="1:9" x14ac:dyDescent="0.25">
      <c r="A13" s="773"/>
      <c r="B13" s="773"/>
      <c r="C13" s="773"/>
      <c r="D13" s="773"/>
      <c r="E13" s="773"/>
      <c r="F13" s="773"/>
      <c r="G13" s="773"/>
      <c r="H13" s="773"/>
      <c r="I13" s="773"/>
    </row>
    <row r="14" spans="1:9" x14ac:dyDescent="0.25">
      <c r="A14" s="773"/>
      <c r="B14" s="773"/>
      <c r="C14" s="773"/>
      <c r="D14" s="773"/>
      <c r="E14" s="773"/>
      <c r="F14" s="773"/>
      <c r="G14" s="773"/>
      <c r="H14" s="773"/>
      <c r="I14" s="773"/>
    </row>
    <row r="15" spans="1:9" ht="19.5" customHeight="1" x14ac:dyDescent="0.3">
      <c r="A15" s="233"/>
    </row>
    <row r="16" spans="1:9" ht="19.5" customHeight="1" x14ac:dyDescent="0.3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25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4">
      <c r="A18" s="235" t="s">
        <v>33</v>
      </c>
      <c r="B18" s="744" t="s">
        <v>5</v>
      </c>
      <c r="C18" s="744"/>
      <c r="D18" s="402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749" t="s">
        <v>9</v>
      </c>
      <c r="C20" s="749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744" t="s">
        <v>127</v>
      </c>
      <c r="C26" s="744"/>
    </row>
    <row r="27" spans="1:14" ht="26.25" customHeight="1" x14ac:dyDescent="0.4">
      <c r="A27" s="244" t="s">
        <v>48</v>
      </c>
      <c r="B27" s="750"/>
      <c r="C27" s="750"/>
    </row>
    <row r="28" spans="1:14" ht="27" customHeight="1" x14ac:dyDescent="0.4">
      <c r="A28" s="244" t="s">
        <v>6</v>
      </c>
      <c r="B28" s="245">
        <v>98.8</v>
      </c>
    </row>
    <row r="29" spans="1:14" s="3" customFormat="1" ht="27" customHeight="1" x14ac:dyDescent="0.4">
      <c r="A29" s="244" t="s">
        <v>49</v>
      </c>
      <c r="B29" s="246">
        <v>0</v>
      </c>
      <c r="C29" s="751" t="s">
        <v>50</v>
      </c>
      <c r="D29" s="752"/>
      <c r="E29" s="752"/>
      <c r="F29" s="752"/>
      <c r="G29" s="753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98.8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754" t="s">
        <v>53</v>
      </c>
      <c r="D31" s="755"/>
      <c r="E31" s="755"/>
      <c r="F31" s="755"/>
      <c r="G31" s="755"/>
      <c r="H31" s="756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754" t="s">
        <v>55</v>
      </c>
      <c r="D32" s="755"/>
      <c r="E32" s="755"/>
      <c r="F32" s="755"/>
      <c r="G32" s="755"/>
      <c r="H32" s="756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20</v>
      </c>
      <c r="C36" s="234"/>
      <c r="D36" s="757" t="s">
        <v>59</v>
      </c>
      <c r="E36" s="758"/>
      <c r="F36" s="757" t="s">
        <v>60</v>
      </c>
      <c r="G36" s="759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61</v>
      </c>
      <c r="B37" s="260">
        <v>4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20</v>
      </c>
      <c r="C38" s="266">
        <v>1</v>
      </c>
      <c r="D38" s="267">
        <v>99994551</v>
      </c>
      <c r="E38" s="268">
        <f>IF(ISBLANK(D38),"-",$D$48/$D$45*D38)</f>
        <v>105097673.64132832</v>
      </c>
      <c r="F38" s="267">
        <v>103900487</v>
      </c>
      <c r="G38" s="269">
        <f>IF(ISBLANK(F38),"-",$D$48/$F$45*F38)</f>
        <v>103864134.55290647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272">
        <v>99871033</v>
      </c>
      <c r="E39" s="273">
        <f>IF(ISBLANK(D39),"-",$D$48/$D$45*D39)</f>
        <v>104967852.02282004</v>
      </c>
      <c r="F39" s="272">
        <v>104012897</v>
      </c>
      <c r="G39" s="274">
        <f>IF(ISBLANK(F39),"-",$D$48/$F$45*F39)</f>
        <v>103976505.22317187</v>
      </c>
      <c r="I39" s="761">
        <f>ABS((F43/D43*D42)-F42)/D42</f>
        <v>1.0150432879906027E-2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272">
        <v>99698434</v>
      </c>
      <c r="E40" s="273">
        <f>IF(ISBLANK(D40),"-",$D$48/$D$45*D40)</f>
        <v>104786444.6042016</v>
      </c>
      <c r="F40" s="272">
        <v>104008080</v>
      </c>
      <c r="G40" s="274">
        <f>IF(ISBLANK(F40),"-",$D$48/$F$45*F40)</f>
        <v>103971689.90853201</v>
      </c>
      <c r="I40" s="761"/>
      <c r="L40" s="252"/>
      <c r="M40" s="252"/>
      <c r="N40" s="275"/>
    </row>
    <row r="41" spans="1:14" ht="27" customHeight="1" x14ac:dyDescent="0.4">
      <c r="A41" s="259" t="s">
        <v>69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70</v>
      </c>
      <c r="B42" s="260">
        <v>1</v>
      </c>
      <c r="C42" s="281" t="s">
        <v>71</v>
      </c>
      <c r="D42" s="282">
        <f>AVERAGE(D38:D41)</f>
        <v>99854672.666666672</v>
      </c>
      <c r="E42" s="283">
        <f>AVERAGE(E38:E41)</f>
        <v>104950656.75611664</v>
      </c>
      <c r="F42" s="282">
        <f>AVERAGE(F38:F41)</f>
        <v>103973821.33333333</v>
      </c>
      <c r="G42" s="284">
        <f>AVERAGE(G38:G41)</f>
        <v>103937443.22820346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19.260000000000002</v>
      </c>
      <c r="E43" s="275"/>
      <c r="F43" s="287">
        <v>20.25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19.260000000000002</v>
      </c>
      <c r="E44" s="290"/>
      <c r="F44" s="289">
        <f>F43*$B$34</f>
        <v>20.25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100</v>
      </c>
      <c r="C45" s="288" t="s">
        <v>77</v>
      </c>
      <c r="D45" s="292">
        <f>D44*$B$30/100</f>
        <v>19.028880000000001</v>
      </c>
      <c r="E45" s="293"/>
      <c r="F45" s="292">
        <f>F44*$B$30/100</f>
        <v>20.007000000000001</v>
      </c>
      <c r="H45" s="285"/>
    </row>
    <row r="46" spans="1:14" ht="19.5" customHeight="1" x14ac:dyDescent="0.3">
      <c r="A46" s="762" t="s">
        <v>78</v>
      </c>
      <c r="B46" s="763"/>
      <c r="C46" s="288" t="s">
        <v>79</v>
      </c>
      <c r="D46" s="294">
        <f>D45/$B$45</f>
        <v>0.19028880000000001</v>
      </c>
      <c r="E46" s="295"/>
      <c r="F46" s="296">
        <f>F45/$B$45</f>
        <v>0.20007000000000003</v>
      </c>
      <c r="H46" s="285"/>
    </row>
    <row r="47" spans="1:14" ht="27" customHeight="1" x14ac:dyDescent="0.4">
      <c r="A47" s="764"/>
      <c r="B47" s="765"/>
      <c r="C47" s="297" t="s">
        <v>80</v>
      </c>
      <c r="D47" s="298">
        <v>0.2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20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20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104444049.99216004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5.4108243431244861E-3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 xml:space="preserve">Each tablets contains : Lamivudine 150mg + Zidovudine 300mg + Nevirapine 200mg </v>
      </c>
    </row>
    <row r="56" spans="1:12" ht="26.25" customHeight="1" x14ac:dyDescent="0.4">
      <c r="A56" s="312" t="s">
        <v>87</v>
      </c>
      <c r="B56" s="313">
        <v>200</v>
      </c>
      <c r="C56" s="234" t="str">
        <f>B20</f>
        <v xml:space="preserve">Lamivudine   Zidovudine  Nevirapine </v>
      </c>
      <c r="H56" s="314"/>
    </row>
    <row r="57" spans="1:12" ht="18.75" x14ac:dyDescent="0.3">
      <c r="A57" s="311" t="s">
        <v>88</v>
      </c>
      <c r="B57" s="403">
        <f>Uniformity!C46</f>
        <v>1137.184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5</v>
      </c>
      <c r="C60" s="766" t="s">
        <v>94</v>
      </c>
      <c r="D60" s="769">
        <v>1032.44</v>
      </c>
      <c r="E60" s="317">
        <v>1</v>
      </c>
      <c r="F60" s="318">
        <v>92851711</v>
      </c>
      <c r="G60" s="404">
        <f>IF(ISBLANK(F60),"-",(F60/$D$50*$D$47*$B$68)*($B$57/$D$60))</f>
        <v>195.84032498521071</v>
      </c>
      <c r="H60" s="319">
        <f t="shared" ref="H60:H71" si="0">IF(ISBLANK(F60),"-",G60/$B$56)</f>
        <v>0.97920162492605356</v>
      </c>
      <c r="L60" s="247"/>
    </row>
    <row r="61" spans="1:12" s="3" customFormat="1" ht="26.25" customHeight="1" x14ac:dyDescent="0.4">
      <c r="A61" s="259" t="s">
        <v>95</v>
      </c>
      <c r="B61" s="260">
        <v>50</v>
      </c>
      <c r="C61" s="767"/>
      <c r="D61" s="770"/>
      <c r="E61" s="320">
        <v>2</v>
      </c>
      <c r="F61" s="272">
        <v>92993457</v>
      </c>
      <c r="G61" s="405">
        <f>IF(ISBLANK(F61),"-",(F61/$D$50*$D$47*$B$68)*($B$57/$D$60))</f>
        <v>196.13929182606248</v>
      </c>
      <c r="H61" s="321">
        <f t="shared" si="0"/>
        <v>0.98069645913031234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767"/>
      <c r="D62" s="770"/>
      <c r="E62" s="320">
        <v>3</v>
      </c>
      <c r="F62" s="322">
        <v>92985163</v>
      </c>
      <c r="G62" s="405">
        <f>IF(ISBLANK(F62),"-",(F62/$D$50*$D$47*$B$68)*($B$57/$D$60))</f>
        <v>196.12179834491999</v>
      </c>
      <c r="H62" s="321">
        <f t="shared" si="0"/>
        <v>0.98060899172459992</v>
      </c>
      <c r="L62" s="247"/>
    </row>
    <row r="63" spans="1:12" ht="27" customHeight="1" x14ac:dyDescent="0.4">
      <c r="A63" s="259" t="s">
        <v>97</v>
      </c>
      <c r="B63" s="260">
        <v>1</v>
      </c>
      <c r="C63" s="768"/>
      <c r="D63" s="771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766" t="s">
        <v>99</v>
      </c>
      <c r="D64" s="769">
        <v>1048.58</v>
      </c>
      <c r="E64" s="317">
        <v>1</v>
      </c>
      <c r="F64" s="318">
        <v>95797269</v>
      </c>
      <c r="G64" s="406">
        <f>IF(ISBLANK(F64),"-",(F64/$D$50*$D$47*$B$68)*($B$57/$D$64))</f>
        <v>198.94296700608899</v>
      </c>
      <c r="H64" s="325">
        <f t="shared" si="0"/>
        <v>0.994714835030445</v>
      </c>
    </row>
    <row r="65" spans="1:8" ht="26.25" customHeight="1" x14ac:dyDescent="0.4">
      <c r="A65" s="259" t="s">
        <v>100</v>
      </c>
      <c r="B65" s="260">
        <v>1</v>
      </c>
      <c r="C65" s="767"/>
      <c r="D65" s="770"/>
      <c r="E65" s="320">
        <v>2</v>
      </c>
      <c r="F65" s="272">
        <v>95893348</v>
      </c>
      <c r="G65" s="407">
        <f>IF(ISBLANK(F65),"-",(F65/$D$50*$D$47*$B$68)*($B$57/$D$64))</f>
        <v>199.14249504615225</v>
      </c>
      <c r="H65" s="326">
        <f t="shared" si="0"/>
        <v>0.99571247523076123</v>
      </c>
    </row>
    <row r="66" spans="1:8" ht="26.25" customHeight="1" x14ac:dyDescent="0.4">
      <c r="A66" s="259" t="s">
        <v>101</v>
      </c>
      <c r="B66" s="260">
        <v>1</v>
      </c>
      <c r="C66" s="767"/>
      <c r="D66" s="770"/>
      <c r="E66" s="320">
        <v>3</v>
      </c>
      <c r="F66" s="272">
        <v>95832019</v>
      </c>
      <c r="G66" s="407">
        <f>IF(ISBLANK(F66),"-",(F66/$D$50*$D$47*$B$68)*($B$57/$D$64))</f>
        <v>199.01513261347662</v>
      </c>
      <c r="H66" s="326">
        <f t="shared" si="0"/>
        <v>0.99507566306738315</v>
      </c>
    </row>
    <row r="67" spans="1:8" ht="27" customHeight="1" x14ac:dyDescent="0.4">
      <c r="A67" s="259" t="s">
        <v>102</v>
      </c>
      <c r="B67" s="260">
        <v>1</v>
      </c>
      <c r="C67" s="768"/>
      <c r="D67" s="771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1000</v>
      </c>
      <c r="C68" s="766" t="s">
        <v>104</v>
      </c>
      <c r="D68" s="769">
        <v>995.8</v>
      </c>
      <c r="E68" s="317">
        <v>1</v>
      </c>
      <c r="F68" s="318">
        <v>89530788</v>
      </c>
      <c r="G68" s="406">
        <f>IF(ISBLANK(F68),"-",(F68/$D$50*$D$47*$B$68)*($B$57/$D$68))</f>
        <v>195.78405413993454</v>
      </c>
      <c r="H68" s="321">
        <f t="shared" si="0"/>
        <v>0.97892027069967269</v>
      </c>
    </row>
    <row r="69" spans="1:8" ht="27" customHeight="1" x14ac:dyDescent="0.4">
      <c r="A69" s="307" t="s">
        <v>105</v>
      </c>
      <c r="B69" s="329">
        <f>(D47*B68)/B56*B57</f>
        <v>1137.184</v>
      </c>
      <c r="C69" s="767"/>
      <c r="D69" s="770"/>
      <c r="E69" s="320">
        <v>2</v>
      </c>
      <c r="F69" s="272">
        <v>89500615</v>
      </c>
      <c r="G69" s="407">
        <f>IF(ISBLANK(F69),"-",(F69/$D$50*$D$47*$B$68)*($B$57/$D$68))</f>
        <v>195.71807245477876</v>
      </c>
      <c r="H69" s="321">
        <f t="shared" si="0"/>
        <v>0.97859036227389384</v>
      </c>
    </row>
    <row r="70" spans="1:8" ht="26.25" customHeight="1" x14ac:dyDescent="0.4">
      <c r="A70" s="779" t="s">
        <v>78</v>
      </c>
      <c r="B70" s="780"/>
      <c r="C70" s="767"/>
      <c r="D70" s="770"/>
      <c r="E70" s="320">
        <v>3</v>
      </c>
      <c r="F70" s="272">
        <v>89624454</v>
      </c>
      <c r="G70" s="407">
        <f>IF(ISBLANK(F70),"-",(F70/$D$50*$D$47*$B$68)*($B$57/$D$68))</f>
        <v>195.98888098916402</v>
      </c>
      <c r="H70" s="321">
        <f t="shared" si="0"/>
        <v>0.97994440494582014</v>
      </c>
    </row>
    <row r="71" spans="1:8" ht="27" customHeight="1" x14ac:dyDescent="0.4">
      <c r="A71" s="781"/>
      <c r="B71" s="782"/>
      <c r="C71" s="778"/>
      <c r="D71" s="771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71</v>
      </c>
      <c r="G72" s="413">
        <f>AVERAGE(G60:G71)</f>
        <v>196.96589082286539</v>
      </c>
      <c r="H72" s="334">
        <f>AVERAGE(H60:H71)</f>
        <v>0.98482945411432687</v>
      </c>
    </row>
    <row r="73" spans="1:8" ht="26.25" customHeight="1" x14ac:dyDescent="0.4">
      <c r="C73" s="331"/>
      <c r="D73" s="331"/>
      <c r="E73" s="331"/>
      <c r="F73" s="335" t="s">
        <v>84</v>
      </c>
      <c r="G73" s="409">
        <f>STDEV(G60:G71)/G72</f>
        <v>7.9095732049386715E-3</v>
      </c>
      <c r="H73" s="409">
        <f>STDEV(H60:H71)/H72</f>
        <v>7.9095732049386837E-3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106</v>
      </c>
      <c r="B76" s="339" t="s">
        <v>107</v>
      </c>
      <c r="C76" s="774" t="str">
        <f>B20</f>
        <v xml:space="preserve">Lamivudine   Zidovudine  Nevirapine </v>
      </c>
      <c r="D76" s="774"/>
      <c r="E76" s="340" t="s">
        <v>108</v>
      </c>
      <c r="F76" s="340"/>
      <c r="G76" s="341">
        <f>H72</f>
        <v>0.98482945411432687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760" t="str">
        <f>B26</f>
        <v>NEVIRAPINE</v>
      </c>
      <c r="C79" s="760"/>
    </row>
    <row r="80" spans="1:8" ht="26.25" customHeight="1" x14ac:dyDescent="0.4">
      <c r="A80" s="244" t="s">
        <v>48</v>
      </c>
      <c r="B80" s="760">
        <f>B27</f>
        <v>0</v>
      </c>
      <c r="C80" s="760"/>
    </row>
    <row r="81" spans="1:12" ht="27" customHeight="1" x14ac:dyDescent="0.4">
      <c r="A81" s="244" t="s">
        <v>6</v>
      </c>
      <c r="B81" s="343">
        <f>B28</f>
        <v>98.8</v>
      </c>
    </row>
    <row r="82" spans="1:12" s="3" customFormat="1" ht="27" customHeight="1" x14ac:dyDescent="0.4">
      <c r="A82" s="244" t="s">
        <v>49</v>
      </c>
      <c r="B82" s="246">
        <v>0</v>
      </c>
      <c r="C82" s="751" t="s">
        <v>50</v>
      </c>
      <c r="D82" s="752"/>
      <c r="E82" s="752"/>
      <c r="F82" s="752"/>
      <c r="G82" s="753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98.8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754" t="s">
        <v>111</v>
      </c>
      <c r="D84" s="755"/>
      <c r="E84" s="755"/>
      <c r="F84" s="755"/>
      <c r="G84" s="755"/>
      <c r="H84" s="756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754" t="s">
        <v>112</v>
      </c>
      <c r="D85" s="755"/>
      <c r="E85" s="755"/>
      <c r="F85" s="755"/>
      <c r="G85" s="755"/>
      <c r="H85" s="756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20</v>
      </c>
      <c r="D89" s="344" t="s">
        <v>59</v>
      </c>
      <c r="E89" s="345"/>
      <c r="F89" s="757" t="s">
        <v>60</v>
      </c>
      <c r="G89" s="759"/>
    </row>
    <row r="90" spans="1:12" ht="27" customHeight="1" x14ac:dyDescent="0.4">
      <c r="A90" s="259" t="s">
        <v>61</v>
      </c>
      <c r="B90" s="260">
        <v>4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20</v>
      </c>
      <c r="C91" s="348">
        <v>1</v>
      </c>
      <c r="D91" s="267">
        <v>113987411</v>
      </c>
      <c r="E91" s="268">
        <f>IF(ISBLANK(D91),"-",$D$101/$D$98*D91)</f>
        <v>114969480.30072883</v>
      </c>
      <c r="F91" s="267">
        <v>103761739</v>
      </c>
      <c r="G91" s="269">
        <f>IF(ISBLANK(F91),"-",$D$101/$F$98*F91)</f>
        <v>113844989.7413954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114179995</v>
      </c>
      <c r="E92" s="273">
        <f>IF(ISBLANK(D92),"-",$D$101/$D$98*D92)</f>
        <v>115163723.52636218</v>
      </c>
      <c r="F92" s="272">
        <v>103769139</v>
      </c>
      <c r="G92" s="274">
        <f>IF(ISBLANK(F92),"-",$D$101/$F$98*F92)</f>
        <v>113853108.85092658</v>
      </c>
      <c r="I92" s="761">
        <f>ABS((F96/D96*D95)-F95)/D95</f>
        <v>9.8598563765609909E-3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114138829</v>
      </c>
      <c r="E93" s="273">
        <f>IF(ISBLANK(D93),"-",$D$101/$D$98*D93)</f>
        <v>115122202.85680281</v>
      </c>
      <c r="F93" s="272">
        <v>103770167</v>
      </c>
      <c r="G93" s="274">
        <f>IF(ISBLANK(F93),"-",$D$101/$F$98*F93)</f>
        <v>113854236.74884523</v>
      </c>
      <c r="I93" s="761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114102078.33333333</v>
      </c>
      <c r="E95" s="283">
        <f>AVERAGE(E91:E94)</f>
        <v>115085135.56129794</v>
      </c>
      <c r="F95" s="353">
        <f>AVERAGE(F91:F94)</f>
        <v>103767015</v>
      </c>
      <c r="G95" s="354">
        <f>AVERAGE(G91:G94)</f>
        <v>113850778.44705574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22.3</v>
      </c>
      <c r="E96" s="275"/>
      <c r="F96" s="287">
        <v>20.5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f>D96*$B$87</f>
        <v>22.3</v>
      </c>
      <c r="E97" s="290"/>
      <c r="F97" s="289">
        <f>F96*$B$87</f>
        <v>20.5</v>
      </c>
    </row>
    <row r="98" spans="1:10" ht="19.5" customHeight="1" x14ac:dyDescent="0.3">
      <c r="A98" s="259" t="s">
        <v>76</v>
      </c>
      <c r="B98" s="359">
        <f>(B97/B96)*(B95/B94)*(B93/B92)*(B91/B90)*B89</f>
        <v>100</v>
      </c>
      <c r="C98" s="357" t="s">
        <v>115</v>
      </c>
      <c r="D98" s="360">
        <f>D97*$B$83/100</f>
        <v>22.032399999999999</v>
      </c>
      <c r="E98" s="293"/>
      <c r="F98" s="292">
        <f>F97*$B$83/100</f>
        <v>20.253999999999998</v>
      </c>
    </row>
    <row r="99" spans="1:10" ht="19.5" customHeight="1" x14ac:dyDescent="0.3">
      <c r="A99" s="762" t="s">
        <v>78</v>
      </c>
      <c r="B99" s="776"/>
      <c r="C99" s="357" t="s">
        <v>116</v>
      </c>
      <c r="D99" s="361">
        <f>D98/$B$98</f>
        <v>0.22032399999999999</v>
      </c>
      <c r="E99" s="293"/>
      <c r="F99" s="296">
        <f>F98/$B$98</f>
        <v>0.20253999999999997</v>
      </c>
      <c r="G99" s="362"/>
      <c r="H99" s="285"/>
    </row>
    <row r="100" spans="1:10" ht="19.5" customHeight="1" x14ac:dyDescent="0.3">
      <c r="A100" s="764"/>
      <c r="B100" s="777"/>
      <c r="C100" s="357" t="s">
        <v>80</v>
      </c>
      <c r="D100" s="363">
        <f>$B$56/$B$116</f>
        <v>0.22222222222222221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22.222222222222221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22.222222222222221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114467957.00417684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5.9333711808643927E-3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117689265</v>
      </c>
      <c r="E108" s="410">
        <f t="shared" ref="E108:E113" si="1">IF(ISBLANK(D108),"-",D108/$D$103*$D$100*$B$116)</f>
        <v>205.62831394938868</v>
      </c>
      <c r="F108" s="380">
        <f t="shared" ref="F108:F113" si="2">IF(ISBLANK(D108), "-", E108/$B$56)</f>
        <v>1.0281415697469434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114269403</v>
      </c>
      <c r="E109" s="411">
        <f t="shared" si="1"/>
        <v>199.65308369368452</v>
      </c>
      <c r="F109" s="381">
        <f t="shared" si="2"/>
        <v>0.99826541846842265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115776704</v>
      </c>
      <c r="E110" s="411">
        <f t="shared" si="1"/>
        <v>202.28666087886131</v>
      </c>
      <c r="F110" s="381">
        <f t="shared" si="2"/>
        <v>1.0114333043943065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117117160</v>
      </c>
      <c r="E111" s="411">
        <f t="shared" si="1"/>
        <v>204.6287241690292</v>
      </c>
      <c r="F111" s="381">
        <f t="shared" si="2"/>
        <v>1.0231436208451461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116151216</v>
      </c>
      <c r="E112" s="411">
        <f t="shared" si="1"/>
        <v>202.94101343271416</v>
      </c>
      <c r="F112" s="381">
        <f t="shared" si="2"/>
        <v>1.0147050671635709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119742952</v>
      </c>
      <c r="E113" s="412">
        <f t="shared" si="1"/>
        <v>209.21654432188507</v>
      </c>
      <c r="F113" s="384">
        <f t="shared" si="2"/>
        <v>1.0460827216094253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204.05905674092716</v>
      </c>
      <c r="F115" s="387">
        <f>AVERAGE(F108:F113)</f>
        <v>1.0202952837046357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1.5983698428464366E-2</v>
      </c>
      <c r="F116" s="389">
        <f>STDEV(F108:F113)/F115</f>
        <v>1.5983698428464348E-2</v>
      </c>
      <c r="I116" s="233"/>
    </row>
    <row r="117" spans="1:10" ht="27" customHeight="1" x14ac:dyDescent="0.4">
      <c r="A117" s="762" t="s">
        <v>78</v>
      </c>
      <c r="B117" s="763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764"/>
      <c r="B118" s="765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774" t="str">
        <f>B20</f>
        <v xml:space="preserve">Lamivudine   Zidovudine  Nevirapine </v>
      </c>
      <c r="D120" s="774"/>
      <c r="E120" s="340" t="s">
        <v>124</v>
      </c>
      <c r="F120" s="340"/>
      <c r="G120" s="341">
        <f>F115</f>
        <v>1.0202952837046357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775" t="s">
        <v>26</v>
      </c>
      <c r="C122" s="775"/>
      <c r="E122" s="346" t="s">
        <v>27</v>
      </c>
      <c r="F122" s="395"/>
      <c r="G122" s="775" t="s">
        <v>28</v>
      </c>
      <c r="H122" s="775"/>
    </row>
    <row r="123" spans="1:10" ht="69.95" customHeight="1" x14ac:dyDescent="0.3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Uniformity</vt:lpstr>
      <vt:lpstr>SST(LAM)</vt:lpstr>
      <vt:lpstr>SST(ZID)</vt:lpstr>
      <vt:lpstr>SST(NEV)</vt:lpstr>
      <vt:lpstr>lamivudine</vt:lpstr>
      <vt:lpstr>zidovudine</vt:lpstr>
      <vt:lpstr>Nevirapine</vt:lpstr>
      <vt:lpstr>lamivudine!Print_Area</vt:lpstr>
      <vt:lpstr>Uniformity!Print_Area</vt:lpstr>
      <vt:lpstr>zidovudine!Print_Area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2016-07-22T06:18:05Z</cp:lastPrinted>
  <dcterms:created xsi:type="dcterms:W3CDTF">2005-07-05T10:19:27Z</dcterms:created>
  <dcterms:modified xsi:type="dcterms:W3CDTF">2016-07-22T06:24:55Z</dcterms:modified>
  <cp:category/>
</cp:coreProperties>
</file>