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4"/>
  </bookViews>
  <sheets>
    <sheet name="SST LAMIVUDINE" sheetId="8" r:id="rId1"/>
    <sheet name="SST NEVIRAPINE" sheetId="9" r:id="rId2"/>
    <sheet name="SST ZIDOVUDINE" sheetId="1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ZIDOVUDINE'!$A$15:$H$61</definedName>
    <definedName name="_xlnm.Print_Area" localSheetId="3">Uniformity!$A$1:$F$54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3" i="8" l="1"/>
  <c r="B21" i="8"/>
  <c r="B42" i="9"/>
  <c r="B21" i="9"/>
  <c r="B42" i="11"/>
  <c r="B21" i="11"/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4" i="8"/>
  <c r="E52" i="8"/>
  <c r="D52" i="8"/>
  <c r="C52" i="8"/>
  <c r="B52" i="8"/>
  <c r="B53" i="8" s="1"/>
  <c r="B32" i="8"/>
  <c r="F30" i="8"/>
  <c r="D30" i="8"/>
  <c r="C30" i="8"/>
  <c r="B30" i="8"/>
  <c r="B31" i="8" s="1"/>
  <c r="C120" i="5" l="1"/>
  <c r="B116" i="5"/>
  <c r="D100" i="5" s="1"/>
  <c r="B98" i="5"/>
  <c r="F95" i="5"/>
  <c r="D95" i="5"/>
  <c r="B87" i="5"/>
  <c r="F97" i="5" s="1"/>
  <c r="B83" i="5"/>
  <c r="B81" i="5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D45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5" l="1"/>
  <c r="B69" i="4"/>
  <c r="B57" i="5"/>
  <c r="C50" i="2"/>
  <c r="I92" i="5"/>
  <c r="I39" i="5"/>
  <c r="D101" i="3"/>
  <c r="I92" i="3"/>
  <c r="D97" i="3"/>
  <c r="D98" i="3" s="1"/>
  <c r="I92" i="4"/>
  <c r="D101" i="4"/>
  <c r="D97" i="4"/>
  <c r="D98" i="4" s="1"/>
  <c r="D97" i="5"/>
  <c r="D98" i="5" s="1"/>
  <c r="D101" i="5"/>
  <c r="F44" i="5"/>
  <c r="F45" i="5" s="1"/>
  <c r="G39" i="5" s="1"/>
  <c r="D44" i="5"/>
  <c r="D45" i="5" s="1"/>
  <c r="D49" i="5"/>
  <c r="E94" i="5"/>
  <c r="F98" i="5"/>
  <c r="F44" i="4"/>
  <c r="F45" i="4" s="1"/>
  <c r="D49" i="4"/>
  <c r="D102" i="4"/>
  <c r="E41" i="4"/>
  <c r="E38" i="4"/>
  <c r="E40" i="4"/>
  <c r="E39" i="4"/>
  <c r="D46" i="4"/>
  <c r="F98" i="4"/>
  <c r="I39" i="3"/>
  <c r="D49" i="3"/>
  <c r="D102" i="3"/>
  <c r="F44" i="3"/>
  <c r="F45" i="3" s="1"/>
  <c r="G39" i="3" s="1"/>
  <c r="D45" i="3"/>
  <c r="E41" i="3" s="1"/>
  <c r="F98" i="3"/>
  <c r="D46" i="3"/>
  <c r="F46" i="4" l="1"/>
  <c r="G40" i="4"/>
  <c r="E39" i="3"/>
  <c r="E38" i="3"/>
  <c r="E42" i="3" s="1"/>
  <c r="E92" i="4"/>
  <c r="E94" i="4"/>
  <c r="E91" i="4"/>
  <c r="E93" i="4"/>
  <c r="D99" i="4"/>
  <c r="E92" i="5"/>
  <c r="E93" i="5"/>
  <c r="D99" i="5"/>
  <c r="E91" i="5"/>
  <c r="D102" i="5"/>
  <c r="E38" i="5"/>
  <c r="E40" i="5"/>
  <c r="E39" i="5"/>
  <c r="G40" i="5"/>
  <c r="D46" i="5"/>
  <c r="E41" i="5"/>
  <c r="G41" i="5"/>
  <c r="F46" i="5"/>
  <c r="G38" i="5"/>
  <c r="G94" i="5"/>
  <c r="G91" i="5"/>
  <c r="G93" i="5"/>
  <c r="F99" i="5"/>
  <c r="G92" i="5"/>
  <c r="G38" i="4"/>
  <c r="E42" i="4"/>
  <c r="G39" i="4"/>
  <c r="G41" i="4"/>
  <c r="G94" i="4"/>
  <c r="G91" i="4"/>
  <c r="G93" i="4"/>
  <c r="F99" i="4"/>
  <c r="G92" i="4"/>
  <c r="E40" i="3"/>
  <c r="G38" i="3"/>
  <c r="G41" i="3"/>
  <c r="G40" i="3"/>
  <c r="F46" i="3"/>
  <c r="E91" i="3"/>
  <c r="E93" i="3"/>
  <c r="D99" i="3"/>
  <c r="E92" i="3"/>
  <c r="E94" i="3"/>
  <c r="G94" i="3"/>
  <c r="G91" i="3"/>
  <c r="G93" i="3"/>
  <c r="F99" i="3"/>
  <c r="G92" i="3"/>
  <c r="E95" i="4" l="1"/>
  <c r="D105" i="4"/>
  <c r="G95" i="4"/>
  <c r="E95" i="5"/>
  <c r="D105" i="5"/>
  <c r="E42" i="5"/>
  <c r="G42" i="5"/>
  <c r="D50" i="5"/>
  <c r="D51" i="5" s="1"/>
  <c r="D52" i="5"/>
  <c r="G95" i="5"/>
  <c r="D103" i="5"/>
  <c r="D50" i="4"/>
  <c r="G66" i="4" s="1"/>
  <c r="H66" i="4" s="1"/>
  <c r="D52" i="4"/>
  <c r="G42" i="4"/>
  <c r="D103" i="4"/>
  <c r="D50" i="3"/>
  <c r="G68" i="3" s="1"/>
  <c r="H68" i="3" s="1"/>
  <c r="G42" i="3"/>
  <c r="D52" i="3"/>
  <c r="D105" i="3"/>
  <c r="E95" i="3"/>
  <c r="D103" i="3"/>
  <c r="G95" i="3"/>
  <c r="G64" i="3" l="1"/>
  <c r="H64" i="3" s="1"/>
  <c r="G64" i="5"/>
  <c r="H64" i="5" s="1"/>
  <c r="G70" i="5"/>
  <c r="H70" i="5" s="1"/>
  <c r="G61" i="5"/>
  <c r="H61" i="5" s="1"/>
  <c r="G66" i="5"/>
  <c r="H66" i="5" s="1"/>
  <c r="G68" i="5"/>
  <c r="H68" i="5" s="1"/>
  <c r="G63" i="5"/>
  <c r="H63" i="5" s="1"/>
  <c r="G69" i="5"/>
  <c r="H69" i="5" s="1"/>
  <c r="G60" i="5"/>
  <c r="G65" i="5"/>
  <c r="H65" i="5" s="1"/>
  <c r="G71" i="5"/>
  <c r="H71" i="5" s="1"/>
  <c r="G62" i="5"/>
  <c r="H62" i="5" s="1"/>
  <c r="G67" i="5"/>
  <c r="H67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60" i="4"/>
  <c r="G69" i="4"/>
  <c r="H69" i="4" s="1"/>
  <c r="G70" i="4"/>
  <c r="H70" i="4" s="1"/>
  <c r="G67" i="4"/>
  <c r="H67" i="4" s="1"/>
  <c r="G71" i="4"/>
  <c r="H71" i="4" s="1"/>
  <c r="G61" i="4"/>
  <c r="H61" i="4" s="1"/>
  <c r="G64" i="4"/>
  <c r="H64" i="4" s="1"/>
  <c r="G65" i="4"/>
  <c r="H65" i="4" s="1"/>
  <c r="G62" i="4"/>
  <c r="H62" i="4" s="1"/>
  <c r="D51" i="4"/>
  <c r="G63" i="4"/>
  <c r="H63" i="4" s="1"/>
  <c r="G68" i="4"/>
  <c r="H68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H60" i="4"/>
  <c r="G63" i="3"/>
  <c r="H63" i="3" s="1"/>
  <c r="D51" i="3"/>
  <c r="G61" i="3"/>
  <c r="H61" i="3" s="1"/>
  <c r="G60" i="3"/>
  <c r="H60" i="3" s="1"/>
  <c r="G62" i="3"/>
  <c r="H62" i="3" s="1"/>
  <c r="G70" i="3"/>
  <c r="H70" i="3" s="1"/>
  <c r="G71" i="3"/>
  <c r="H71" i="3" s="1"/>
  <c r="G67" i="3"/>
  <c r="H67" i="3" s="1"/>
  <c r="G69" i="3"/>
  <c r="H69" i="3" s="1"/>
  <c r="G66" i="3"/>
  <c r="H66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60" i="5" l="1"/>
  <c r="G74" i="5"/>
  <c r="G72" i="5"/>
  <c r="G73" i="5" s="1"/>
  <c r="E115" i="5"/>
  <c r="E116" i="5" s="1"/>
  <c r="E117" i="5"/>
  <c r="F108" i="5"/>
  <c r="G74" i="4"/>
  <c r="G72" i="4"/>
  <c r="G73" i="4" s="1"/>
  <c r="H74" i="4"/>
  <c r="H72" i="4"/>
  <c r="E115" i="4"/>
  <c r="E116" i="4" s="1"/>
  <c r="E117" i="4"/>
  <c r="F108" i="4"/>
  <c r="G74" i="3"/>
  <c r="G72" i="3"/>
  <c r="G73" i="3" s="1"/>
  <c r="E115" i="3"/>
  <c r="E116" i="3" s="1"/>
  <c r="E117" i="3"/>
  <c r="F108" i="3"/>
  <c r="H74" i="3"/>
  <c r="H72" i="3"/>
  <c r="H72" i="5" l="1"/>
  <c r="H74" i="5"/>
  <c r="F117" i="5"/>
  <c r="F115" i="5"/>
  <c r="G76" i="4"/>
  <c r="H73" i="4"/>
  <c r="F117" i="4"/>
  <c r="F115" i="4"/>
  <c r="F117" i="3"/>
  <c r="F115" i="3"/>
  <c r="G76" i="3"/>
  <c r="H73" i="3"/>
  <c r="G76" i="5" l="1"/>
  <c r="H73" i="5"/>
  <c r="G120" i="5"/>
  <c r="F116" i="5"/>
  <c r="G120" i="4"/>
  <c r="F116" i="4"/>
  <c r="G120" i="3"/>
  <c r="F116" i="3"/>
</calcChain>
</file>

<file path=xl/sharedStrings.xml><?xml version="1.0" encoding="utf-8"?>
<sst xmlns="http://schemas.openxmlformats.org/spreadsheetml/2006/main" count="659" uniqueCount="140">
  <si>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</si>
  <si>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</si>
  <si>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</si>
  <si>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</si>
  <si>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</si>
  <si>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</si>
  <si>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</si>
  <si>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NDQB201604888</t>
  </si>
  <si>
    <t>Weight (mg):</t>
  </si>
  <si>
    <t>Lamivudine/Nevirapine/Zidovudine</t>
  </si>
  <si>
    <t>Standard Conc (mg/mL):</t>
  </si>
  <si>
    <t>Each tablet contains lamivudine 150 mg, nevirapine 200 mg and  Zidovudine 300 mg</t>
  </si>
  <si>
    <t>2016-04-28 13:10:20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</si>
  <si>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</si>
  <si>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</si>
  <si>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</si>
  <si>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</si>
  <si>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</si>
  <si>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</si>
  <si>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</si>
  <si>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</si>
  <si>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</si>
  <si>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</si>
  <si>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</si>
  <si>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</si>
  <si>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</si>
  <si>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</si>
  <si>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</si>
  <si>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</si>
  <si>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</si>
  <si>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</si>
  <si>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</si>
  <si>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</si>
  <si>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</si>
  <si>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</si>
  <si>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</si>
  <si>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</si>
  <si>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</si>
  <si>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</si>
  <si>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</si>
  <si>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</si>
  <si>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</si>
  <si>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</si>
  <si>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</si>
  <si>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</si>
  <si>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</si>
  <si>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</si>
  <si>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</si>
  <si>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</si>
  <si>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</si>
  <si>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</si>
  <si>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</si>
  <si>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</si>
  <si>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</si>
  <si>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</si>
  <si>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</si>
  <si>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</si>
  <si>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</si>
  <si>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</si>
  <si>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</si>
  <si>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</si>
  <si>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</si>
  <si>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</si>
  <si>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</si>
  <si>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</si>
  <si>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</si>
  <si>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</si>
  <si>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</si>
  <si>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</si>
  <si>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</si>
  <si>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</si>
  <si>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</si>
  <si>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</si>
  <si>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</si>
  <si>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</si>
  <si>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</si>
  <si>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</si>
  <si>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</si>
  <si>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</si>
  <si>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</si>
  <si>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</si>
  <si>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</si>
  <si>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</si>
  <si>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</si>
  <si>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</si>
  <si>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</si>
  <si>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</si>
  <si>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</si>
  <si>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</si>
  <si>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</si>
  <si>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</si>
  <si>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</si>
  <si>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</si>
  <si>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</si>
  <si>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</si>
  <si>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</si>
  <si>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</si>
  <si>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</si>
  <si>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</si>
  <si>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</si>
  <si>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</si>
  <si>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</si>
  <si>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</si>
  <si>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</si>
  <si>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</si>
  <si>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</si>
  <si>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</si>
  <si>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</si>
  <si>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</si>
  <si>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</si>
  <si>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</si>
  <si>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</si>
  <si>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</si>
  <si>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</si>
  <si>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</si>
  <si>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</si>
  <si>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</si>
  <si>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</si>
  <si>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</si>
  <si>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</si>
  <si>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</si>
  <si>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</si>
  <si>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</si>
  <si>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</si>
  <si>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</si>
  <si>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 150 mg, NEVIRAPINE 200 mgAND ZIDOVUDINE 300 mg TABLETS</t>
  </si>
  <si>
    <t>LAMIVUDINE</t>
  </si>
  <si>
    <t>NEVIRAPINE</t>
  </si>
  <si>
    <t>RUTTO/JOYFRIDA</t>
  </si>
  <si>
    <t>ZIDOVUDINE</t>
  </si>
  <si>
    <t>Lamivudine</t>
  </si>
  <si>
    <t>L3-9</t>
  </si>
  <si>
    <t>Nevirapine</t>
  </si>
  <si>
    <t>N1-3</t>
  </si>
  <si>
    <t>Zidovudine</t>
  </si>
  <si>
    <t>Z1-3</t>
  </si>
  <si>
    <t xml:space="preserve"> Peak Resolution(USP)</t>
  </si>
  <si>
    <t>The resolution between the peak pair of Lamivudine and Zidovudine peak is not less than 3.0,between the peak pair of Zidovudine and Nevirapine peak is not less than 5.0.</t>
  </si>
  <si>
    <t>Peak Resolution(USP)</t>
  </si>
  <si>
    <t>The resolution between the peak pair of Lamivudine and Zidovudine is not less than 8, between peak pair of Lamivudine peak and Nevirapine peak is not less than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</si>
</sst>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75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24" fillId="2" borderId="0" xfId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Border="1"/>
    <xf numFmtId="0" fontId="1" fillId="2" borderId="0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2" fontId="7" fillId="3" borderId="0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0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0" xfId="2" applyFont="1" applyFill="1" applyBorder="1"/>
    <xf numFmtId="0" fontId="1" fillId="2" borderId="11" xfId="2" applyFont="1" applyFill="1" applyBorder="1"/>
    <xf numFmtId="0" fontId="1" fillId="2" borderId="0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5" fillId="2" borderId="0" xfId="2" applyNumberFormat="1" applyFont="1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13" fillId="3" borderId="52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34" workbookViewId="0">
      <selection activeCell="B44" sqref="B44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6" width="25.88671875" style="596" customWidth="1"/>
    <col min="7" max="7" width="25.6640625" style="596" customWidth="1"/>
    <col min="8" max="8" width="23.109375" style="596" customWidth="1"/>
    <col min="9" max="9" width="28.44140625" style="596" customWidth="1"/>
    <col min="10" max="10" width="21.5546875" style="596" customWidth="1"/>
    <col min="11" max="11" width="9.109375" style="596" customWidth="1"/>
    <col min="12" max="16384" width="9.109375" style="603"/>
  </cols>
  <sheetData>
    <row r="14" spans="1:8" ht="15" customHeight="1" x14ac:dyDescent="0.3">
      <c r="A14" s="595"/>
      <c r="C14" s="597"/>
      <c r="H14" s="597"/>
    </row>
    <row r="15" spans="1:8" ht="18.75" customHeight="1" x14ac:dyDescent="0.35">
      <c r="A15" s="699" t="s">
        <v>0</v>
      </c>
      <c r="B15" s="699"/>
      <c r="C15" s="699"/>
      <c r="D15" s="699"/>
      <c r="E15" s="699"/>
      <c r="F15" s="699"/>
      <c r="G15" s="699"/>
    </row>
    <row r="16" spans="1:8" ht="16.5" customHeight="1" x14ac:dyDescent="0.3">
      <c r="A16" s="598" t="s">
        <v>1</v>
      </c>
      <c r="B16" s="599" t="s">
        <v>2</v>
      </c>
    </row>
    <row r="17" spans="1:12" ht="16.5" customHeight="1" x14ac:dyDescent="0.3">
      <c r="A17" s="600" t="s">
        <v>3</v>
      </c>
      <c r="B17" s="600" t="s">
        <v>125</v>
      </c>
      <c r="D17" s="601"/>
      <c r="E17" s="601"/>
      <c r="F17" s="601"/>
      <c r="G17" s="602"/>
    </row>
    <row r="18" spans="1:12" ht="16.5" customHeight="1" x14ac:dyDescent="0.3">
      <c r="A18" s="604" t="s">
        <v>4</v>
      </c>
      <c r="B18" s="600" t="s">
        <v>126</v>
      </c>
      <c r="C18" s="602"/>
      <c r="D18" s="602"/>
      <c r="E18" s="602"/>
      <c r="F18" s="602"/>
      <c r="G18" s="602"/>
    </row>
    <row r="19" spans="1:12" ht="16.5" customHeight="1" x14ac:dyDescent="0.3">
      <c r="A19" s="604" t="s">
        <v>6</v>
      </c>
      <c r="B19" s="605">
        <v>101.74</v>
      </c>
      <c r="C19" s="602"/>
      <c r="D19" s="602"/>
      <c r="E19" s="602"/>
      <c r="F19" s="602"/>
      <c r="G19" s="602"/>
    </row>
    <row r="20" spans="1:12" ht="16.5" customHeight="1" x14ac:dyDescent="0.3">
      <c r="A20" s="600" t="s">
        <v>8</v>
      </c>
      <c r="B20" s="605">
        <v>14.25</v>
      </c>
      <c r="C20" s="602"/>
      <c r="D20" s="602"/>
      <c r="E20" s="602"/>
      <c r="F20" s="602"/>
      <c r="G20" s="602"/>
    </row>
    <row r="21" spans="1:12" ht="16.5" customHeight="1" x14ac:dyDescent="0.3">
      <c r="A21" s="600" t="s">
        <v>10</v>
      </c>
      <c r="B21" s="751">
        <f>B20/20*4/20</f>
        <v>0.14250000000000002</v>
      </c>
      <c r="C21" s="602"/>
      <c r="D21" s="602"/>
      <c r="E21" s="602"/>
      <c r="F21" s="602"/>
      <c r="G21" s="602"/>
    </row>
    <row r="22" spans="1:12" ht="15.75" customHeight="1" x14ac:dyDescent="0.3">
      <c r="A22" s="602"/>
      <c r="B22" s="607"/>
      <c r="C22" s="602"/>
      <c r="D22" s="602"/>
      <c r="E22" s="602"/>
      <c r="F22" s="602"/>
      <c r="G22" s="602"/>
    </row>
    <row r="23" spans="1:12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136</v>
      </c>
      <c r="F23" s="608" t="s">
        <v>17</v>
      </c>
      <c r="L23" s="596"/>
    </row>
    <row r="24" spans="1:12" ht="16.5" customHeight="1" x14ac:dyDescent="0.3">
      <c r="A24" s="610">
        <v>1</v>
      </c>
      <c r="B24" s="611">
        <v>29003599</v>
      </c>
      <c r="C24" s="611">
        <v>10467.9</v>
      </c>
      <c r="D24" s="612">
        <v>1</v>
      </c>
      <c r="E24" s="612">
        <v>0</v>
      </c>
      <c r="F24" s="613">
        <v>3.1</v>
      </c>
    </row>
    <row r="25" spans="1:12" ht="16.5" customHeight="1" x14ac:dyDescent="0.3">
      <c r="A25" s="610">
        <v>2</v>
      </c>
      <c r="B25" s="611">
        <v>29141012</v>
      </c>
      <c r="C25" s="611">
        <v>10468.799999999999</v>
      </c>
      <c r="D25" s="612">
        <v>1.1000000000000001</v>
      </c>
      <c r="E25" s="612">
        <v>0</v>
      </c>
      <c r="F25" s="612">
        <v>3.1</v>
      </c>
    </row>
    <row r="26" spans="1:12" ht="16.5" customHeight="1" x14ac:dyDescent="0.3">
      <c r="A26" s="610">
        <v>3</v>
      </c>
      <c r="B26" s="611">
        <v>29122788</v>
      </c>
      <c r="C26" s="611">
        <v>10454.200000000001</v>
      </c>
      <c r="D26" s="612">
        <v>1.1000000000000001</v>
      </c>
      <c r="E26" s="612">
        <v>0</v>
      </c>
      <c r="F26" s="612">
        <v>3.1</v>
      </c>
    </row>
    <row r="27" spans="1:12" ht="16.5" customHeight="1" x14ac:dyDescent="0.3">
      <c r="A27" s="610">
        <v>4</v>
      </c>
      <c r="B27" s="611">
        <v>29093676</v>
      </c>
      <c r="C27" s="611">
        <v>10494.5</v>
      </c>
      <c r="D27" s="612">
        <v>1</v>
      </c>
      <c r="E27" s="612">
        <v>0</v>
      </c>
      <c r="F27" s="612">
        <v>3.1</v>
      </c>
    </row>
    <row r="28" spans="1:12" ht="16.5" customHeight="1" x14ac:dyDescent="0.3">
      <c r="A28" s="610">
        <v>5</v>
      </c>
      <c r="B28" s="611">
        <v>29085539</v>
      </c>
      <c r="C28" s="611">
        <v>10484.5</v>
      </c>
      <c r="D28" s="612">
        <v>1.1000000000000001</v>
      </c>
      <c r="E28" s="612">
        <v>0</v>
      </c>
      <c r="F28" s="612">
        <v>3.1</v>
      </c>
    </row>
    <row r="29" spans="1:12" ht="16.5" customHeight="1" x14ac:dyDescent="0.3">
      <c r="A29" s="610">
        <v>6</v>
      </c>
      <c r="B29" s="614">
        <v>28959838</v>
      </c>
      <c r="C29" s="614">
        <v>10461.799999999999</v>
      </c>
      <c r="D29" s="615">
        <v>1.1000000000000001</v>
      </c>
      <c r="E29" s="615">
        <v>0</v>
      </c>
      <c r="F29" s="615">
        <v>3.1</v>
      </c>
    </row>
    <row r="30" spans="1:12" ht="16.5" customHeight="1" x14ac:dyDescent="0.3">
      <c r="A30" s="616" t="s">
        <v>18</v>
      </c>
      <c r="B30" s="617">
        <f>AVERAGE(B24:B29)</f>
        <v>29067742</v>
      </c>
      <c r="C30" s="618">
        <f>AVERAGE(C24:C29)</f>
        <v>10471.949999999999</v>
      </c>
      <c r="D30" s="619">
        <f>AVERAGE(D24:D29)</f>
        <v>1.0666666666666667</v>
      </c>
      <c r="E30" s="619">
        <v>0</v>
      </c>
      <c r="F30" s="619">
        <f>AVERAGE(F24:F29)</f>
        <v>3.1</v>
      </c>
    </row>
    <row r="31" spans="1:12" ht="16.5" customHeight="1" x14ac:dyDescent="0.3">
      <c r="A31" s="620" t="s">
        <v>19</v>
      </c>
      <c r="B31" s="621">
        <f>(STDEV(B24:B29)/B30)</f>
        <v>2.4396834397903441E-3</v>
      </c>
      <c r="C31" s="622"/>
      <c r="D31" s="622"/>
      <c r="E31" s="622"/>
      <c r="F31" s="622"/>
      <c r="G31" s="623"/>
    </row>
    <row r="32" spans="1:12" s="596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7"/>
      <c r="F32" s="627"/>
      <c r="G32" s="628"/>
    </row>
    <row r="33" spans="1:7" s="596" customFormat="1" ht="15.75" customHeight="1" x14ac:dyDescent="0.3">
      <c r="A33" s="602"/>
      <c r="B33" s="602"/>
      <c r="C33" s="602"/>
      <c r="D33" s="602"/>
      <c r="E33" s="602"/>
      <c r="F33" s="602"/>
      <c r="G33" s="602"/>
    </row>
    <row r="34" spans="1:7" s="596" customFormat="1" ht="16.5" customHeight="1" x14ac:dyDescent="0.3">
      <c r="A34" s="604" t="s">
        <v>21</v>
      </c>
      <c r="B34" s="629" t="s">
        <v>22</v>
      </c>
      <c r="C34" s="630"/>
      <c r="D34" s="630"/>
      <c r="E34" s="630"/>
      <c r="F34" s="630"/>
      <c r="G34" s="630"/>
    </row>
    <row r="35" spans="1:7" ht="16.5" customHeight="1" x14ac:dyDescent="0.3">
      <c r="A35" s="604"/>
      <c r="B35" s="629" t="s">
        <v>23</v>
      </c>
      <c r="C35" s="630"/>
      <c r="D35" s="630"/>
      <c r="E35" s="630"/>
      <c r="F35" s="630"/>
      <c r="G35" s="630"/>
    </row>
    <row r="36" spans="1:7" ht="16.5" customHeight="1" x14ac:dyDescent="0.3">
      <c r="A36" s="604"/>
      <c r="B36" s="629" t="s">
        <v>24</v>
      </c>
      <c r="C36" s="630"/>
      <c r="D36" s="630"/>
      <c r="E36" s="630"/>
      <c r="F36" s="630"/>
      <c r="G36" s="630"/>
    </row>
    <row r="37" spans="1:7" ht="15.75" customHeight="1" x14ac:dyDescent="0.3">
      <c r="A37" s="602"/>
      <c r="B37" s="602" t="s">
        <v>137</v>
      </c>
      <c r="C37" s="602"/>
      <c r="D37" s="602"/>
      <c r="E37" s="602"/>
      <c r="F37" s="602"/>
      <c r="G37" s="602"/>
    </row>
    <row r="38" spans="1:7" ht="15.75" customHeight="1" x14ac:dyDescent="0.3">
      <c r="A38" s="602"/>
      <c r="B38" s="602"/>
      <c r="C38" s="602"/>
      <c r="D38" s="602"/>
      <c r="E38" s="602"/>
      <c r="F38" s="602"/>
      <c r="G38" s="602"/>
    </row>
    <row r="39" spans="1:7" ht="16.5" customHeight="1" x14ac:dyDescent="0.3">
      <c r="A39" s="598" t="s">
        <v>1</v>
      </c>
      <c r="B39" s="599" t="s">
        <v>25</v>
      </c>
    </row>
    <row r="40" spans="1:7" ht="16.5" customHeight="1" x14ac:dyDescent="0.3">
      <c r="A40" s="604" t="s">
        <v>4</v>
      </c>
      <c r="B40" s="600" t="s">
        <v>126</v>
      </c>
      <c r="C40" s="602"/>
      <c r="D40" s="602"/>
      <c r="E40" s="602"/>
      <c r="F40" s="602"/>
      <c r="G40" s="602"/>
    </row>
    <row r="41" spans="1:7" ht="16.5" customHeight="1" x14ac:dyDescent="0.3">
      <c r="A41" s="604" t="s">
        <v>6</v>
      </c>
      <c r="B41" s="605">
        <v>101.74</v>
      </c>
      <c r="C41" s="602"/>
      <c r="D41" s="602"/>
      <c r="E41" s="602"/>
      <c r="F41" s="602"/>
      <c r="G41" s="602"/>
    </row>
    <row r="42" spans="1:7" ht="16.5" customHeight="1" x14ac:dyDescent="0.3">
      <c r="A42" s="600" t="s">
        <v>8</v>
      </c>
      <c r="B42" s="605">
        <v>15.06</v>
      </c>
      <c r="C42" s="602"/>
      <c r="D42" s="602"/>
      <c r="E42" s="602"/>
      <c r="F42" s="602"/>
      <c r="G42" s="602"/>
    </row>
    <row r="43" spans="1:7" ht="16.5" customHeight="1" x14ac:dyDescent="0.3">
      <c r="A43" s="600" t="s">
        <v>10</v>
      </c>
      <c r="B43" s="751">
        <f>B42/20*4/20</f>
        <v>0.15060000000000001</v>
      </c>
      <c r="C43" s="602"/>
      <c r="D43" s="602"/>
      <c r="E43" s="602"/>
      <c r="F43" s="602"/>
      <c r="G43" s="602"/>
    </row>
    <row r="44" spans="1:7" ht="15.75" customHeight="1" x14ac:dyDescent="0.3">
      <c r="A44" s="602"/>
      <c r="B44" s="607"/>
      <c r="C44" s="602"/>
      <c r="D44" s="602"/>
      <c r="E44" s="602"/>
      <c r="F44" s="602"/>
      <c r="G44" s="602"/>
    </row>
    <row r="45" spans="1:7" ht="16.5" customHeight="1" x14ac:dyDescent="0.3">
      <c r="A45" s="608" t="s">
        <v>13</v>
      </c>
      <c r="B45" s="609" t="s">
        <v>14</v>
      </c>
      <c r="C45" s="608" t="s">
        <v>15</v>
      </c>
      <c r="D45" s="608" t="s">
        <v>16</v>
      </c>
      <c r="E45" s="608" t="s">
        <v>17</v>
      </c>
      <c r="F45" s="608" t="s">
        <v>138</v>
      </c>
    </row>
    <row r="46" spans="1:7" ht="16.5" customHeight="1" x14ac:dyDescent="0.3">
      <c r="A46" s="610">
        <v>1</v>
      </c>
      <c r="B46" s="611">
        <v>31071759</v>
      </c>
      <c r="C46" s="611">
        <v>12042.5</v>
      </c>
      <c r="D46" s="612">
        <v>1</v>
      </c>
      <c r="E46" s="613">
        <v>3.2</v>
      </c>
      <c r="F46" s="612">
        <v>0</v>
      </c>
    </row>
    <row r="47" spans="1:7" ht="16.5" customHeight="1" x14ac:dyDescent="0.3">
      <c r="A47" s="610">
        <v>2</v>
      </c>
      <c r="B47" s="611">
        <v>31123779</v>
      </c>
      <c r="C47" s="611">
        <v>11954.4</v>
      </c>
      <c r="D47" s="612">
        <v>1.1000000000000001</v>
      </c>
      <c r="E47" s="612">
        <v>3.2</v>
      </c>
      <c r="F47" s="612">
        <v>0</v>
      </c>
    </row>
    <row r="48" spans="1:7" ht="16.5" customHeight="1" x14ac:dyDescent="0.3">
      <c r="A48" s="610">
        <v>3</v>
      </c>
      <c r="B48" s="611">
        <v>31257020</v>
      </c>
      <c r="C48" s="611">
        <v>11879.8</v>
      </c>
      <c r="D48" s="612">
        <v>1.1000000000000001</v>
      </c>
      <c r="E48" s="612">
        <v>3.2</v>
      </c>
      <c r="F48" s="612">
        <v>0</v>
      </c>
    </row>
    <row r="49" spans="1:9" ht="16.5" customHeight="1" x14ac:dyDescent="0.3">
      <c r="A49" s="610">
        <v>4</v>
      </c>
      <c r="B49" s="611">
        <v>31068907</v>
      </c>
      <c r="C49" s="611">
        <v>11927</v>
      </c>
      <c r="D49" s="612">
        <v>1.1000000000000001</v>
      </c>
      <c r="E49" s="612">
        <v>3.2</v>
      </c>
      <c r="F49" s="612">
        <v>0</v>
      </c>
    </row>
    <row r="50" spans="1:9" ht="16.5" customHeight="1" x14ac:dyDescent="0.3">
      <c r="A50" s="610">
        <v>5</v>
      </c>
      <c r="B50" s="611">
        <v>31171079</v>
      </c>
      <c r="C50" s="611">
        <v>11900.3</v>
      </c>
      <c r="D50" s="612">
        <v>1</v>
      </c>
      <c r="E50" s="612">
        <v>3.2</v>
      </c>
      <c r="F50" s="612">
        <v>0</v>
      </c>
    </row>
    <row r="51" spans="1:9" ht="16.5" customHeight="1" x14ac:dyDescent="0.3">
      <c r="A51" s="610">
        <v>6</v>
      </c>
      <c r="B51" s="614">
        <v>31013209</v>
      </c>
      <c r="C51" s="614">
        <v>11931.1</v>
      </c>
      <c r="D51" s="615">
        <v>1.1000000000000001</v>
      </c>
      <c r="E51" s="615">
        <v>3.2</v>
      </c>
      <c r="F51" s="615">
        <v>0</v>
      </c>
    </row>
    <row r="52" spans="1:9" ht="16.5" customHeight="1" x14ac:dyDescent="0.3">
      <c r="A52" s="616" t="s">
        <v>18</v>
      </c>
      <c r="B52" s="617">
        <f>AVERAGE(B46:B51)</f>
        <v>31117625.5</v>
      </c>
      <c r="C52" s="618">
        <f>AVERAGE(C46:C51)</f>
        <v>11939.183333333334</v>
      </c>
      <c r="D52" s="619">
        <f>AVERAGE(D46:D51)</f>
        <v>1.0666666666666667</v>
      </c>
      <c r="E52" s="619">
        <f>AVERAGE(E46:E51)</f>
        <v>3.1999999999999997</v>
      </c>
      <c r="F52" s="619">
        <v>0</v>
      </c>
    </row>
    <row r="53" spans="1:9" ht="16.5" customHeight="1" x14ac:dyDescent="0.3">
      <c r="A53" s="620" t="s">
        <v>19</v>
      </c>
      <c r="B53" s="621">
        <f>(STDEV(B46:B51)/B52)</f>
        <v>2.790704119277156E-3</v>
      </c>
      <c r="C53" s="622"/>
      <c r="D53" s="622"/>
      <c r="E53" s="622"/>
      <c r="F53" s="622"/>
      <c r="G53" s="623"/>
    </row>
    <row r="54" spans="1:9" s="596" customFormat="1" ht="16.5" customHeight="1" x14ac:dyDescent="0.3">
      <c r="A54" s="624" t="s">
        <v>20</v>
      </c>
      <c r="B54" s="625">
        <f>COUNT(B46:B51)</f>
        <v>6</v>
      </c>
      <c r="C54" s="626"/>
      <c r="D54" s="627"/>
      <c r="E54" s="627"/>
      <c r="F54" s="627"/>
      <c r="G54" s="628"/>
    </row>
    <row r="55" spans="1:9" s="596" customFormat="1" ht="15.75" customHeight="1" x14ac:dyDescent="0.3">
      <c r="A55" s="602"/>
      <c r="B55" s="602"/>
      <c r="C55" s="602"/>
      <c r="D55" s="602"/>
      <c r="E55" s="602"/>
      <c r="F55" s="602"/>
      <c r="G55" s="602"/>
    </row>
    <row r="56" spans="1:9" s="596" customFormat="1" ht="16.5" customHeight="1" x14ac:dyDescent="0.3">
      <c r="A56" s="604" t="s">
        <v>21</v>
      </c>
      <c r="B56" s="629" t="s">
        <v>22</v>
      </c>
      <c r="C56" s="630"/>
      <c r="D56" s="630"/>
      <c r="E56" s="630"/>
      <c r="F56" s="630"/>
      <c r="G56" s="630"/>
    </row>
    <row r="57" spans="1:9" ht="16.5" customHeight="1" x14ac:dyDescent="0.3">
      <c r="A57" s="604"/>
      <c r="B57" s="629" t="s">
        <v>23</v>
      </c>
      <c r="C57" s="630"/>
      <c r="D57" s="630"/>
      <c r="E57" s="630"/>
      <c r="F57" s="630"/>
      <c r="G57" s="630"/>
    </row>
    <row r="58" spans="1:9" ht="16.5" customHeight="1" x14ac:dyDescent="0.3">
      <c r="A58" s="604"/>
      <c r="B58" s="629" t="s">
        <v>24</v>
      </c>
      <c r="C58" s="630"/>
      <c r="D58" s="630"/>
      <c r="E58" s="630"/>
      <c r="F58" s="630"/>
      <c r="G58" s="630"/>
    </row>
    <row r="59" spans="1:9" ht="16.5" customHeight="1" x14ac:dyDescent="0.3">
      <c r="A59" s="604"/>
      <c r="B59" s="629" t="s">
        <v>139</v>
      </c>
      <c r="C59" s="630"/>
      <c r="D59" s="630"/>
      <c r="E59" s="630"/>
      <c r="F59" s="630"/>
      <c r="G59" s="630"/>
    </row>
    <row r="60" spans="1:9" ht="14.25" customHeight="1" thickBot="1" x14ac:dyDescent="0.35">
      <c r="A60" s="631"/>
      <c r="B60" s="632"/>
      <c r="D60" s="633"/>
      <c r="E60" s="634"/>
      <c r="F60" s="634"/>
      <c r="H60" s="603"/>
      <c r="I60" s="603"/>
    </row>
    <row r="61" spans="1:9" ht="15" customHeight="1" x14ac:dyDescent="0.3">
      <c r="B61" s="700" t="s">
        <v>26</v>
      </c>
      <c r="C61" s="700"/>
      <c r="G61" s="635" t="s">
        <v>27</v>
      </c>
      <c r="H61" s="636"/>
      <c r="I61" s="635" t="s">
        <v>28</v>
      </c>
    </row>
    <row r="62" spans="1:9" ht="15" customHeight="1" x14ac:dyDescent="0.3">
      <c r="A62" s="637" t="s">
        <v>29</v>
      </c>
      <c r="B62" s="638" t="s">
        <v>128</v>
      </c>
      <c r="C62" s="638"/>
      <c r="G62" s="638"/>
      <c r="I62" s="638"/>
    </row>
    <row r="63" spans="1:9" ht="15" customHeight="1" x14ac:dyDescent="0.3">
      <c r="A63" s="637" t="s">
        <v>30</v>
      </c>
      <c r="B63" s="639"/>
      <c r="C63" s="639"/>
      <c r="G63" s="639"/>
      <c r="I63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F44" sqref="F44:F51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4" width="25.88671875" style="596" customWidth="1"/>
    <col min="5" max="6" width="25.6640625" style="596" customWidth="1"/>
    <col min="7" max="7" width="23.109375" style="596" customWidth="1"/>
    <col min="8" max="8" width="28.44140625" style="596" customWidth="1"/>
    <col min="9" max="9" width="21.5546875" style="596" customWidth="1"/>
    <col min="10" max="10" width="9.109375" style="596" customWidth="1"/>
    <col min="11" max="16384" width="9.109375" style="603"/>
  </cols>
  <sheetData>
    <row r="14" spans="1:7" ht="15" customHeight="1" x14ac:dyDescent="0.3">
      <c r="A14" s="595"/>
      <c r="C14" s="597"/>
      <c r="G14" s="597"/>
    </row>
    <row r="15" spans="1:7" ht="18.75" customHeight="1" x14ac:dyDescent="0.35">
      <c r="A15" s="699" t="s">
        <v>0</v>
      </c>
      <c r="B15" s="699"/>
      <c r="C15" s="699"/>
      <c r="D15" s="699"/>
      <c r="E15" s="699"/>
      <c r="F15" s="641"/>
    </row>
    <row r="16" spans="1:7" ht="16.5" customHeight="1" x14ac:dyDescent="0.3">
      <c r="A16" s="598" t="s">
        <v>1</v>
      </c>
      <c r="B16" s="599" t="s">
        <v>2</v>
      </c>
    </row>
    <row r="17" spans="1:6" ht="16.5" customHeight="1" x14ac:dyDescent="0.3">
      <c r="A17" s="600" t="s">
        <v>3</v>
      </c>
      <c r="B17" s="600" t="s">
        <v>125</v>
      </c>
      <c r="D17" s="601"/>
      <c r="E17" s="602"/>
      <c r="F17" s="602"/>
    </row>
    <row r="18" spans="1:6" ht="16.5" customHeight="1" x14ac:dyDescent="0.3">
      <c r="A18" s="604" t="s">
        <v>4</v>
      </c>
      <c r="B18" s="600" t="s">
        <v>127</v>
      </c>
      <c r="C18" s="602"/>
      <c r="D18" s="602"/>
      <c r="E18" s="602"/>
      <c r="F18" s="602"/>
    </row>
    <row r="19" spans="1:6" ht="16.5" customHeight="1" x14ac:dyDescent="0.3">
      <c r="A19" s="604" t="s">
        <v>6</v>
      </c>
      <c r="B19" s="605">
        <v>99.15</v>
      </c>
      <c r="C19" s="602"/>
      <c r="D19" s="602"/>
      <c r="E19" s="602"/>
      <c r="F19" s="602"/>
    </row>
    <row r="20" spans="1:6" ht="16.5" customHeight="1" x14ac:dyDescent="0.3">
      <c r="A20" s="600" t="s">
        <v>8</v>
      </c>
      <c r="B20" s="605">
        <v>18.95</v>
      </c>
      <c r="C20" s="602"/>
      <c r="D20" s="602"/>
      <c r="E20" s="602"/>
      <c r="F20" s="602"/>
    </row>
    <row r="21" spans="1:6" ht="16.5" customHeight="1" x14ac:dyDescent="0.3">
      <c r="A21" s="600" t="s">
        <v>10</v>
      </c>
      <c r="B21" s="606">
        <f>B20/20*4/20</f>
        <v>0.1895</v>
      </c>
      <c r="C21" s="602"/>
      <c r="D21" s="602"/>
      <c r="E21" s="602"/>
      <c r="F21" s="602"/>
    </row>
    <row r="22" spans="1:6" ht="15.75" customHeight="1" x14ac:dyDescent="0.3">
      <c r="A22" s="602"/>
      <c r="B22" s="607">
        <v>42510</v>
      </c>
      <c r="C22" s="602"/>
      <c r="D22" s="602"/>
      <c r="E22" s="602"/>
      <c r="F22" s="602"/>
    </row>
    <row r="23" spans="1:6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17</v>
      </c>
      <c r="F23" s="642" t="s">
        <v>138</v>
      </c>
    </row>
    <row r="24" spans="1:6" ht="16.5" customHeight="1" x14ac:dyDescent="0.3">
      <c r="A24" s="610">
        <v>1</v>
      </c>
      <c r="B24" s="611">
        <v>25376141</v>
      </c>
      <c r="C24" s="611">
        <v>12767.5</v>
      </c>
      <c r="D24" s="612">
        <v>1</v>
      </c>
      <c r="E24" s="613">
        <v>6.6</v>
      </c>
      <c r="F24" s="643">
        <v>11.7</v>
      </c>
    </row>
    <row r="25" spans="1:6" ht="16.5" customHeight="1" x14ac:dyDescent="0.3">
      <c r="A25" s="610">
        <v>2</v>
      </c>
      <c r="B25" s="611">
        <v>25509758</v>
      </c>
      <c r="C25" s="611">
        <v>12775.5</v>
      </c>
      <c r="D25" s="612">
        <v>1</v>
      </c>
      <c r="E25" s="612">
        <v>6.7</v>
      </c>
      <c r="F25" s="643">
        <v>11.7</v>
      </c>
    </row>
    <row r="26" spans="1:6" ht="16.5" customHeight="1" x14ac:dyDescent="0.3">
      <c r="A26" s="610">
        <v>3</v>
      </c>
      <c r="B26" s="611">
        <v>25502972</v>
      </c>
      <c r="C26" s="611">
        <v>12780.5</v>
      </c>
      <c r="D26" s="612">
        <v>1</v>
      </c>
      <c r="E26" s="612">
        <v>6.7</v>
      </c>
      <c r="F26" s="643">
        <v>11.7</v>
      </c>
    </row>
    <row r="27" spans="1:6" ht="16.5" customHeight="1" x14ac:dyDescent="0.3">
      <c r="A27" s="610">
        <v>4</v>
      </c>
      <c r="B27" s="611">
        <v>25500705</v>
      </c>
      <c r="C27" s="611">
        <v>12782.4</v>
      </c>
      <c r="D27" s="612">
        <v>1</v>
      </c>
      <c r="E27" s="612">
        <v>6.7</v>
      </c>
      <c r="F27" s="643">
        <v>11.8</v>
      </c>
    </row>
    <row r="28" spans="1:6" ht="16.5" customHeight="1" x14ac:dyDescent="0.3">
      <c r="A28" s="610">
        <v>5</v>
      </c>
      <c r="B28" s="611">
        <v>25500838</v>
      </c>
      <c r="C28" s="611">
        <v>12782.9</v>
      </c>
      <c r="D28" s="612">
        <v>1</v>
      </c>
      <c r="E28" s="612">
        <v>6.7</v>
      </c>
      <c r="F28" s="643">
        <v>11.8</v>
      </c>
    </row>
    <row r="29" spans="1:6" ht="16.5" customHeight="1" x14ac:dyDescent="0.3">
      <c r="A29" s="610">
        <v>6</v>
      </c>
      <c r="B29" s="614">
        <v>25388032</v>
      </c>
      <c r="C29" s="614">
        <v>12776</v>
      </c>
      <c r="D29" s="615">
        <v>1</v>
      </c>
      <c r="E29" s="615">
        <v>6.7</v>
      </c>
      <c r="F29" s="643">
        <v>11.7</v>
      </c>
    </row>
    <row r="30" spans="1:6" ht="16.5" customHeight="1" x14ac:dyDescent="0.3">
      <c r="A30" s="616" t="s">
        <v>18</v>
      </c>
      <c r="B30" s="617">
        <f>AVERAGE(B24:B29)</f>
        <v>25463074.333333332</v>
      </c>
      <c r="C30" s="618">
        <f>AVERAGE(C24:C29)</f>
        <v>12777.466666666667</v>
      </c>
      <c r="D30" s="619">
        <f>AVERAGE(D24:D29)</f>
        <v>1</v>
      </c>
      <c r="E30" s="619">
        <f>AVERAGE(E24:E29)</f>
        <v>6.6833333333333336</v>
      </c>
      <c r="F30" s="644">
        <v>11.68</v>
      </c>
    </row>
    <row r="31" spans="1:6" ht="16.5" customHeight="1" x14ac:dyDescent="0.3">
      <c r="A31" s="620" t="s">
        <v>19</v>
      </c>
      <c r="B31" s="621">
        <f>(STDEV(B24:B29)/B30)</f>
        <v>2.4714956732230209E-3</v>
      </c>
      <c r="C31" s="622"/>
      <c r="D31" s="622"/>
      <c r="E31" s="623"/>
      <c r="F31" s="645"/>
    </row>
    <row r="32" spans="1:6" s="596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8"/>
      <c r="F32" s="645"/>
    </row>
    <row r="33" spans="1:6" s="596" customFormat="1" ht="15.75" customHeight="1" x14ac:dyDescent="0.3">
      <c r="A33" s="602"/>
      <c r="B33" s="602"/>
      <c r="C33" s="602"/>
      <c r="D33" s="602"/>
      <c r="E33" s="602"/>
      <c r="F33" s="602"/>
    </row>
    <row r="34" spans="1:6" s="596" customFormat="1" ht="16.5" customHeight="1" x14ac:dyDescent="0.3">
      <c r="A34" s="604" t="s">
        <v>21</v>
      </c>
      <c r="B34" s="629" t="s">
        <v>22</v>
      </c>
      <c r="C34" s="630"/>
      <c r="D34" s="630"/>
      <c r="E34" s="630"/>
      <c r="F34" s="630"/>
    </row>
    <row r="35" spans="1:6" ht="16.5" customHeight="1" x14ac:dyDescent="0.3">
      <c r="A35" s="604"/>
      <c r="B35" s="629" t="s">
        <v>23</v>
      </c>
      <c r="C35" s="630"/>
      <c r="D35" s="630"/>
      <c r="E35" s="630"/>
      <c r="F35" s="630"/>
    </row>
    <row r="36" spans="1:6" ht="16.5" customHeight="1" x14ac:dyDescent="0.3">
      <c r="A36" s="604"/>
      <c r="B36" s="629" t="s">
        <v>24</v>
      </c>
      <c r="C36" s="630"/>
      <c r="D36" s="630"/>
      <c r="E36" s="630"/>
      <c r="F36" s="630"/>
    </row>
    <row r="37" spans="1:6" ht="15.75" customHeight="1" x14ac:dyDescent="0.3">
      <c r="A37" s="602"/>
      <c r="B37" s="602" t="s">
        <v>137</v>
      </c>
      <c r="C37" s="602"/>
      <c r="D37" s="602"/>
      <c r="E37" s="602"/>
      <c r="F37" s="602"/>
    </row>
    <row r="38" spans="1:6" ht="16.5" customHeight="1" x14ac:dyDescent="0.3">
      <c r="A38" s="598" t="s">
        <v>1</v>
      </c>
      <c r="B38" s="599" t="s">
        <v>25</v>
      </c>
    </row>
    <row r="39" spans="1:6" ht="16.5" customHeight="1" x14ac:dyDescent="0.3">
      <c r="A39" s="604" t="s">
        <v>4</v>
      </c>
      <c r="B39" s="600" t="s">
        <v>127</v>
      </c>
      <c r="C39" s="602"/>
      <c r="D39" s="602"/>
      <c r="E39" s="602"/>
      <c r="F39" s="602"/>
    </row>
    <row r="40" spans="1:6" ht="16.5" customHeight="1" x14ac:dyDescent="0.3">
      <c r="A40" s="604" t="s">
        <v>6</v>
      </c>
      <c r="B40" s="605">
        <v>99.15</v>
      </c>
      <c r="C40" s="602"/>
      <c r="D40" s="602"/>
      <c r="E40" s="602"/>
      <c r="F40" s="602"/>
    </row>
    <row r="41" spans="1:6" ht="16.5" customHeight="1" x14ac:dyDescent="0.3">
      <c r="A41" s="600" t="s">
        <v>8</v>
      </c>
      <c r="B41" s="605">
        <v>21.13</v>
      </c>
      <c r="C41" s="602"/>
      <c r="D41" s="602"/>
      <c r="E41" s="602"/>
      <c r="F41" s="602"/>
    </row>
    <row r="42" spans="1:6" ht="16.5" customHeight="1" x14ac:dyDescent="0.3">
      <c r="A42" s="600" t="s">
        <v>10</v>
      </c>
      <c r="B42" s="751">
        <f>B41/20*4/20</f>
        <v>0.21129999999999999</v>
      </c>
      <c r="C42" s="602"/>
      <c r="D42" s="602"/>
      <c r="E42" s="602"/>
      <c r="F42" s="602"/>
    </row>
    <row r="43" spans="1:6" ht="15.75" customHeight="1" x14ac:dyDescent="0.3">
      <c r="A43" s="602"/>
      <c r="B43" s="607"/>
      <c r="C43" s="602"/>
      <c r="D43" s="602"/>
      <c r="E43" s="602"/>
      <c r="F43" s="602"/>
    </row>
    <row r="44" spans="1:6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17</v>
      </c>
      <c r="F44" s="642" t="s">
        <v>138</v>
      </c>
    </row>
    <row r="45" spans="1:6" ht="16.5" customHeight="1" x14ac:dyDescent="0.3">
      <c r="A45" s="610">
        <v>1</v>
      </c>
      <c r="B45" s="611">
        <v>28920227</v>
      </c>
      <c r="C45" s="611">
        <v>13402.2</v>
      </c>
      <c r="D45" s="612">
        <v>1</v>
      </c>
      <c r="E45" s="613">
        <v>8.5</v>
      </c>
      <c r="F45" s="643">
        <v>15.6</v>
      </c>
    </row>
    <row r="46" spans="1:6" ht="16.5" customHeight="1" x14ac:dyDescent="0.3">
      <c r="A46" s="610">
        <v>2</v>
      </c>
      <c r="B46" s="611">
        <v>29086153</v>
      </c>
      <c r="C46" s="611">
        <v>13331.8</v>
      </c>
      <c r="D46" s="612">
        <v>1</v>
      </c>
      <c r="E46" s="612">
        <v>8.6</v>
      </c>
      <c r="F46" s="643">
        <v>15.7</v>
      </c>
    </row>
    <row r="47" spans="1:6" ht="16.5" customHeight="1" x14ac:dyDescent="0.3">
      <c r="A47" s="610">
        <v>3</v>
      </c>
      <c r="B47" s="611">
        <v>29043822</v>
      </c>
      <c r="C47" s="611">
        <v>13326.6</v>
      </c>
      <c r="D47" s="612">
        <v>1</v>
      </c>
      <c r="E47" s="612">
        <v>8.6</v>
      </c>
      <c r="F47" s="643">
        <v>15.7</v>
      </c>
    </row>
    <row r="48" spans="1:6" ht="16.5" customHeight="1" x14ac:dyDescent="0.3">
      <c r="A48" s="610">
        <v>4</v>
      </c>
      <c r="B48" s="611">
        <v>28845916</v>
      </c>
      <c r="C48" s="611">
        <v>13292.5</v>
      </c>
      <c r="D48" s="612">
        <v>1</v>
      </c>
      <c r="E48" s="612">
        <v>8.6</v>
      </c>
      <c r="F48" s="643">
        <v>15.8</v>
      </c>
    </row>
    <row r="49" spans="1:8" ht="16.5" customHeight="1" x14ac:dyDescent="0.3">
      <c r="A49" s="610">
        <v>5</v>
      </c>
      <c r="B49" s="611">
        <v>28880079</v>
      </c>
      <c r="C49" s="611">
        <v>13415</v>
      </c>
      <c r="D49" s="612">
        <v>1</v>
      </c>
      <c r="E49" s="612">
        <v>8.6999999999999993</v>
      </c>
      <c r="F49" s="643">
        <v>15.9</v>
      </c>
    </row>
    <row r="50" spans="1:8" ht="16.5" customHeight="1" x14ac:dyDescent="0.3">
      <c r="A50" s="610">
        <v>6</v>
      </c>
      <c r="B50" s="614">
        <v>28691310</v>
      </c>
      <c r="C50" s="614">
        <v>13461.5</v>
      </c>
      <c r="D50" s="615">
        <v>1</v>
      </c>
      <c r="E50" s="615">
        <v>8.6999999999999993</v>
      </c>
      <c r="F50" s="643">
        <v>15.9</v>
      </c>
    </row>
    <row r="51" spans="1:8" ht="16.5" customHeight="1" x14ac:dyDescent="0.3">
      <c r="A51" s="616" t="s">
        <v>18</v>
      </c>
      <c r="B51" s="617">
        <f>AVERAGE(B45:B50)</f>
        <v>28911251.166666668</v>
      </c>
      <c r="C51" s="618">
        <f>AVERAGE(C45:C50)</f>
        <v>13371.6</v>
      </c>
      <c r="D51" s="619">
        <f>AVERAGE(D45:D50)</f>
        <v>1</v>
      </c>
      <c r="E51" s="619">
        <f>AVERAGE(E45:E50)</f>
        <v>8.6166666666666671</v>
      </c>
      <c r="F51" s="644">
        <v>15.76</v>
      </c>
    </row>
    <row r="52" spans="1:8" ht="16.5" customHeight="1" x14ac:dyDescent="0.3">
      <c r="A52" s="620" t="s">
        <v>19</v>
      </c>
      <c r="B52" s="621">
        <f>(STDEV(B45:B50)/B51)</f>
        <v>4.9368682872190069E-3</v>
      </c>
      <c r="C52" s="622"/>
      <c r="D52" s="622"/>
      <c r="E52" s="623"/>
      <c r="F52" s="645"/>
    </row>
    <row r="53" spans="1:8" s="596" customFormat="1" ht="16.5" customHeight="1" x14ac:dyDescent="0.3">
      <c r="A53" s="624" t="s">
        <v>20</v>
      </c>
      <c r="B53" s="625">
        <f>COUNT(B45:B50)</f>
        <v>6</v>
      </c>
      <c r="C53" s="626"/>
      <c r="D53" s="627"/>
      <c r="E53" s="628"/>
      <c r="F53" s="645"/>
    </row>
    <row r="54" spans="1:8" s="596" customFormat="1" ht="15.75" customHeight="1" x14ac:dyDescent="0.3">
      <c r="A54" s="602"/>
      <c r="B54" s="602"/>
      <c r="C54" s="602"/>
      <c r="D54" s="602"/>
      <c r="E54" s="602"/>
      <c r="F54" s="602"/>
    </row>
    <row r="55" spans="1:8" s="596" customFormat="1" ht="16.5" customHeight="1" x14ac:dyDescent="0.3">
      <c r="A55" s="604" t="s">
        <v>21</v>
      </c>
      <c r="B55" s="629" t="s">
        <v>22</v>
      </c>
      <c r="C55" s="630"/>
      <c r="D55" s="630"/>
      <c r="E55" s="630"/>
      <c r="F55" s="630"/>
    </row>
    <row r="56" spans="1:8" ht="16.5" customHeight="1" x14ac:dyDescent="0.3">
      <c r="A56" s="604"/>
      <c r="B56" s="629" t="s">
        <v>23</v>
      </c>
      <c r="C56" s="630"/>
      <c r="D56" s="630"/>
      <c r="E56" s="630"/>
      <c r="F56" s="630"/>
    </row>
    <row r="57" spans="1:8" ht="16.5" customHeight="1" x14ac:dyDescent="0.3">
      <c r="A57" s="604"/>
      <c r="B57" s="629" t="s">
        <v>24</v>
      </c>
      <c r="C57" s="630"/>
      <c r="D57" s="630"/>
      <c r="E57" s="630"/>
      <c r="F57" s="630"/>
    </row>
    <row r="58" spans="1:8" ht="14.25" customHeight="1" thickBot="1" x14ac:dyDescent="0.35">
      <c r="A58" s="631"/>
      <c r="B58" s="629" t="s">
        <v>139</v>
      </c>
      <c r="D58" s="633"/>
      <c r="G58" s="603"/>
      <c r="H58" s="603"/>
    </row>
    <row r="59" spans="1:8" ht="15" customHeight="1" x14ac:dyDescent="0.3">
      <c r="B59" s="700" t="s">
        <v>26</v>
      </c>
      <c r="C59" s="700"/>
      <c r="E59" s="635" t="s">
        <v>27</v>
      </c>
      <c r="F59" s="635"/>
      <c r="G59" s="636"/>
      <c r="H59" s="635" t="s">
        <v>28</v>
      </c>
    </row>
    <row r="60" spans="1:8" ht="15" customHeight="1" x14ac:dyDescent="0.3">
      <c r="A60" s="637" t="s">
        <v>29</v>
      </c>
      <c r="B60" s="638" t="s">
        <v>128</v>
      </c>
      <c r="C60" s="638"/>
      <c r="E60" s="638"/>
      <c r="F60" s="646"/>
      <c r="H60" s="638"/>
    </row>
    <row r="61" spans="1:8" ht="15" customHeight="1" x14ac:dyDescent="0.3">
      <c r="A61" s="637" t="s">
        <v>30</v>
      </c>
      <c r="B61" s="639"/>
      <c r="C61" s="639"/>
      <c r="E61" s="639"/>
      <c r="F61" s="647"/>
      <c r="H61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B42" sqref="B42"/>
    </sheetView>
  </sheetViews>
  <sheetFormatPr defaultColWidth="9.109375" defaultRowHeight="13.8" x14ac:dyDescent="0.3"/>
  <cols>
    <col min="1" max="1" width="27.5546875" style="649" customWidth="1"/>
    <col min="2" max="2" width="20.44140625" style="649" customWidth="1"/>
    <col min="3" max="3" width="31.88671875" style="649" customWidth="1"/>
    <col min="4" max="4" width="25.88671875" style="649" customWidth="1"/>
    <col min="5" max="6" width="25.6640625" style="649" customWidth="1"/>
    <col min="7" max="7" width="23.109375" style="649" customWidth="1"/>
    <col min="8" max="8" width="28.44140625" style="649" customWidth="1"/>
    <col min="9" max="9" width="21.5546875" style="649" customWidth="1"/>
    <col min="10" max="10" width="9.109375" style="649" customWidth="1"/>
    <col min="11" max="16384" width="9.109375" style="690"/>
  </cols>
  <sheetData>
    <row r="14" spans="1:7" ht="15" customHeight="1" x14ac:dyDescent="0.3">
      <c r="A14" s="648"/>
      <c r="C14" s="650"/>
      <c r="G14" s="650"/>
    </row>
    <row r="15" spans="1:7" ht="18.75" customHeight="1" x14ac:dyDescent="0.35">
      <c r="A15" s="701" t="s">
        <v>0</v>
      </c>
      <c r="B15" s="701"/>
      <c r="C15" s="701"/>
      <c r="D15" s="701"/>
      <c r="E15" s="701"/>
      <c r="F15" s="651"/>
    </row>
    <row r="16" spans="1:7" ht="16.5" customHeight="1" x14ac:dyDescent="0.3">
      <c r="A16" s="652" t="s">
        <v>1</v>
      </c>
      <c r="B16" s="653" t="s">
        <v>2</v>
      </c>
    </row>
    <row r="17" spans="1:6" ht="16.5" customHeight="1" x14ac:dyDescent="0.3">
      <c r="A17" s="654" t="s">
        <v>3</v>
      </c>
      <c r="B17" s="654" t="s">
        <v>125</v>
      </c>
      <c r="D17" s="655"/>
      <c r="E17" s="656"/>
      <c r="F17" s="656"/>
    </row>
    <row r="18" spans="1:6" ht="16.5" customHeight="1" x14ac:dyDescent="0.3">
      <c r="A18" s="657" t="s">
        <v>4</v>
      </c>
      <c r="B18" s="654" t="s">
        <v>129</v>
      </c>
      <c r="C18" s="656"/>
      <c r="D18" s="656"/>
      <c r="E18" s="656"/>
      <c r="F18" s="656"/>
    </row>
    <row r="19" spans="1:6" ht="16.5" customHeight="1" x14ac:dyDescent="0.3">
      <c r="A19" s="657" t="s">
        <v>6</v>
      </c>
      <c r="B19" s="658">
        <v>99.4</v>
      </c>
      <c r="C19" s="656"/>
      <c r="D19" s="656"/>
      <c r="E19" s="656"/>
      <c r="F19" s="656"/>
    </row>
    <row r="20" spans="1:6" ht="16.5" customHeight="1" x14ac:dyDescent="0.3">
      <c r="A20" s="654" t="s">
        <v>8</v>
      </c>
      <c r="B20" s="658">
        <v>31.09</v>
      </c>
      <c r="C20" s="656"/>
      <c r="D20" s="656"/>
      <c r="E20" s="656"/>
      <c r="F20" s="656"/>
    </row>
    <row r="21" spans="1:6" ht="16.5" customHeight="1" x14ac:dyDescent="0.3">
      <c r="A21" s="654" t="s">
        <v>10</v>
      </c>
      <c r="B21" s="750">
        <f>B20/20*4/20</f>
        <v>0.31090000000000001</v>
      </c>
      <c r="C21" s="656"/>
      <c r="D21" s="656"/>
      <c r="E21" s="656"/>
      <c r="F21" s="656"/>
    </row>
    <row r="22" spans="1:6" ht="15.75" customHeight="1" x14ac:dyDescent="0.3">
      <c r="A22" s="656"/>
      <c r="B22" s="660"/>
      <c r="C22" s="656"/>
      <c r="D22" s="656"/>
      <c r="E22" s="656"/>
      <c r="F22" s="656"/>
    </row>
    <row r="23" spans="1:6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  <c r="F23" s="663" t="s">
        <v>138</v>
      </c>
    </row>
    <row r="24" spans="1:6" ht="16.5" customHeight="1" x14ac:dyDescent="0.3">
      <c r="A24" s="664">
        <v>1</v>
      </c>
      <c r="B24" s="665">
        <v>55690639</v>
      </c>
      <c r="C24" s="665">
        <v>12541.9</v>
      </c>
      <c r="D24" s="666">
        <v>1</v>
      </c>
      <c r="E24" s="667">
        <v>4.4000000000000004</v>
      </c>
      <c r="F24" s="668">
        <v>9.1</v>
      </c>
    </row>
    <row r="25" spans="1:6" ht="16.5" customHeight="1" x14ac:dyDescent="0.3">
      <c r="A25" s="664">
        <v>2</v>
      </c>
      <c r="B25" s="665">
        <v>55928973</v>
      </c>
      <c r="C25" s="665">
        <v>12362.5</v>
      </c>
      <c r="D25" s="666">
        <v>1.1000000000000001</v>
      </c>
      <c r="E25" s="666">
        <v>4.4000000000000004</v>
      </c>
      <c r="F25" s="668">
        <v>9.1</v>
      </c>
    </row>
    <row r="26" spans="1:6" ht="16.5" customHeight="1" x14ac:dyDescent="0.3">
      <c r="A26" s="664">
        <v>3</v>
      </c>
      <c r="B26" s="665">
        <v>55967200</v>
      </c>
      <c r="C26" s="665">
        <v>12476</v>
      </c>
      <c r="D26" s="666">
        <v>1.1000000000000001</v>
      </c>
      <c r="E26" s="666">
        <v>4.4000000000000004</v>
      </c>
      <c r="F26" s="668">
        <v>9.1</v>
      </c>
    </row>
    <row r="27" spans="1:6" ht="16.5" customHeight="1" x14ac:dyDescent="0.3">
      <c r="A27" s="664">
        <v>4</v>
      </c>
      <c r="B27" s="665">
        <v>55909082</v>
      </c>
      <c r="C27" s="665">
        <v>12510.2</v>
      </c>
      <c r="D27" s="666">
        <v>1</v>
      </c>
      <c r="E27" s="666">
        <v>4.4000000000000004</v>
      </c>
      <c r="F27" s="668">
        <v>9.1</v>
      </c>
    </row>
    <row r="28" spans="1:6" ht="16.5" customHeight="1" x14ac:dyDescent="0.3">
      <c r="A28" s="664">
        <v>5</v>
      </c>
      <c r="B28" s="665">
        <v>55898067</v>
      </c>
      <c r="C28" s="665">
        <v>12527</v>
      </c>
      <c r="D28" s="666">
        <v>1.1000000000000001</v>
      </c>
      <c r="E28" s="666">
        <v>4.4000000000000004</v>
      </c>
      <c r="F28" s="668">
        <v>9.1</v>
      </c>
    </row>
    <row r="29" spans="1:6" ht="16.5" customHeight="1" x14ac:dyDescent="0.3">
      <c r="A29" s="664">
        <v>6</v>
      </c>
      <c r="B29" s="669">
        <v>55666979</v>
      </c>
      <c r="C29" s="669">
        <v>12334.7</v>
      </c>
      <c r="D29" s="670">
        <v>1.1000000000000001</v>
      </c>
      <c r="E29" s="670">
        <v>4.4000000000000004</v>
      </c>
      <c r="F29" s="668">
        <v>9.1</v>
      </c>
    </row>
    <row r="30" spans="1:6" ht="16.5" customHeight="1" x14ac:dyDescent="0.3">
      <c r="A30" s="671" t="s">
        <v>18</v>
      </c>
      <c r="B30" s="672">
        <f>AVERAGE(B24:B29)</f>
        <v>55843490</v>
      </c>
      <c r="C30" s="673">
        <f>AVERAGE(C24:C29)</f>
        <v>12458.716666666667</v>
      </c>
      <c r="D30" s="674">
        <f>AVERAGE(D24:D29)</f>
        <v>1.0666666666666667</v>
      </c>
      <c r="E30" s="674">
        <f>AVERAGE(E24:E29)</f>
        <v>4.3999999999999995</v>
      </c>
      <c r="F30" s="675">
        <v>9.1</v>
      </c>
    </row>
    <row r="31" spans="1:6" ht="16.5" customHeight="1" x14ac:dyDescent="0.3">
      <c r="A31" s="676" t="s">
        <v>19</v>
      </c>
      <c r="B31" s="677">
        <f>(STDEV(B24:B29)/B30)</f>
        <v>2.3267226258390622E-3</v>
      </c>
      <c r="C31" s="678"/>
      <c r="D31" s="678"/>
      <c r="E31" s="679"/>
      <c r="F31" s="680"/>
    </row>
    <row r="32" spans="1:6" s="649" customFormat="1" ht="16.5" customHeight="1" x14ac:dyDescent="0.3">
      <c r="A32" s="681" t="s">
        <v>20</v>
      </c>
      <c r="B32" s="682">
        <f>COUNT(B24:B29)</f>
        <v>6</v>
      </c>
      <c r="C32" s="683"/>
      <c r="D32" s="684"/>
      <c r="E32" s="685"/>
      <c r="F32" s="680"/>
    </row>
    <row r="33" spans="1:6" s="649" customFormat="1" ht="15.75" customHeight="1" x14ac:dyDescent="0.3">
      <c r="A33" s="656"/>
      <c r="B33" s="656"/>
      <c r="C33" s="656"/>
      <c r="D33" s="656"/>
      <c r="E33" s="656"/>
      <c r="F33" s="656"/>
    </row>
    <row r="34" spans="1:6" s="649" customFormat="1" ht="16.5" customHeight="1" x14ac:dyDescent="0.3">
      <c r="A34" s="657" t="s">
        <v>21</v>
      </c>
      <c r="B34" s="686" t="s">
        <v>22</v>
      </c>
      <c r="C34" s="687"/>
      <c r="D34" s="687"/>
      <c r="E34" s="687"/>
      <c r="F34" s="687"/>
    </row>
    <row r="35" spans="1:6" ht="16.5" customHeight="1" x14ac:dyDescent="0.3">
      <c r="A35" s="657"/>
      <c r="B35" s="686" t="s">
        <v>23</v>
      </c>
      <c r="C35" s="687"/>
      <c r="D35" s="687"/>
      <c r="E35" s="687"/>
      <c r="F35" s="687"/>
    </row>
    <row r="36" spans="1:6" ht="16.5" customHeight="1" x14ac:dyDescent="0.3">
      <c r="A36" s="657"/>
      <c r="B36" s="686" t="s">
        <v>24</v>
      </c>
      <c r="C36" s="687"/>
      <c r="D36" s="687"/>
      <c r="E36" s="687"/>
      <c r="F36" s="687"/>
    </row>
    <row r="37" spans="1:6" ht="15.75" customHeight="1" x14ac:dyDescent="0.3">
      <c r="A37" s="656"/>
      <c r="B37" s="656" t="s">
        <v>137</v>
      </c>
      <c r="C37" s="656"/>
      <c r="D37" s="656"/>
      <c r="E37" s="656"/>
      <c r="F37" s="656"/>
    </row>
    <row r="38" spans="1:6" ht="16.5" customHeight="1" x14ac:dyDescent="0.3">
      <c r="A38" s="652" t="s">
        <v>1</v>
      </c>
      <c r="B38" s="653" t="s">
        <v>25</v>
      </c>
    </row>
    <row r="39" spans="1:6" ht="16.5" customHeight="1" x14ac:dyDescent="0.3">
      <c r="A39" s="657" t="s">
        <v>4</v>
      </c>
      <c r="B39" s="654" t="s">
        <v>129</v>
      </c>
      <c r="C39" s="656"/>
      <c r="D39" s="656"/>
      <c r="E39" s="656"/>
      <c r="F39" s="656"/>
    </row>
    <row r="40" spans="1:6" ht="16.5" customHeight="1" x14ac:dyDescent="0.3">
      <c r="A40" s="657" t="s">
        <v>6</v>
      </c>
      <c r="B40" s="658">
        <v>99.4</v>
      </c>
      <c r="C40" s="656"/>
      <c r="D40" s="656"/>
      <c r="E40" s="656"/>
      <c r="F40" s="656"/>
    </row>
    <row r="41" spans="1:6" ht="16.5" customHeight="1" x14ac:dyDescent="0.3">
      <c r="A41" s="654" t="s">
        <v>8</v>
      </c>
      <c r="B41" s="658">
        <v>29</v>
      </c>
      <c r="C41" s="656"/>
      <c r="D41" s="656"/>
      <c r="E41" s="656"/>
      <c r="F41" s="656"/>
    </row>
    <row r="42" spans="1:6" ht="16.5" customHeight="1" x14ac:dyDescent="0.3">
      <c r="A42" s="654" t="s">
        <v>10</v>
      </c>
      <c r="B42" s="659">
        <f>B41/20*4/20</f>
        <v>0.28999999999999998</v>
      </c>
      <c r="C42" s="656"/>
      <c r="D42" s="656"/>
      <c r="E42" s="656"/>
      <c r="F42" s="656"/>
    </row>
    <row r="43" spans="1:6" ht="15.75" customHeight="1" x14ac:dyDescent="0.3">
      <c r="A43" s="656"/>
      <c r="B43" s="660">
        <v>42510</v>
      </c>
      <c r="C43" s="656"/>
      <c r="D43" s="656"/>
      <c r="E43" s="656"/>
      <c r="F43" s="656"/>
    </row>
    <row r="44" spans="1:6" ht="16.5" customHeight="1" x14ac:dyDescent="0.3">
      <c r="A44" s="661" t="s">
        <v>13</v>
      </c>
      <c r="B44" s="662" t="s">
        <v>14</v>
      </c>
      <c r="C44" s="661" t="s">
        <v>15</v>
      </c>
      <c r="D44" s="661" t="s">
        <v>16</v>
      </c>
      <c r="E44" s="661" t="s">
        <v>17</v>
      </c>
      <c r="F44" s="663" t="s">
        <v>138</v>
      </c>
    </row>
    <row r="45" spans="1:6" ht="16.5" customHeight="1" x14ac:dyDescent="0.3">
      <c r="A45" s="664">
        <v>1</v>
      </c>
      <c r="B45" s="665">
        <v>52968280</v>
      </c>
      <c r="C45" s="665">
        <v>13194.2</v>
      </c>
      <c r="D45" s="666">
        <v>1</v>
      </c>
      <c r="E45" s="667">
        <v>4.9000000000000004</v>
      </c>
      <c r="F45" s="668">
        <v>11.7</v>
      </c>
    </row>
    <row r="46" spans="1:6" ht="16.5" customHeight="1" x14ac:dyDescent="0.3">
      <c r="A46" s="664">
        <v>2</v>
      </c>
      <c r="B46" s="665">
        <v>53011208</v>
      </c>
      <c r="C46" s="665">
        <v>13208.2</v>
      </c>
      <c r="D46" s="666">
        <v>1</v>
      </c>
      <c r="E46" s="666">
        <v>4.9000000000000004</v>
      </c>
      <c r="F46" s="668">
        <v>11.7</v>
      </c>
    </row>
    <row r="47" spans="1:6" ht="16.5" customHeight="1" x14ac:dyDescent="0.3">
      <c r="A47" s="664">
        <v>3</v>
      </c>
      <c r="B47" s="665">
        <v>53214092</v>
      </c>
      <c r="C47" s="665">
        <v>13188.6</v>
      </c>
      <c r="D47" s="666">
        <v>1</v>
      </c>
      <c r="E47" s="666">
        <v>4.9000000000000004</v>
      </c>
      <c r="F47" s="668">
        <v>11.7</v>
      </c>
    </row>
    <row r="48" spans="1:6" ht="16.5" customHeight="1" x14ac:dyDescent="0.3">
      <c r="A48" s="664">
        <v>4</v>
      </c>
      <c r="B48" s="665">
        <v>52910559</v>
      </c>
      <c r="C48" s="665">
        <v>13145.9</v>
      </c>
      <c r="D48" s="666">
        <v>1</v>
      </c>
      <c r="E48" s="666">
        <v>4.9000000000000004</v>
      </c>
      <c r="F48" s="668">
        <v>11.8</v>
      </c>
    </row>
    <row r="49" spans="1:8" ht="16.5" customHeight="1" x14ac:dyDescent="0.3">
      <c r="A49" s="664">
        <v>5</v>
      </c>
      <c r="B49" s="665">
        <v>53064127</v>
      </c>
      <c r="C49" s="665">
        <v>13193</v>
      </c>
      <c r="D49" s="666">
        <v>1</v>
      </c>
      <c r="E49" s="666">
        <v>4.9000000000000004</v>
      </c>
      <c r="F49" s="668">
        <v>11.8</v>
      </c>
    </row>
    <row r="50" spans="1:8" ht="16.5" customHeight="1" x14ac:dyDescent="0.3">
      <c r="A50" s="664">
        <v>6</v>
      </c>
      <c r="B50" s="669">
        <v>52787516</v>
      </c>
      <c r="C50" s="669">
        <v>13216.2</v>
      </c>
      <c r="D50" s="670">
        <v>1</v>
      </c>
      <c r="E50" s="670">
        <v>4.9000000000000004</v>
      </c>
      <c r="F50" s="668">
        <v>11.9</v>
      </c>
    </row>
    <row r="51" spans="1:8" ht="16.5" customHeight="1" x14ac:dyDescent="0.3">
      <c r="A51" s="671" t="s">
        <v>18</v>
      </c>
      <c r="B51" s="672">
        <f>AVERAGE(B45:B50)</f>
        <v>52992630.333333336</v>
      </c>
      <c r="C51" s="673">
        <f>AVERAGE(C45:C50)</f>
        <v>13191.016666666665</v>
      </c>
      <c r="D51" s="674">
        <f>AVERAGE(D45:D50)</f>
        <v>1</v>
      </c>
      <c r="E51" s="674">
        <f>AVERAGE(E45:E50)</f>
        <v>4.8999999999999995</v>
      </c>
      <c r="F51" s="675">
        <v>11.76</v>
      </c>
    </row>
    <row r="52" spans="1:8" ht="16.5" customHeight="1" x14ac:dyDescent="0.3">
      <c r="A52" s="676" t="s">
        <v>19</v>
      </c>
      <c r="B52" s="677">
        <f>(STDEV(B45:B50)/B51)</f>
        <v>2.7202758653920188E-3</v>
      </c>
      <c r="C52" s="678"/>
      <c r="D52" s="678"/>
      <c r="E52" s="679"/>
      <c r="F52" s="680"/>
    </row>
    <row r="53" spans="1:8" s="649" customFormat="1" ht="16.5" customHeight="1" x14ac:dyDescent="0.3">
      <c r="A53" s="681" t="s">
        <v>20</v>
      </c>
      <c r="B53" s="682">
        <f>COUNT(B45:B50)</f>
        <v>6</v>
      </c>
      <c r="C53" s="683"/>
      <c r="D53" s="684"/>
      <c r="E53" s="685"/>
      <c r="F53" s="680"/>
    </row>
    <row r="54" spans="1:8" s="649" customFormat="1" ht="15.75" customHeight="1" x14ac:dyDescent="0.3">
      <c r="A54" s="656"/>
      <c r="B54" s="656"/>
      <c r="C54" s="656"/>
      <c r="D54" s="656"/>
      <c r="E54" s="656"/>
      <c r="F54" s="656"/>
    </row>
    <row r="55" spans="1:8" s="649" customFormat="1" ht="16.5" customHeight="1" x14ac:dyDescent="0.3">
      <c r="A55" s="657" t="s">
        <v>21</v>
      </c>
      <c r="B55" s="686" t="s">
        <v>22</v>
      </c>
      <c r="C55" s="687"/>
      <c r="D55" s="687"/>
      <c r="E55" s="687"/>
      <c r="F55" s="687"/>
    </row>
    <row r="56" spans="1:8" ht="16.5" customHeight="1" x14ac:dyDescent="0.3">
      <c r="A56" s="657"/>
      <c r="B56" s="686" t="s">
        <v>23</v>
      </c>
      <c r="C56" s="687"/>
      <c r="D56" s="687"/>
      <c r="E56" s="687"/>
      <c r="F56" s="687"/>
    </row>
    <row r="57" spans="1:8" ht="16.5" customHeight="1" x14ac:dyDescent="0.3">
      <c r="A57" s="657"/>
      <c r="B57" s="686" t="s">
        <v>24</v>
      </c>
      <c r="C57" s="687"/>
      <c r="D57" s="687"/>
      <c r="E57" s="687"/>
      <c r="F57" s="687"/>
    </row>
    <row r="58" spans="1:8" ht="14.25" customHeight="1" thickBot="1" x14ac:dyDescent="0.35">
      <c r="A58" s="688"/>
      <c r="B58" s="686" t="s">
        <v>139</v>
      </c>
      <c r="D58" s="689"/>
      <c r="G58" s="690"/>
      <c r="H58" s="690"/>
    </row>
    <row r="59" spans="1:8" ht="15" customHeight="1" x14ac:dyDescent="0.3">
      <c r="B59" s="702" t="s">
        <v>26</v>
      </c>
      <c r="C59" s="702"/>
      <c r="E59" s="691" t="s">
        <v>27</v>
      </c>
      <c r="F59" s="691"/>
      <c r="G59" s="692"/>
      <c r="H59" s="691" t="s">
        <v>28</v>
      </c>
    </row>
    <row r="60" spans="1:8" ht="15" customHeight="1" x14ac:dyDescent="0.3">
      <c r="A60" s="693" t="s">
        <v>29</v>
      </c>
      <c r="B60" s="694" t="s">
        <v>128</v>
      </c>
      <c r="C60" s="694"/>
      <c r="E60" s="694"/>
      <c r="F60" s="695"/>
      <c r="H60" s="694"/>
    </row>
    <row r="61" spans="1:8" ht="15" customHeight="1" x14ac:dyDescent="0.3">
      <c r="A61" s="693" t="s">
        <v>30</v>
      </c>
      <c r="B61" s="696"/>
      <c r="C61" s="696"/>
      <c r="E61" s="696"/>
      <c r="F61" s="697"/>
      <c r="H61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0" workbookViewId="0">
      <selection activeCell="C19" sqref="C19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6" t="s">
        <v>31</v>
      </c>
      <c r="B11" s="707"/>
      <c r="C11" s="707"/>
      <c r="D11" s="707"/>
      <c r="E11" s="707"/>
      <c r="F11" s="708"/>
      <c r="G11" s="43"/>
    </row>
    <row r="12" spans="1:7" ht="16.5" customHeight="1" x14ac:dyDescent="0.3">
      <c r="A12" s="705" t="s">
        <v>32</v>
      </c>
      <c r="B12" s="705"/>
      <c r="C12" s="705"/>
      <c r="D12" s="705"/>
      <c r="E12" s="705"/>
      <c r="F12" s="705"/>
      <c r="G12" s="42"/>
    </row>
    <row r="14" spans="1:7" ht="16.5" customHeight="1" x14ac:dyDescent="0.3">
      <c r="A14" s="710" t="s">
        <v>33</v>
      </c>
      <c r="B14" s="710"/>
      <c r="C14" s="12" t="s">
        <v>5</v>
      </c>
    </row>
    <row r="15" spans="1:7" ht="16.5" customHeight="1" x14ac:dyDescent="0.3">
      <c r="A15" s="710" t="s">
        <v>34</v>
      </c>
      <c r="B15" s="710"/>
      <c r="C15" s="12" t="s">
        <v>7</v>
      </c>
    </row>
    <row r="16" spans="1:7" ht="16.5" customHeight="1" x14ac:dyDescent="0.3">
      <c r="A16" s="710" t="s">
        <v>35</v>
      </c>
      <c r="B16" s="710"/>
      <c r="C16" s="12" t="s">
        <v>9</v>
      </c>
    </row>
    <row r="17" spans="1:5" ht="16.5" customHeight="1" x14ac:dyDescent="0.3">
      <c r="A17" s="710" t="s">
        <v>36</v>
      </c>
      <c r="B17" s="710"/>
      <c r="C17" s="12" t="s">
        <v>11</v>
      </c>
    </row>
    <row r="18" spans="1:5" ht="16.5" customHeight="1" x14ac:dyDescent="0.3">
      <c r="A18" s="710" t="s">
        <v>37</v>
      </c>
      <c r="B18" s="710"/>
      <c r="C18" s="49" t="s">
        <v>12</v>
      </c>
    </row>
    <row r="19" spans="1:5" ht="16.5" customHeight="1" x14ac:dyDescent="0.3">
      <c r="A19" s="710" t="s">
        <v>38</v>
      </c>
      <c r="B19" s="71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5" t="s">
        <v>1</v>
      </c>
      <c r="B21" s="705"/>
      <c r="C21" s="11" t="s">
        <v>39</v>
      </c>
      <c r="D21" s="18"/>
    </row>
    <row r="22" spans="1:5" ht="15.75" customHeight="1" x14ac:dyDescent="0.3">
      <c r="A22" s="709"/>
      <c r="B22" s="709"/>
      <c r="C22" s="9"/>
      <c r="D22" s="709"/>
      <c r="E22" s="70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1142.97</v>
      </c>
      <c r="D24" s="39">
        <f t="shared" ref="D24:D43" si="0">(C24-$C$46)/$C$46</f>
        <v>1.5771984753244327E-2</v>
      </c>
      <c r="E24" s="5"/>
    </row>
    <row r="25" spans="1:5" ht="15.75" customHeight="1" x14ac:dyDescent="0.3">
      <c r="C25" s="47">
        <v>1136.92</v>
      </c>
      <c r="D25" s="40">
        <f t="shared" si="0"/>
        <v>1.0395272759266286E-2</v>
      </c>
      <c r="E25" s="5"/>
    </row>
    <row r="26" spans="1:5" ht="15.75" customHeight="1" x14ac:dyDescent="0.3">
      <c r="C26" s="47">
        <v>1121.74</v>
      </c>
      <c r="D26" s="40">
        <f t="shared" si="0"/>
        <v>-3.0953864256242311E-3</v>
      </c>
      <c r="E26" s="5"/>
    </row>
    <row r="27" spans="1:5" ht="15.75" customHeight="1" x14ac:dyDescent="0.3">
      <c r="C27" s="47">
        <v>1120.0999999999999</v>
      </c>
      <c r="D27" s="40">
        <f t="shared" si="0"/>
        <v>-4.5528752967192053E-3</v>
      </c>
      <c r="E27" s="5"/>
    </row>
    <row r="28" spans="1:5" ht="15.75" customHeight="1" x14ac:dyDescent="0.3">
      <c r="C28" s="47">
        <v>1129.94</v>
      </c>
      <c r="D28" s="40">
        <f t="shared" si="0"/>
        <v>4.192057929850234E-3</v>
      </c>
      <c r="E28" s="5"/>
    </row>
    <row r="29" spans="1:5" ht="15.75" customHeight="1" x14ac:dyDescent="0.3">
      <c r="C29" s="47">
        <v>1110.74</v>
      </c>
      <c r="D29" s="40">
        <f t="shared" si="0"/>
        <v>-1.2871226414675288E-2</v>
      </c>
      <c r="E29" s="5"/>
    </row>
    <row r="30" spans="1:5" ht="15.75" customHeight="1" x14ac:dyDescent="0.3">
      <c r="C30" s="47">
        <v>1119.07</v>
      </c>
      <c r="D30" s="40">
        <f t="shared" si="0"/>
        <v>-5.4682494047848702E-3</v>
      </c>
      <c r="E30" s="5"/>
    </row>
    <row r="31" spans="1:5" ht="15.75" customHeight="1" x14ac:dyDescent="0.3">
      <c r="C31" s="47">
        <v>1102.52</v>
      </c>
      <c r="D31" s="40">
        <f t="shared" si="0"/>
        <v>-2.0176445024675284E-2</v>
      </c>
      <c r="E31" s="5"/>
    </row>
    <row r="32" spans="1:5" ht="15.75" customHeight="1" x14ac:dyDescent="0.3">
      <c r="C32" s="47">
        <v>1119.99</v>
      </c>
      <c r="D32" s="40">
        <f t="shared" si="0"/>
        <v>-4.6506336966096263E-3</v>
      </c>
      <c r="E32" s="5"/>
    </row>
    <row r="33" spans="1:7" ht="15.75" customHeight="1" x14ac:dyDescent="0.3">
      <c r="C33" s="47">
        <v>1131.69</v>
      </c>
      <c r="D33" s="40">
        <f t="shared" si="0"/>
        <v>5.7473052008356297E-3</v>
      </c>
      <c r="E33" s="5"/>
    </row>
    <row r="34" spans="1:7" ht="15.75" customHeight="1" x14ac:dyDescent="0.3">
      <c r="C34" s="47">
        <v>1103.81</v>
      </c>
      <c r="D34" s="40">
        <f t="shared" si="0"/>
        <v>-1.9030005607777511E-2</v>
      </c>
      <c r="E34" s="5"/>
    </row>
    <row r="35" spans="1:7" ht="15.75" customHeight="1" x14ac:dyDescent="0.3">
      <c r="C35" s="47">
        <v>1124.7</v>
      </c>
      <c r="D35" s="40">
        <f t="shared" si="0"/>
        <v>-4.6479675584318677E-4</v>
      </c>
      <c r="E35" s="5"/>
    </row>
    <row r="36" spans="1:7" ht="15.75" customHeight="1" x14ac:dyDescent="0.3">
      <c r="C36" s="47">
        <v>1141.08</v>
      </c>
      <c r="D36" s="40">
        <f t="shared" si="0"/>
        <v>1.4092317700580011E-2</v>
      </c>
      <c r="E36" s="5"/>
    </row>
    <row r="37" spans="1:7" ht="15.75" customHeight="1" x14ac:dyDescent="0.3">
      <c r="C37" s="47">
        <v>1113.52</v>
      </c>
      <c r="D37" s="40">
        <f t="shared" si="0"/>
        <v>-1.0400605035624228E-2</v>
      </c>
      <c r="E37" s="5"/>
    </row>
    <row r="38" spans="1:7" ht="15.75" customHeight="1" x14ac:dyDescent="0.3">
      <c r="C38" s="47">
        <v>1138.51</v>
      </c>
      <c r="D38" s="40">
        <f t="shared" si="0"/>
        <v>1.180832599404723E-2</v>
      </c>
      <c r="E38" s="5"/>
    </row>
    <row r="39" spans="1:7" ht="15.75" customHeight="1" x14ac:dyDescent="0.3">
      <c r="C39" s="47">
        <v>1132.29</v>
      </c>
      <c r="D39" s="40">
        <f t="shared" si="0"/>
        <v>6.2805328366019701E-3</v>
      </c>
      <c r="E39" s="5"/>
    </row>
    <row r="40" spans="1:7" ht="15.75" customHeight="1" x14ac:dyDescent="0.3">
      <c r="C40" s="47">
        <v>1139.92</v>
      </c>
      <c r="D40" s="40">
        <f t="shared" si="0"/>
        <v>1.3061410938098391E-2</v>
      </c>
      <c r="E40" s="5"/>
    </row>
    <row r="41" spans="1:7" ht="15.75" customHeight="1" x14ac:dyDescent="0.3">
      <c r="C41" s="47">
        <v>1133.47</v>
      </c>
      <c r="D41" s="40">
        <f t="shared" si="0"/>
        <v>7.3292138536093223E-3</v>
      </c>
      <c r="E41" s="5"/>
    </row>
    <row r="42" spans="1:7" ht="15.75" customHeight="1" x14ac:dyDescent="0.3">
      <c r="C42" s="47">
        <v>1096.21</v>
      </c>
      <c r="D42" s="40">
        <f t="shared" si="0"/>
        <v>-2.5784222327485434E-2</v>
      </c>
      <c r="E42" s="5"/>
    </row>
    <row r="43" spans="1:7" ht="16.5" customHeight="1" x14ac:dyDescent="0.3">
      <c r="C43" s="48">
        <v>1145.27</v>
      </c>
      <c r="D43" s="41">
        <f t="shared" si="0"/>
        <v>1.7816024023682233E-2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22504.460000000003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1125.2230000000002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3">
        <f>C46</f>
        <v>1125.2230000000002</v>
      </c>
      <c r="C49" s="45">
        <f>-IF(C46&lt;=80,10%,IF(C46&lt;250,7.5%,5%))</f>
        <v>-0.05</v>
      </c>
      <c r="D49" s="33">
        <f>IF(C46&lt;=80,C46*0.9,IF(C46&lt;250,C46*0.925,C46*0.95))</f>
        <v>1068.9618500000001</v>
      </c>
    </row>
    <row r="50" spans="1:6" ht="17.25" customHeight="1" x14ac:dyDescent="0.3">
      <c r="B50" s="704"/>
      <c r="C50" s="46">
        <f>IF(C46&lt;=80, 10%, IF(C46&lt;250, 7.5%, 5%))</f>
        <v>0.05</v>
      </c>
      <c r="D50" s="33">
        <f>IF(C46&lt;=80, C46*1.1, IF(C46&lt;250, C46*1.075, C46*1.05))</f>
        <v>1181.4841500000002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41" zoomScale="80" zoomScaleNormal="80" zoomScalePageLayoutView="50" workbookViewId="0">
      <selection activeCell="J58" sqref="J5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39" t="s">
        <v>45</v>
      </c>
      <c r="B1" s="739"/>
      <c r="C1" s="739"/>
      <c r="D1" s="739"/>
      <c r="E1" s="739"/>
      <c r="F1" s="739"/>
      <c r="G1" s="739"/>
      <c r="H1" s="739"/>
      <c r="I1" s="739"/>
    </row>
    <row r="2" spans="1:9" ht="18.75" customHeight="1" x14ac:dyDescent="0.3">
      <c r="A2" s="739"/>
      <c r="B2" s="739"/>
      <c r="C2" s="739"/>
      <c r="D2" s="739"/>
      <c r="E2" s="739"/>
      <c r="F2" s="739"/>
      <c r="G2" s="739"/>
      <c r="H2" s="739"/>
      <c r="I2" s="739"/>
    </row>
    <row r="3" spans="1:9" ht="18.75" customHeight="1" x14ac:dyDescent="0.3">
      <c r="A3" s="739"/>
      <c r="B3" s="739"/>
      <c r="C3" s="739"/>
      <c r="D3" s="739"/>
      <c r="E3" s="739"/>
      <c r="F3" s="739"/>
      <c r="G3" s="739"/>
      <c r="H3" s="739"/>
      <c r="I3" s="739"/>
    </row>
    <row r="4" spans="1:9" ht="18.75" customHeight="1" x14ac:dyDescent="0.3">
      <c r="A4" s="739"/>
      <c r="B4" s="739"/>
      <c r="C4" s="739"/>
      <c r="D4" s="739"/>
      <c r="E4" s="739"/>
      <c r="F4" s="739"/>
      <c r="G4" s="739"/>
      <c r="H4" s="739"/>
      <c r="I4" s="739"/>
    </row>
    <row r="5" spans="1:9" ht="18.75" customHeight="1" x14ac:dyDescent="0.3">
      <c r="A5" s="739"/>
      <c r="B5" s="739"/>
      <c r="C5" s="739"/>
      <c r="D5" s="739"/>
      <c r="E5" s="739"/>
      <c r="F5" s="739"/>
      <c r="G5" s="739"/>
      <c r="H5" s="739"/>
      <c r="I5" s="739"/>
    </row>
    <row r="6" spans="1:9" ht="18.75" customHeight="1" x14ac:dyDescent="0.3">
      <c r="A6" s="739"/>
      <c r="B6" s="739"/>
      <c r="C6" s="739"/>
      <c r="D6" s="739"/>
      <c r="E6" s="739"/>
      <c r="F6" s="739"/>
      <c r="G6" s="739"/>
      <c r="H6" s="739"/>
      <c r="I6" s="739"/>
    </row>
    <row r="7" spans="1:9" ht="18.75" customHeight="1" x14ac:dyDescent="0.3">
      <c r="A7" s="739"/>
      <c r="B7" s="739"/>
      <c r="C7" s="739"/>
      <c r="D7" s="739"/>
      <c r="E7" s="739"/>
      <c r="F7" s="739"/>
      <c r="G7" s="739"/>
      <c r="H7" s="739"/>
      <c r="I7" s="739"/>
    </row>
    <row r="8" spans="1:9" x14ac:dyDescent="0.3">
      <c r="A8" s="740" t="s">
        <v>46</v>
      </c>
      <c r="B8" s="740"/>
      <c r="C8" s="740"/>
      <c r="D8" s="740"/>
      <c r="E8" s="740"/>
      <c r="F8" s="740"/>
      <c r="G8" s="740"/>
      <c r="H8" s="740"/>
      <c r="I8" s="740"/>
    </row>
    <row r="9" spans="1:9" x14ac:dyDescent="0.3">
      <c r="A9" s="740"/>
      <c r="B9" s="740"/>
      <c r="C9" s="740"/>
      <c r="D9" s="740"/>
      <c r="E9" s="740"/>
      <c r="F9" s="740"/>
      <c r="G9" s="740"/>
      <c r="H9" s="740"/>
      <c r="I9" s="740"/>
    </row>
    <row r="10" spans="1:9" x14ac:dyDescent="0.3">
      <c r="A10" s="740"/>
      <c r="B10" s="740"/>
      <c r="C10" s="740"/>
      <c r="D10" s="740"/>
      <c r="E10" s="740"/>
      <c r="F10" s="740"/>
      <c r="G10" s="740"/>
      <c r="H10" s="740"/>
      <c r="I10" s="740"/>
    </row>
    <row r="11" spans="1:9" x14ac:dyDescent="0.3">
      <c r="A11" s="740"/>
      <c r="B11" s="740"/>
      <c r="C11" s="740"/>
      <c r="D11" s="740"/>
      <c r="E11" s="740"/>
      <c r="F11" s="740"/>
      <c r="G11" s="740"/>
      <c r="H11" s="740"/>
      <c r="I11" s="740"/>
    </row>
    <row r="12" spans="1:9" x14ac:dyDescent="0.3">
      <c r="A12" s="740"/>
      <c r="B12" s="740"/>
      <c r="C12" s="740"/>
      <c r="D12" s="740"/>
      <c r="E12" s="740"/>
      <c r="F12" s="740"/>
      <c r="G12" s="740"/>
      <c r="H12" s="740"/>
      <c r="I12" s="740"/>
    </row>
    <row r="13" spans="1:9" x14ac:dyDescent="0.3">
      <c r="A13" s="740"/>
      <c r="B13" s="740"/>
      <c r="C13" s="740"/>
      <c r="D13" s="740"/>
      <c r="E13" s="740"/>
      <c r="F13" s="740"/>
      <c r="G13" s="740"/>
      <c r="H13" s="740"/>
      <c r="I13" s="740"/>
    </row>
    <row r="14" spans="1:9" x14ac:dyDescent="0.3">
      <c r="A14" s="740"/>
      <c r="B14" s="740"/>
      <c r="C14" s="740"/>
      <c r="D14" s="740"/>
      <c r="E14" s="740"/>
      <c r="F14" s="740"/>
      <c r="G14" s="740"/>
      <c r="H14" s="740"/>
      <c r="I14" s="740"/>
    </row>
    <row r="15" spans="1:9" ht="19.5" customHeight="1" x14ac:dyDescent="0.35">
      <c r="A15" s="50"/>
    </row>
    <row r="16" spans="1:9" ht="19.5" customHeight="1" x14ac:dyDescent="0.35">
      <c r="A16" s="712" t="s">
        <v>31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3">
      <c r="A17" s="715" t="s">
        <v>47</v>
      </c>
      <c r="B17" s="715"/>
      <c r="C17" s="715"/>
      <c r="D17" s="715"/>
      <c r="E17" s="715"/>
      <c r="F17" s="715"/>
      <c r="G17" s="715"/>
      <c r="H17" s="715"/>
    </row>
    <row r="18" spans="1:14" ht="26.25" customHeight="1" x14ac:dyDescent="0.5">
      <c r="A18" s="52" t="s">
        <v>33</v>
      </c>
      <c r="B18" s="711" t="s">
        <v>5</v>
      </c>
      <c r="C18" s="711"/>
      <c r="D18" s="217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0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716" t="s">
        <v>130</v>
      </c>
      <c r="C20" s="716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716" t="s">
        <v>11</v>
      </c>
      <c r="C21" s="716"/>
      <c r="D21" s="716"/>
      <c r="E21" s="716"/>
      <c r="F21" s="716"/>
      <c r="G21" s="716"/>
      <c r="H21" s="716"/>
      <c r="I21" s="56"/>
    </row>
    <row r="22" spans="1:14" ht="26.25" customHeight="1" x14ac:dyDescent="0.5">
      <c r="A22" s="52" t="s">
        <v>37</v>
      </c>
      <c r="B22" s="57">
        <v>42509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420">
        <v>42510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711" t="s">
        <v>130</v>
      </c>
      <c r="C26" s="711"/>
    </row>
    <row r="27" spans="1:14" ht="26.25" customHeight="1" x14ac:dyDescent="0.5">
      <c r="A27" s="61" t="s">
        <v>48</v>
      </c>
      <c r="B27" s="717" t="s">
        <v>131</v>
      </c>
      <c r="C27" s="717"/>
    </row>
    <row r="28" spans="1:14" ht="27" customHeight="1" x14ac:dyDescent="0.45">
      <c r="A28" s="61" t="s">
        <v>6</v>
      </c>
      <c r="B28" s="62">
        <v>101.74</v>
      </c>
    </row>
    <row r="29" spans="1:14" s="3" customFormat="1" ht="27" customHeight="1" x14ac:dyDescent="0.5">
      <c r="A29" s="61" t="s">
        <v>49</v>
      </c>
      <c r="B29" s="63">
        <v>0</v>
      </c>
      <c r="C29" s="718" t="s">
        <v>50</v>
      </c>
      <c r="D29" s="719"/>
      <c r="E29" s="719"/>
      <c r="F29" s="719"/>
      <c r="G29" s="720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721" t="s">
        <v>53</v>
      </c>
      <c r="D31" s="722"/>
      <c r="E31" s="722"/>
      <c r="F31" s="722"/>
      <c r="G31" s="722"/>
      <c r="H31" s="723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721" t="s">
        <v>55</v>
      </c>
      <c r="D32" s="722"/>
      <c r="E32" s="722"/>
      <c r="F32" s="722"/>
      <c r="G32" s="722"/>
      <c r="H32" s="723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724" t="s">
        <v>59</v>
      </c>
      <c r="E36" s="725"/>
      <c r="F36" s="724" t="s">
        <v>60</v>
      </c>
      <c r="G36" s="726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447">
        <v>29202533</v>
      </c>
      <c r="E38" s="84">
        <f>IF(ISBLANK(D38),"-",$D$48/$D$45*D38)</f>
        <v>30213788.501132924</v>
      </c>
      <c r="F38" s="447">
        <v>32037969</v>
      </c>
      <c r="G38" s="85">
        <f>IF(ISBLANK(F38),"-",$D$48/$F$45*F38)</f>
        <v>30317755.710458308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52">
        <v>29184496</v>
      </c>
      <c r="E39" s="89">
        <f>IF(ISBLANK(D39),"-",$D$48/$D$45*D39)</f>
        <v>30195126.897250995</v>
      </c>
      <c r="F39" s="452">
        <v>32003131</v>
      </c>
      <c r="G39" s="90">
        <f>IF(ISBLANK(F39),"-",$D$48/$F$45*F39)</f>
        <v>30284788.265691727</v>
      </c>
      <c r="I39" s="728">
        <f>ABS((F43/D43*D42)-F42)/D42</f>
        <v>3.6176311929225907E-3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52">
        <v>29135731</v>
      </c>
      <c r="E40" s="89">
        <f>IF(ISBLANK(D40),"-",$D$48/$D$45*D40)</f>
        <v>30144673.212419692</v>
      </c>
      <c r="F40" s="452">
        <v>31967076</v>
      </c>
      <c r="G40" s="90">
        <f>IF(ISBLANK(F40),"-",$D$48/$F$45*F40)</f>
        <v>30250669.165253725</v>
      </c>
      <c r="I40" s="728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29174253.333333332</v>
      </c>
      <c r="E42" s="99">
        <f>AVERAGE(E38:E41)</f>
        <v>30184529.536934536</v>
      </c>
      <c r="F42" s="98">
        <f>AVERAGE(F38:F41)</f>
        <v>32002725.333333332</v>
      </c>
      <c r="G42" s="100">
        <f>AVERAGE(G38:G41)</f>
        <v>30284404.380467921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14.25</v>
      </c>
      <c r="E43" s="91"/>
      <c r="F43" s="103">
        <v>15.58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14.25</v>
      </c>
      <c r="E44" s="106"/>
      <c r="F44" s="105">
        <f>F43*$B$34</f>
        <v>15.58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14.497949999999998</v>
      </c>
      <c r="E45" s="109"/>
      <c r="F45" s="108">
        <f>F44*$B$30/100</f>
        <v>15.851092</v>
      </c>
      <c r="H45" s="101"/>
    </row>
    <row r="46" spans="1:14" ht="19.5" customHeight="1" x14ac:dyDescent="0.35">
      <c r="A46" s="729" t="s">
        <v>78</v>
      </c>
      <c r="B46" s="730"/>
      <c r="C46" s="104" t="s">
        <v>79</v>
      </c>
      <c r="D46" s="110">
        <f>D45/$B$45</f>
        <v>0.14497949999999998</v>
      </c>
      <c r="E46" s="111"/>
      <c r="F46" s="112">
        <f>F45/$B$45</f>
        <v>0.15851092</v>
      </c>
      <c r="H46" s="101"/>
    </row>
    <row r="47" spans="1:14" ht="27" customHeight="1" x14ac:dyDescent="0.45">
      <c r="A47" s="731"/>
      <c r="B47" s="732"/>
      <c r="C47" s="113" t="s">
        <v>80</v>
      </c>
      <c r="D47" s="114">
        <v>0.15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15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15</v>
      </c>
      <c r="F49" s="117"/>
      <c r="H49" s="101"/>
    </row>
    <row r="50" spans="1:12" ht="18" x14ac:dyDescent="0.35">
      <c r="C50" s="74" t="s">
        <v>83</v>
      </c>
      <c r="D50" s="120">
        <f>AVERAGE(E38:E41,G38:G41)</f>
        <v>30234466.958701227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2.0797690464225177E-3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>Each tablet contains lamivudine 150 mg, nevirapine 200 mg and  Zidovudine 300 mg</v>
      </c>
    </row>
    <row r="56" spans="1:12" ht="26.25" customHeight="1" x14ac:dyDescent="0.45">
      <c r="A56" s="128" t="s">
        <v>87</v>
      </c>
      <c r="B56" s="129">
        <v>150</v>
      </c>
      <c r="C56" s="51" t="str">
        <f>B20</f>
        <v>Lamivudine</v>
      </c>
      <c r="H56" s="130"/>
    </row>
    <row r="57" spans="1:12" ht="18" x14ac:dyDescent="0.35">
      <c r="A57" s="127" t="s">
        <v>88</v>
      </c>
      <c r="B57" s="218">
        <f>Uniformity!C46</f>
        <v>1125.2230000000002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733" t="s">
        <v>94</v>
      </c>
      <c r="D60" s="736">
        <v>1123.6099999999999</v>
      </c>
      <c r="E60" s="133">
        <v>1</v>
      </c>
      <c r="F60" s="134">
        <v>30027696</v>
      </c>
      <c r="G60" s="219">
        <f>IF(ISBLANK(F60),"-",(F60/$D$50*$D$47*$B$68)*($B$57/$D$60))</f>
        <v>149.18802278481027</v>
      </c>
      <c r="H60" s="135">
        <f t="shared" ref="H60:H71" si="0">IF(ISBLANK(F60),"-",G60/$B$56)</f>
        <v>0.99458681856540176</v>
      </c>
      <c r="L60" s="64"/>
    </row>
    <row r="61" spans="1:12" s="3" customFormat="1" ht="26.25" customHeight="1" x14ac:dyDescent="0.45">
      <c r="A61" s="76" t="s">
        <v>95</v>
      </c>
      <c r="B61" s="77">
        <v>50</v>
      </c>
      <c r="C61" s="734"/>
      <c r="D61" s="737"/>
      <c r="E61" s="136">
        <v>2</v>
      </c>
      <c r="F61" s="88">
        <v>30050867</v>
      </c>
      <c r="G61" s="220">
        <f>IF(ISBLANK(F61),"-",(F61/$D$50*$D$47*$B$68)*($B$57/$D$60))</f>
        <v>149.30314436043653</v>
      </c>
      <c r="H61" s="137">
        <f t="shared" si="0"/>
        <v>0.99535429573624357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734"/>
      <c r="D62" s="737"/>
      <c r="E62" s="136">
        <v>3</v>
      </c>
      <c r="F62" s="138">
        <v>29991423</v>
      </c>
      <c r="G62" s="220">
        <f>IF(ISBLANK(F62),"-",(F62/$D$50*$D$47*$B$68)*($B$57/$D$60))</f>
        <v>149.0078059226683</v>
      </c>
      <c r="H62" s="137">
        <f t="shared" si="0"/>
        <v>0.9933853728177886</v>
      </c>
      <c r="L62" s="64"/>
    </row>
    <row r="63" spans="1:12" ht="27" customHeight="1" x14ac:dyDescent="0.45">
      <c r="A63" s="76" t="s">
        <v>97</v>
      </c>
      <c r="B63" s="77">
        <v>1</v>
      </c>
      <c r="C63" s="735"/>
      <c r="D63" s="738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733" t="s">
        <v>99</v>
      </c>
      <c r="D64" s="736">
        <v>1125.52</v>
      </c>
      <c r="E64" s="133">
        <v>1</v>
      </c>
      <c r="F64" s="134">
        <v>30085496</v>
      </c>
      <c r="G64" s="221">
        <f>IF(ISBLANK(F64),"-",(F64/$D$50*$D$47*$B$68)*($B$57/$D$64))</f>
        <v>149.22153484470437</v>
      </c>
      <c r="H64" s="141">
        <f t="shared" si="0"/>
        <v>0.99481023229802912</v>
      </c>
    </row>
    <row r="65" spans="1:8" ht="26.25" customHeight="1" x14ac:dyDescent="0.45">
      <c r="A65" s="76" t="s">
        <v>100</v>
      </c>
      <c r="B65" s="77">
        <v>1</v>
      </c>
      <c r="C65" s="734"/>
      <c r="D65" s="737"/>
      <c r="E65" s="136">
        <v>2</v>
      </c>
      <c r="F65" s="88">
        <v>30040138</v>
      </c>
      <c r="G65" s="222">
        <f>IF(ISBLANK(F65),"-",(F65/$D$50*$D$47*$B$68)*($B$57/$D$64))</f>
        <v>148.99656297196259</v>
      </c>
      <c r="H65" s="142">
        <f t="shared" si="0"/>
        <v>0.99331041981308388</v>
      </c>
    </row>
    <row r="66" spans="1:8" ht="26.25" customHeight="1" x14ac:dyDescent="0.45">
      <c r="A66" s="76" t="s">
        <v>101</v>
      </c>
      <c r="B66" s="77">
        <v>1</v>
      </c>
      <c r="C66" s="734"/>
      <c r="D66" s="737"/>
      <c r="E66" s="136">
        <v>3</v>
      </c>
      <c r="F66" s="88">
        <v>30103311</v>
      </c>
      <c r="G66" s="222">
        <f>IF(ISBLANK(F66),"-",(F66/$D$50*$D$47*$B$68)*($B$57/$D$64))</f>
        <v>149.30989574934955</v>
      </c>
      <c r="H66" s="142">
        <f t="shared" si="0"/>
        <v>0.99539930499566365</v>
      </c>
    </row>
    <row r="67" spans="1:8" ht="27" customHeight="1" x14ac:dyDescent="0.45">
      <c r="A67" s="76" t="s">
        <v>102</v>
      </c>
      <c r="B67" s="77">
        <v>1</v>
      </c>
      <c r="C67" s="735"/>
      <c r="D67" s="738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1000</v>
      </c>
      <c r="C68" s="733" t="s">
        <v>104</v>
      </c>
      <c r="D68" s="736">
        <v>1127.74</v>
      </c>
      <c r="E68" s="133">
        <v>1</v>
      </c>
      <c r="F68" s="134">
        <v>30037362</v>
      </c>
      <c r="G68" s="221">
        <f>IF(ISBLANK(F68),"-",(F68/$D$50*$D$47*$B$68)*($B$57/$D$68))</f>
        <v>148.68951582687811</v>
      </c>
      <c r="H68" s="137">
        <f t="shared" si="0"/>
        <v>0.99126343884585399</v>
      </c>
    </row>
    <row r="69" spans="1:8" ht="27" customHeight="1" x14ac:dyDescent="0.5">
      <c r="A69" s="123" t="s">
        <v>105</v>
      </c>
      <c r="B69" s="145">
        <f>(D47*B68)/B56*B57</f>
        <v>1125.2230000000002</v>
      </c>
      <c r="C69" s="734"/>
      <c r="D69" s="737"/>
      <c r="E69" s="136">
        <v>2</v>
      </c>
      <c r="F69" s="88">
        <v>29997631</v>
      </c>
      <c r="G69" s="222">
        <f>IF(ISBLANK(F69),"-",(F69/$D$50*$D$47*$B$68)*($B$57/$D$68))</f>
        <v>148.49284132685654</v>
      </c>
      <c r="H69" s="137">
        <f t="shared" si="0"/>
        <v>0.98995227551237686</v>
      </c>
    </row>
    <row r="70" spans="1:8" ht="26.25" customHeight="1" x14ac:dyDescent="0.45">
      <c r="A70" s="746" t="s">
        <v>78</v>
      </c>
      <c r="B70" s="747"/>
      <c r="C70" s="734"/>
      <c r="D70" s="737"/>
      <c r="E70" s="136">
        <v>3</v>
      </c>
      <c r="F70" s="88">
        <v>29970716</v>
      </c>
      <c r="G70" s="222">
        <f>IF(ISBLANK(F70),"-",(F70/$D$50*$D$47*$B$68)*($B$57/$D$68))</f>
        <v>148.35960797838604</v>
      </c>
      <c r="H70" s="137">
        <f t="shared" si="0"/>
        <v>0.98906405318924029</v>
      </c>
    </row>
    <row r="71" spans="1:8" ht="27" customHeight="1" x14ac:dyDescent="0.45">
      <c r="A71" s="748"/>
      <c r="B71" s="749"/>
      <c r="C71" s="745"/>
      <c r="D71" s="738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8">
        <f>AVERAGE(G60:G71)</f>
        <v>148.95210352956136</v>
      </c>
      <c r="H72" s="150">
        <f>AVERAGE(H60:H71)</f>
        <v>0.99301402353040891</v>
      </c>
    </row>
    <row r="73" spans="1:8" ht="26.25" customHeight="1" x14ac:dyDescent="0.45">
      <c r="C73" s="147"/>
      <c r="D73" s="147"/>
      <c r="E73" s="147"/>
      <c r="F73" s="151" t="s">
        <v>84</v>
      </c>
      <c r="G73" s="224">
        <f>STDEV(G60:G71)/G72</f>
        <v>2.3919298564175988E-3</v>
      </c>
      <c r="H73" s="224">
        <f>STDEV(H60:H71)/H72</f>
        <v>2.391929856417598E-3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741" t="str">
        <f>B20</f>
        <v>Lamivudine</v>
      </c>
      <c r="D76" s="741"/>
      <c r="E76" s="156" t="s">
        <v>108</v>
      </c>
      <c r="F76" s="156"/>
      <c r="G76" s="157">
        <f>H72</f>
        <v>0.99301402353040891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727" t="str">
        <f>B26</f>
        <v>Lamivudine</v>
      </c>
      <c r="C79" s="727"/>
    </row>
    <row r="80" spans="1:8" ht="26.25" customHeight="1" x14ac:dyDescent="0.45">
      <c r="A80" s="61" t="s">
        <v>48</v>
      </c>
      <c r="B80" s="727" t="str">
        <f>B27</f>
        <v>L3-9</v>
      </c>
      <c r="C80" s="727"/>
    </row>
    <row r="81" spans="1:12" ht="27" customHeight="1" x14ac:dyDescent="0.45">
      <c r="A81" s="61" t="s">
        <v>6</v>
      </c>
      <c r="B81" s="159">
        <f>B28</f>
        <v>101.74</v>
      </c>
    </row>
    <row r="82" spans="1:12" s="3" customFormat="1" ht="27" customHeight="1" x14ac:dyDescent="0.5">
      <c r="A82" s="61" t="s">
        <v>49</v>
      </c>
      <c r="B82" s="63">
        <v>0</v>
      </c>
      <c r="C82" s="718" t="s">
        <v>50</v>
      </c>
      <c r="D82" s="719"/>
      <c r="E82" s="719"/>
      <c r="F82" s="719"/>
      <c r="G82" s="720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721" t="s">
        <v>111</v>
      </c>
      <c r="D84" s="722"/>
      <c r="E84" s="722"/>
      <c r="F84" s="722"/>
      <c r="G84" s="722"/>
      <c r="H84" s="723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721" t="s">
        <v>112</v>
      </c>
      <c r="D85" s="722"/>
      <c r="E85" s="722"/>
      <c r="F85" s="722"/>
      <c r="G85" s="722"/>
      <c r="H85" s="723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20</v>
      </c>
      <c r="D89" s="160" t="s">
        <v>59</v>
      </c>
      <c r="E89" s="161"/>
      <c r="F89" s="724" t="s">
        <v>60</v>
      </c>
      <c r="G89" s="726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</v>
      </c>
      <c r="C91" s="164">
        <v>1</v>
      </c>
      <c r="D91" s="447">
        <v>31131809</v>
      </c>
      <c r="E91" s="84">
        <f>IF(ISBLANK(D91),"-",$D$101/$D$98*D91)</f>
        <v>33863855.457753107</v>
      </c>
      <c r="F91" s="447">
        <v>29656220</v>
      </c>
      <c r="G91" s="85">
        <f>IF(ISBLANK(F91),"-",$D$101/$F$98*F91)</f>
        <v>33690507.317838356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452">
        <v>31101082</v>
      </c>
      <c r="E92" s="89">
        <f>IF(ISBLANK(D92),"-",$D$101/$D$98*D92)</f>
        <v>33830431.936278649</v>
      </c>
      <c r="F92" s="452">
        <v>29602641</v>
      </c>
      <c r="G92" s="90">
        <f>IF(ISBLANK(F92),"-",$D$101/$F$98*F92)</f>
        <v>33629639.692376226</v>
      </c>
      <c r="I92" s="728">
        <f>ABS((F96/D96*D95)-F95)/D95</f>
        <v>3.4094240542495843E-3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452">
        <v>31093173</v>
      </c>
      <c r="E93" s="89">
        <f>IF(ISBLANK(D93),"-",$D$101/$D$98*D93)</f>
        <v>33821828.863042027</v>
      </c>
      <c r="F93" s="452">
        <v>29782967</v>
      </c>
      <c r="G93" s="90">
        <f>IF(ISBLANK(F93),"-",$D$101/$F$98*F93)</f>
        <v>33834496.360643342</v>
      </c>
      <c r="I93" s="728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530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6" t="s">
        <v>71</v>
      </c>
      <c r="D95" s="167">
        <f>AVERAGE(D91:D94)</f>
        <v>31108688</v>
      </c>
      <c r="E95" s="99">
        <f>AVERAGE(E91:E94)</f>
        <v>33838705.419024594</v>
      </c>
      <c r="F95" s="168">
        <f>AVERAGE(F91:F94)</f>
        <v>29680609.333333332</v>
      </c>
      <c r="G95" s="169">
        <f>AVERAGE(G91:G94)</f>
        <v>33718214.456952639</v>
      </c>
    </row>
    <row r="96" spans="1:12" ht="26.25" customHeight="1" x14ac:dyDescent="0.45">
      <c r="A96" s="76" t="s">
        <v>72</v>
      </c>
      <c r="B96" s="62">
        <v>1</v>
      </c>
      <c r="C96" s="170" t="s">
        <v>113</v>
      </c>
      <c r="D96" s="171">
        <v>15.06</v>
      </c>
      <c r="E96" s="91"/>
      <c r="F96" s="103">
        <v>14.42</v>
      </c>
    </row>
    <row r="97" spans="1:10" ht="26.25" customHeight="1" x14ac:dyDescent="0.45">
      <c r="A97" s="76" t="s">
        <v>74</v>
      </c>
      <c r="B97" s="62">
        <v>1</v>
      </c>
      <c r="C97" s="172" t="s">
        <v>114</v>
      </c>
      <c r="D97" s="173">
        <f>D96*$B$87</f>
        <v>15.06</v>
      </c>
      <c r="E97" s="106"/>
      <c r="F97" s="105">
        <f>F96*$B$87</f>
        <v>14.42</v>
      </c>
    </row>
    <row r="98" spans="1:10" ht="19.5" customHeight="1" x14ac:dyDescent="0.35">
      <c r="A98" s="76" t="s">
        <v>76</v>
      </c>
      <c r="B98" s="174">
        <f>(B97/B96)*(B95/B94)*(B93/B92)*(B91/B90)*B89</f>
        <v>100</v>
      </c>
      <c r="C98" s="172" t="s">
        <v>115</v>
      </c>
      <c r="D98" s="175">
        <f>D97*$B$83/100</f>
        <v>15.322044</v>
      </c>
      <c r="E98" s="109"/>
      <c r="F98" s="108">
        <f>F97*$B$83/100</f>
        <v>14.670907999999999</v>
      </c>
    </row>
    <row r="99" spans="1:10" ht="19.5" customHeight="1" x14ac:dyDescent="0.35">
      <c r="A99" s="729" t="s">
        <v>78</v>
      </c>
      <c r="B99" s="743"/>
      <c r="C99" s="172" t="s">
        <v>116</v>
      </c>
      <c r="D99" s="176">
        <f>D98/$B$98</f>
        <v>0.15322044000000001</v>
      </c>
      <c r="E99" s="109"/>
      <c r="F99" s="112">
        <f>F98/$B$98</f>
        <v>0.14670907999999999</v>
      </c>
      <c r="G99" s="177"/>
      <c r="H99" s="101"/>
    </row>
    <row r="100" spans="1:10" ht="19.5" customHeight="1" x14ac:dyDescent="0.35">
      <c r="A100" s="731"/>
      <c r="B100" s="744"/>
      <c r="C100" s="172" t="s">
        <v>80</v>
      </c>
      <c r="D100" s="178">
        <f>$B$56/$B$116</f>
        <v>0.16666666666666666</v>
      </c>
      <c r="F100" s="117"/>
      <c r="G100" s="179"/>
      <c r="H100" s="101"/>
    </row>
    <row r="101" spans="1:10" ht="18" x14ac:dyDescent="0.35">
      <c r="C101" s="172" t="s">
        <v>81</v>
      </c>
      <c r="D101" s="173">
        <f>D100*$B$98</f>
        <v>16.666666666666664</v>
      </c>
      <c r="F101" s="117"/>
      <c r="G101" s="177"/>
      <c r="H101" s="101"/>
    </row>
    <row r="102" spans="1:10" ht="19.5" customHeight="1" x14ac:dyDescent="0.35">
      <c r="C102" s="180" t="s">
        <v>82</v>
      </c>
      <c r="D102" s="181">
        <f>D101/B34</f>
        <v>16.666666666666664</v>
      </c>
      <c r="F102" s="121"/>
      <c r="G102" s="177"/>
      <c r="H102" s="101"/>
      <c r="J102" s="182"/>
    </row>
    <row r="103" spans="1:10" ht="18" x14ac:dyDescent="0.35">
      <c r="C103" s="183" t="s">
        <v>117</v>
      </c>
      <c r="D103" s="184">
        <f>AVERAGE(E91:E94,G91:G94)</f>
        <v>33778459.937988617</v>
      </c>
      <c r="F103" s="121"/>
      <c r="G103" s="185"/>
      <c r="H103" s="101"/>
      <c r="J103" s="186"/>
    </row>
    <row r="104" spans="1:10" ht="18" x14ac:dyDescent="0.35">
      <c r="C104" s="151" t="s">
        <v>84</v>
      </c>
      <c r="D104" s="187">
        <f>STDEV(E91:E94,G91:G94)/D103</f>
        <v>2.8053464737421031E-3</v>
      </c>
      <c r="F104" s="121"/>
      <c r="G104" s="177"/>
      <c r="H104" s="101"/>
      <c r="J104" s="186"/>
    </row>
    <row r="105" spans="1:10" ht="19.5" customHeight="1" x14ac:dyDescent="0.35">
      <c r="C105" s="153" t="s">
        <v>20</v>
      </c>
      <c r="D105" s="188">
        <f>COUNT(E91:E94,G91:G94)</f>
        <v>6</v>
      </c>
      <c r="F105" s="121"/>
      <c r="G105" s="177"/>
      <c r="H105" s="101"/>
      <c r="J105" s="186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89" t="s">
        <v>119</v>
      </c>
      <c r="D107" s="190" t="s">
        <v>63</v>
      </c>
      <c r="E107" s="191" t="s">
        <v>120</v>
      </c>
      <c r="F107" s="192" t="s">
        <v>121</v>
      </c>
    </row>
    <row r="108" spans="1:10" ht="26.25" customHeight="1" x14ac:dyDescent="0.45">
      <c r="A108" s="76" t="s">
        <v>122</v>
      </c>
      <c r="B108" s="77">
        <v>1</v>
      </c>
      <c r="C108" s="193">
        <v>1</v>
      </c>
      <c r="D108" s="194">
        <v>33078807</v>
      </c>
      <c r="E108" s="225">
        <f t="shared" ref="E108:E113" si="1">IF(ISBLANK(D108),"-",D108/$D$103*$D$100*$B$116)</f>
        <v>146.89305134423063</v>
      </c>
      <c r="F108" s="195">
        <f t="shared" ref="F108:F113" si="2">IF(ISBLANK(D108), "-", E108/$B$56)</f>
        <v>0.97928700896153753</v>
      </c>
    </row>
    <row r="109" spans="1:10" ht="26.25" customHeight="1" x14ac:dyDescent="0.45">
      <c r="A109" s="76" t="s">
        <v>95</v>
      </c>
      <c r="B109" s="77">
        <v>1</v>
      </c>
      <c r="C109" s="193">
        <v>2</v>
      </c>
      <c r="D109" s="194">
        <v>34308914</v>
      </c>
      <c r="E109" s="226">
        <f t="shared" si="1"/>
        <v>152.35558724251433</v>
      </c>
      <c r="F109" s="196">
        <f t="shared" si="2"/>
        <v>1.0157039149500955</v>
      </c>
    </row>
    <row r="110" spans="1:10" ht="26.25" customHeight="1" x14ac:dyDescent="0.45">
      <c r="A110" s="76" t="s">
        <v>96</v>
      </c>
      <c r="B110" s="77">
        <v>1</v>
      </c>
      <c r="C110" s="193">
        <v>3</v>
      </c>
      <c r="D110" s="194">
        <v>32679029</v>
      </c>
      <c r="E110" s="226">
        <f t="shared" si="1"/>
        <v>145.11775726302955</v>
      </c>
      <c r="F110" s="196">
        <f t="shared" si="2"/>
        <v>0.96745171508686367</v>
      </c>
    </row>
    <row r="111" spans="1:10" ht="26.25" customHeight="1" x14ac:dyDescent="0.45">
      <c r="A111" s="76" t="s">
        <v>97</v>
      </c>
      <c r="B111" s="77">
        <v>1</v>
      </c>
      <c r="C111" s="193">
        <v>4</v>
      </c>
      <c r="D111" s="194">
        <v>34263470</v>
      </c>
      <c r="E111" s="226">
        <f t="shared" si="1"/>
        <v>152.15378408119454</v>
      </c>
      <c r="F111" s="196">
        <f t="shared" si="2"/>
        <v>1.014358560541297</v>
      </c>
    </row>
    <row r="112" spans="1:10" ht="26.25" customHeight="1" x14ac:dyDescent="0.45">
      <c r="A112" s="76" t="s">
        <v>98</v>
      </c>
      <c r="B112" s="77">
        <v>1</v>
      </c>
      <c r="C112" s="193">
        <v>5</v>
      </c>
      <c r="D112" s="194">
        <v>32984722</v>
      </c>
      <c r="E112" s="226">
        <f t="shared" si="1"/>
        <v>146.475248104358</v>
      </c>
      <c r="F112" s="196">
        <f t="shared" si="2"/>
        <v>0.97650165402905331</v>
      </c>
    </row>
    <row r="113" spans="1:10" ht="26.25" customHeight="1" x14ac:dyDescent="0.45">
      <c r="A113" s="76" t="s">
        <v>100</v>
      </c>
      <c r="B113" s="77">
        <v>1</v>
      </c>
      <c r="C113" s="197">
        <v>6</v>
      </c>
      <c r="D113" s="198">
        <v>35173025</v>
      </c>
      <c r="E113" s="227">
        <f t="shared" si="1"/>
        <v>156.19284477994955</v>
      </c>
      <c r="F113" s="199">
        <f t="shared" si="2"/>
        <v>1.0412856318663304</v>
      </c>
    </row>
    <row r="114" spans="1:10" ht="26.25" customHeight="1" x14ac:dyDescent="0.45">
      <c r="A114" s="76" t="s">
        <v>101</v>
      </c>
      <c r="B114" s="77">
        <v>1</v>
      </c>
      <c r="C114" s="193"/>
      <c r="D114" s="148"/>
      <c r="E114" s="50"/>
      <c r="F114" s="200"/>
    </row>
    <row r="115" spans="1:10" ht="26.25" customHeight="1" x14ac:dyDescent="0.45">
      <c r="A115" s="76" t="s">
        <v>102</v>
      </c>
      <c r="B115" s="77">
        <v>1</v>
      </c>
      <c r="C115" s="193"/>
      <c r="D115" s="201" t="s">
        <v>71</v>
      </c>
      <c r="E115" s="229">
        <f>AVERAGE(E108:E113)</f>
        <v>149.86471213587944</v>
      </c>
      <c r="F115" s="202">
        <f>AVERAGE(F108:F113)</f>
        <v>0.99909808090586283</v>
      </c>
    </row>
    <row r="116" spans="1:10" ht="27" customHeight="1" x14ac:dyDescent="0.45">
      <c r="A116" s="76" t="s">
        <v>103</v>
      </c>
      <c r="B116" s="107">
        <f>(B115/B114)*(B113/B112)*(B111/B110)*(B109/B108)*B107</f>
        <v>900</v>
      </c>
      <c r="C116" s="203"/>
      <c r="D116" s="166" t="s">
        <v>84</v>
      </c>
      <c r="E116" s="204">
        <f>STDEV(E108:E113)/E115</f>
        <v>2.898471561711111E-2</v>
      </c>
      <c r="F116" s="204">
        <f>STDEV(F108:F113)/F115</f>
        <v>2.8984715617111124E-2</v>
      </c>
      <c r="I116" s="50"/>
    </row>
    <row r="117" spans="1:10" ht="27" customHeight="1" x14ac:dyDescent="0.45">
      <c r="A117" s="729" t="s">
        <v>78</v>
      </c>
      <c r="B117" s="730"/>
      <c r="C117" s="205"/>
      <c r="D117" s="206" t="s">
        <v>20</v>
      </c>
      <c r="E117" s="207">
        <f>COUNT(E108:E113)</f>
        <v>6</v>
      </c>
      <c r="F117" s="207">
        <f>COUNT(F108:F113)</f>
        <v>6</v>
      </c>
      <c r="I117" s="50"/>
      <c r="J117" s="186"/>
    </row>
    <row r="118" spans="1:10" ht="19.5" customHeight="1" x14ac:dyDescent="0.35">
      <c r="A118" s="731"/>
      <c r="B118" s="732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6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123</v>
      </c>
      <c r="C120" s="741" t="str">
        <f>B20</f>
        <v>Lamivudine</v>
      </c>
      <c r="D120" s="741"/>
      <c r="E120" s="156" t="s">
        <v>124</v>
      </c>
      <c r="F120" s="156"/>
      <c r="G120" s="157">
        <f>F115</f>
        <v>0.99909808090586283</v>
      </c>
      <c r="H120" s="50"/>
      <c r="I120" s="50"/>
    </row>
    <row r="121" spans="1:10" ht="19.5" customHeigh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" x14ac:dyDescent="0.35">
      <c r="B122" s="742" t="s">
        <v>26</v>
      </c>
      <c r="C122" s="742"/>
      <c r="E122" s="162" t="s">
        <v>27</v>
      </c>
      <c r="F122" s="210"/>
      <c r="G122" s="742" t="s">
        <v>28</v>
      </c>
      <c r="H122" s="742"/>
    </row>
    <row r="123" spans="1:10" ht="69.900000000000006" customHeight="1" x14ac:dyDescent="0.35">
      <c r="A123" s="211" t="s">
        <v>29</v>
      </c>
      <c r="B123" s="212"/>
      <c r="C123" s="212"/>
      <c r="E123" s="212"/>
      <c r="F123" s="50"/>
      <c r="G123" s="213"/>
      <c r="H123" s="213"/>
    </row>
    <row r="124" spans="1:10" ht="69.900000000000006" customHeight="1" x14ac:dyDescent="0.35">
      <c r="A124" s="211" t="s">
        <v>30</v>
      </c>
      <c r="B124" s="214"/>
      <c r="C124" s="214"/>
      <c r="E124" s="214"/>
      <c r="F124" s="50"/>
      <c r="G124" s="215"/>
      <c r="H124" s="215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5" zoomScale="70" zoomScaleNormal="70" zoomScalePageLayoutView="50" workbookViewId="0">
      <selection activeCell="D108" sqref="D10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39" t="s">
        <v>45</v>
      </c>
      <c r="B1" s="739"/>
      <c r="C1" s="739"/>
      <c r="D1" s="739"/>
      <c r="E1" s="739"/>
      <c r="F1" s="739"/>
      <c r="G1" s="739"/>
      <c r="H1" s="739"/>
      <c r="I1" s="739"/>
    </row>
    <row r="2" spans="1:9" ht="18.75" customHeight="1" x14ac:dyDescent="0.3">
      <c r="A2" s="739"/>
      <c r="B2" s="739"/>
      <c r="C2" s="739"/>
      <c r="D2" s="739"/>
      <c r="E2" s="739"/>
      <c r="F2" s="739"/>
      <c r="G2" s="739"/>
      <c r="H2" s="739"/>
      <c r="I2" s="739"/>
    </row>
    <row r="3" spans="1:9" ht="18.75" customHeight="1" x14ac:dyDescent="0.3">
      <c r="A3" s="739"/>
      <c r="B3" s="739"/>
      <c r="C3" s="739"/>
      <c r="D3" s="739"/>
      <c r="E3" s="739"/>
      <c r="F3" s="739"/>
      <c r="G3" s="739"/>
      <c r="H3" s="739"/>
      <c r="I3" s="739"/>
    </row>
    <row r="4" spans="1:9" ht="18.75" customHeight="1" x14ac:dyDescent="0.3">
      <c r="A4" s="739"/>
      <c r="B4" s="739"/>
      <c r="C4" s="739"/>
      <c r="D4" s="739"/>
      <c r="E4" s="739"/>
      <c r="F4" s="739"/>
      <c r="G4" s="739"/>
      <c r="H4" s="739"/>
      <c r="I4" s="739"/>
    </row>
    <row r="5" spans="1:9" ht="18.75" customHeight="1" x14ac:dyDescent="0.3">
      <c r="A5" s="739"/>
      <c r="B5" s="739"/>
      <c r="C5" s="739"/>
      <c r="D5" s="739"/>
      <c r="E5" s="739"/>
      <c r="F5" s="739"/>
      <c r="G5" s="739"/>
      <c r="H5" s="739"/>
      <c r="I5" s="739"/>
    </row>
    <row r="6" spans="1:9" ht="18.75" customHeight="1" x14ac:dyDescent="0.3">
      <c r="A6" s="739"/>
      <c r="B6" s="739"/>
      <c r="C6" s="739"/>
      <c r="D6" s="739"/>
      <c r="E6" s="739"/>
      <c r="F6" s="739"/>
      <c r="G6" s="739"/>
      <c r="H6" s="739"/>
      <c r="I6" s="739"/>
    </row>
    <row r="7" spans="1:9" ht="18.75" customHeight="1" x14ac:dyDescent="0.3">
      <c r="A7" s="739"/>
      <c r="B7" s="739"/>
      <c r="C7" s="739"/>
      <c r="D7" s="739"/>
      <c r="E7" s="739"/>
      <c r="F7" s="739"/>
      <c r="G7" s="739"/>
      <c r="H7" s="739"/>
      <c r="I7" s="739"/>
    </row>
    <row r="8" spans="1:9" x14ac:dyDescent="0.3">
      <c r="A8" s="740" t="s">
        <v>46</v>
      </c>
      <c r="B8" s="740"/>
      <c r="C8" s="740"/>
      <c r="D8" s="740"/>
      <c r="E8" s="740"/>
      <c r="F8" s="740"/>
      <c r="G8" s="740"/>
      <c r="H8" s="740"/>
      <c r="I8" s="740"/>
    </row>
    <row r="9" spans="1:9" x14ac:dyDescent="0.3">
      <c r="A9" s="740"/>
      <c r="B9" s="740"/>
      <c r="C9" s="740"/>
      <c r="D9" s="740"/>
      <c r="E9" s="740"/>
      <c r="F9" s="740"/>
      <c r="G9" s="740"/>
      <c r="H9" s="740"/>
      <c r="I9" s="740"/>
    </row>
    <row r="10" spans="1:9" x14ac:dyDescent="0.3">
      <c r="A10" s="740"/>
      <c r="B10" s="740"/>
      <c r="C10" s="740"/>
      <c r="D10" s="740"/>
      <c r="E10" s="740"/>
      <c r="F10" s="740"/>
      <c r="G10" s="740"/>
      <c r="H10" s="740"/>
      <c r="I10" s="740"/>
    </row>
    <row r="11" spans="1:9" x14ac:dyDescent="0.3">
      <c r="A11" s="740"/>
      <c r="B11" s="740"/>
      <c r="C11" s="740"/>
      <c r="D11" s="740"/>
      <c r="E11" s="740"/>
      <c r="F11" s="740"/>
      <c r="G11" s="740"/>
      <c r="H11" s="740"/>
      <c r="I11" s="740"/>
    </row>
    <row r="12" spans="1:9" x14ac:dyDescent="0.3">
      <c r="A12" s="740"/>
      <c r="B12" s="740"/>
      <c r="C12" s="740"/>
      <c r="D12" s="740"/>
      <c r="E12" s="740"/>
      <c r="F12" s="740"/>
      <c r="G12" s="740"/>
      <c r="H12" s="740"/>
      <c r="I12" s="740"/>
    </row>
    <row r="13" spans="1:9" x14ac:dyDescent="0.3">
      <c r="A13" s="740"/>
      <c r="B13" s="740"/>
      <c r="C13" s="740"/>
      <c r="D13" s="740"/>
      <c r="E13" s="740"/>
      <c r="F13" s="740"/>
      <c r="G13" s="740"/>
      <c r="H13" s="740"/>
      <c r="I13" s="740"/>
    </row>
    <row r="14" spans="1:9" x14ac:dyDescent="0.3">
      <c r="A14" s="740"/>
      <c r="B14" s="740"/>
      <c r="C14" s="740"/>
      <c r="D14" s="740"/>
      <c r="E14" s="740"/>
      <c r="F14" s="740"/>
      <c r="G14" s="740"/>
      <c r="H14" s="740"/>
      <c r="I14" s="740"/>
    </row>
    <row r="15" spans="1:9" ht="19.5" customHeight="1" x14ac:dyDescent="0.35">
      <c r="A15" s="231"/>
    </row>
    <row r="16" spans="1:9" ht="19.5" customHeight="1" x14ac:dyDescent="0.35">
      <c r="A16" s="712" t="s">
        <v>31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3">
      <c r="A17" s="715" t="s">
        <v>47</v>
      </c>
      <c r="B17" s="715"/>
      <c r="C17" s="715"/>
      <c r="D17" s="715"/>
      <c r="E17" s="715"/>
      <c r="F17" s="715"/>
      <c r="G17" s="715"/>
      <c r="H17" s="715"/>
    </row>
    <row r="18" spans="1:14" ht="26.25" customHeight="1" x14ac:dyDescent="0.5">
      <c r="A18" s="233" t="s">
        <v>33</v>
      </c>
      <c r="B18" s="711" t="s">
        <v>5</v>
      </c>
      <c r="C18" s="711"/>
      <c r="D18" s="399"/>
      <c r="E18" s="234"/>
      <c r="F18" s="235"/>
      <c r="G18" s="235"/>
      <c r="H18" s="235"/>
    </row>
    <row r="19" spans="1:14" ht="26.25" customHeight="1" x14ac:dyDescent="0.5">
      <c r="A19" s="233" t="s">
        <v>34</v>
      </c>
      <c r="B19" s="236" t="s">
        <v>7</v>
      </c>
      <c r="C19" s="412">
        <v>29</v>
      </c>
      <c r="D19" s="235"/>
      <c r="E19" s="235"/>
      <c r="F19" s="235"/>
      <c r="G19" s="235"/>
      <c r="H19" s="235"/>
    </row>
    <row r="20" spans="1:14" ht="26.25" customHeight="1" x14ac:dyDescent="0.5">
      <c r="A20" s="233" t="s">
        <v>35</v>
      </c>
      <c r="B20" s="716" t="s">
        <v>132</v>
      </c>
      <c r="C20" s="716"/>
      <c r="D20" s="235"/>
      <c r="E20" s="235"/>
      <c r="F20" s="235"/>
      <c r="G20" s="235"/>
      <c r="H20" s="235"/>
    </row>
    <row r="21" spans="1:14" ht="26.25" customHeight="1" x14ac:dyDescent="0.5">
      <c r="A21" s="233" t="s">
        <v>36</v>
      </c>
      <c r="B21" s="716" t="s">
        <v>11</v>
      </c>
      <c r="C21" s="716"/>
      <c r="D21" s="716"/>
      <c r="E21" s="716"/>
      <c r="F21" s="716"/>
      <c r="G21" s="716"/>
      <c r="H21" s="716"/>
      <c r="I21" s="237"/>
    </row>
    <row r="22" spans="1:14" ht="26.25" customHeight="1" x14ac:dyDescent="0.5">
      <c r="A22" s="233" t="s">
        <v>37</v>
      </c>
      <c r="B22" s="238">
        <v>42509</v>
      </c>
      <c r="C22" s="235"/>
      <c r="D22" s="235"/>
      <c r="E22" s="235"/>
      <c r="F22" s="235"/>
      <c r="G22" s="235"/>
      <c r="H22" s="235"/>
    </row>
    <row r="23" spans="1:14" ht="26.25" customHeight="1" x14ac:dyDescent="0.5">
      <c r="A23" s="233" t="s">
        <v>38</v>
      </c>
      <c r="B23" s="420">
        <v>42510</v>
      </c>
      <c r="C23" s="235"/>
      <c r="D23" s="235"/>
      <c r="E23" s="235"/>
      <c r="F23" s="235"/>
      <c r="G23" s="235"/>
      <c r="H23" s="235"/>
    </row>
    <row r="24" spans="1:14" ht="18" x14ac:dyDescent="0.35">
      <c r="A24" s="233"/>
      <c r="B24" s="239"/>
    </row>
    <row r="25" spans="1:14" ht="18" x14ac:dyDescent="0.35">
      <c r="A25" s="240" t="s">
        <v>1</v>
      </c>
      <c r="B25" s="239"/>
    </row>
    <row r="26" spans="1:14" ht="26.25" customHeight="1" x14ac:dyDescent="0.45">
      <c r="A26" s="241" t="s">
        <v>4</v>
      </c>
      <c r="B26" s="711" t="s">
        <v>132</v>
      </c>
      <c r="C26" s="711"/>
    </row>
    <row r="27" spans="1:14" ht="26.25" customHeight="1" x14ac:dyDescent="0.5">
      <c r="A27" s="242" t="s">
        <v>48</v>
      </c>
      <c r="B27" s="717" t="s">
        <v>133</v>
      </c>
      <c r="C27" s="717"/>
    </row>
    <row r="28" spans="1:14" ht="27" customHeight="1" x14ac:dyDescent="0.45">
      <c r="A28" s="242" t="s">
        <v>6</v>
      </c>
      <c r="B28" s="243">
        <v>99.15</v>
      </c>
    </row>
    <row r="29" spans="1:14" s="3" customFormat="1" ht="27" customHeight="1" x14ac:dyDescent="0.5">
      <c r="A29" s="242" t="s">
        <v>49</v>
      </c>
      <c r="B29" s="244">
        <v>0</v>
      </c>
      <c r="C29" s="718" t="s">
        <v>50</v>
      </c>
      <c r="D29" s="719"/>
      <c r="E29" s="719"/>
      <c r="F29" s="719"/>
      <c r="G29" s="720"/>
      <c r="I29" s="245"/>
      <c r="J29" s="245"/>
      <c r="K29" s="245"/>
      <c r="L29" s="245"/>
    </row>
    <row r="30" spans="1:14" s="3" customFormat="1" ht="19.5" customHeight="1" x14ac:dyDescent="0.35">
      <c r="A30" s="242" t="s">
        <v>51</v>
      </c>
      <c r="B30" s="246">
        <f>B28-B29</f>
        <v>99.15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3" customFormat="1" ht="27" customHeight="1" x14ac:dyDescent="0.45">
      <c r="A31" s="242" t="s">
        <v>52</v>
      </c>
      <c r="B31" s="249">
        <v>1</v>
      </c>
      <c r="C31" s="721" t="s">
        <v>53</v>
      </c>
      <c r="D31" s="722"/>
      <c r="E31" s="722"/>
      <c r="F31" s="722"/>
      <c r="G31" s="722"/>
      <c r="H31" s="723"/>
      <c r="I31" s="245"/>
      <c r="J31" s="245"/>
      <c r="K31" s="245"/>
      <c r="L31" s="245"/>
    </row>
    <row r="32" spans="1:14" s="3" customFormat="1" ht="27" customHeight="1" x14ac:dyDescent="0.45">
      <c r="A32" s="242" t="s">
        <v>54</v>
      </c>
      <c r="B32" s="249">
        <v>1</v>
      </c>
      <c r="C32" s="721" t="s">
        <v>55</v>
      </c>
      <c r="D32" s="722"/>
      <c r="E32" s="722"/>
      <c r="F32" s="722"/>
      <c r="G32" s="722"/>
      <c r="H32" s="723"/>
      <c r="I32" s="245"/>
      <c r="J32" s="245"/>
      <c r="K32" s="245"/>
      <c r="L32" s="250"/>
      <c r="M32" s="250"/>
      <c r="N32" s="251"/>
    </row>
    <row r="33" spans="1:14" s="3" customFormat="1" ht="17.25" customHeight="1" x14ac:dyDescent="0.35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3" customFormat="1" ht="18" x14ac:dyDescent="0.35">
      <c r="A34" s="242" t="s">
        <v>56</v>
      </c>
      <c r="B34" s="254">
        <f>B31/B32</f>
        <v>1</v>
      </c>
      <c r="C34" s="232" t="s">
        <v>57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3" customFormat="1" ht="19.5" customHeight="1" x14ac:dyDescent="0.35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3" customFormat="1" ht="27" customHeight="1" x14ac:dyDescent="0.45">
      <c r="A36" s="255" t="s">
        <v>58</v>
      </c>
      <c r="B36" s="256">
        <v>20</v>
      </c>
      <c r="C36" s="232"/>
      <c r="D36" s="724" t="s">
        <v>59</v>
      </c>
      <c r="E36" s="725"/>
      <c r="F36" s="724" t="s">
        <v>60</v>
      </c>
      <c r="G36" s="726"/>
      <c r="J36" s="245"/>
      <c r="K36" s="245"/>
      <c r="L36" s="250"/>
      <c r="M36" s="250"/>
      <c r="N36" s="251"/>
    </row>
    <row r="37" spans="1:14" s="3" customFormat="1" ht="27" customHeight="1" x14ac:dyDescent="0.45">
      <c r="A37" s="257" t="s">
        <v>61</v>
      </c>
      <c r="B37" s="258">
        <v>4</v>
      </c>
      <c r="C37" s="259" t="s">
        <v>62</v>
      </c>
      <c r="D37" s="260" t="s">
        <v>63</v>
      </c>
      <c r="E37" s="261" t="s">
        <v>64</v>
      </c>
      <c r="F37" s="260" t="s">
        <v>63</v>
      </c>
      <c r="G37" s="262" t="s">
        <v>64</v>
      </c>
      <c r="I37" s="263" t="s">
        <v>65</v>
      </c>
      <c r="J37" s="245"/>
      <c r="K37" s="245"/>
      <c r="L37" s="250"/>
      <c r="M37" s="250"/>
      <c r="N37" s="251"/>
    </row>
    <row r="38" spans="1:14" s="3" customFormat="1" ht="26.25" customHeight="1" x14ac:dyDescent="0.45">
      <c r="A38" s="257" t="s">
        <v>66</v>
      </c>
      <c r="B38" s="258">
        <v>20</v>
      </c>
      <c r="C38" s="264">
        <v>1</v>
      </c>
      <c r="D38" s="447">
        <v>25610444</v>
      </c>
      <c r="E38" s="265">
        <f>IF(ISBLANK(D38),"-",$D$48/$D$45*D38)</f>
        <v>27261212.655859768</v>
      </c>
      <c r="F38" s="447">
        <v>27430709</v>
      </c>
      <c r="G38" s="266">
        <f>IF(ISBLANK(F38),"-",$D$48/$F$45*F38)</f>
        <v>27310828.119967401</v>
      </c>
      <c r="I38" s="267"/>
      <c r="J38" s="245"/>
      <c r="K38" s="245"/>
      <c r="L38" s="250"/>
      <c r="M38" s="250"/>
      <c r="N38" s="251"/>
    </row>
    <row r="39" spans="1:14" s="3" customFormat="1" ht="26.25" customHeight="1" x14ac:dyDescent="0.45">
      <c r="A39" s="257" t="s">
        <v>67</v>
      </c>
      <c r="B39" s="258">
        <v>1</v>
      </c>
      <c r="C39" s="268">
        <v>2</v>
      </c>
      <c r="D39" s="452">
        <v>25595812</v>
      </c>
      <c r="E39" s="270">
        <f>IF(ISBLANK(D39),"-",$D$48/$D$45*D39)</f>
        <v>27245637.523168568</v>
      </c>
      <c r="F39" s="452">
        <v>27411824</v>
      </c>
      <c r="G39" s="271">
        <f>IF(ISBLANK(F39),"-",$D$48/$F$45*F39)</f>
        <v>27292025.653394423</v>
      </c>
      <c r="I39" s="728">
        <f>ABS((F43/D43*D42)-F42)/D42</f>
        <v>2.0537197365441667E-3</v>
      </c>
      <c r="J39" s="245"/>
      <c r="K39" s="245"/>
      <c r="L39" s="250"/>
      <c r="M39" s="250"/>
      <c r="N39" s="251"/>
    </row>
    <row r="40" spans="1:14" ht="26.25" customHeight="1" x14ac:dyDescent="0.45">
      <c r="A40" s="257" t="s">
        <v>68</v>
      </c>
      <c r="B40" s="258">
        <v>1</v>
      </c>
      <c r="C40" s="268">
        <v>3</v>
      </c>
      <c r="D40" s="452">
        <v>25553454</v>
      </c>
      <c r="E40" s="270">
        <f>IF(ISBLANK(D40),"-",$D$48/$D$45*D40)</f>
        <v>27200549.259736788</v>
      </c>
      <c r="F40" s="452">
        <v>27381164</v>
      </c>
      <c r="G40" s="271">
        <f>IF(ISBLANK(F40),"-",$D$48/$F$45*F40)</f>
        <v>27261499.647298183</v>
      </c>
      <c r="I40" s="728"/>
      <c r="L40" s="250"/>
      <c r="M40" s="250"/>
      <c r="N40" s="272"/>
    </row>
    <row r="41" spans="1:14" ht="27" customHeight="1" x14ac:dyDescent="0.45">
      <c r="A41" s="257" t="s">
        <v>69</v>
      </c>
      <c r="B41" s="258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50"/>
      <c r="M41" s="250"/>
      <c r="N41" s="272"/>
    </row>
    <row r="42" spans="1:14" ht="27" customHeight="1" x14ac:dyDescent="0.45">
      <c r="A42" s="257" t="s">
        <v>70</v>
      </c>
      <c r="B42" s="258">
        <v>1</v>
      </c>
      <c r="C42" s="278" t="s">
        <v>71</v>
      </c>
      <c r="D42" s="279">
        <f>AVERAGE(D38:D41)</f>
        <v>25586570</v>
      </c>
      <c r="E42" s="280">
        <f>AVERAGE(E38:E41)</f>
        <v>27235799.812921707</v>
      </c>
      <c r="F42" s="279">
        <f>AVERAGE(F38:F41)</f>
        <v>27407899</v>
      </c>
      <c r="G42" s="281">
        <f>AVERAGE(G38:G41)</f>
        <v>27288117.806886669</v>
      </c>
      <c r="H42" s="282"/>
    </row>
    <row r="43" spans="1:14" ht="26.25" customHeight="1" x14ac:dyDescent="0.45">
      <c r="A43" s="257" t="s">
        <v>72</v>
      </c>
      <c r="B43" s="258">
        <v>1</v>
      </c>
      <c r="C43" s="283" t="s">
        <v>73</v>
      </c>
      <c r="D43" s="284">
        <v>18.95</v>
      </c>
      <c r="E43" s="272"/>
      <c r="F43" s="284">
        <v>20.260000000000002</v>
      </c>
      <c r="H43" s="282"/>
    </row>
    <row r="44" spans="1:14" ht="26.25" customHeight="1" x14ac:dyDescent="0.45">
      <c r="A44" s="257" t="s">
        <v>74</v>
      </c>
      <c r="B44" s="258">
        <v>1</v>
      </c>
      <c r="C44" s="285" t="s">
        <v>75</v>
      </c>
      <c r="D44" s="286">
        <f>D43*$B$34</f>
        <v>18.95</v>
      </c>
      <c r="E44" s="287"/>
      <c r="F44" s="286">
        <f>F43*$B$34</f>
        <v>20.260000000000002</v>
      </c>
      <c r="H44" s="282"/>
    </row>
    <row r="45" spans="1:14" ht="19.5" customHeight="1" x14ac:dyDescent="0.35">
      <c r="A45" s="257" t="s">
        <v>76</v>
      </c>
      <c r="B45" s="288">
        <f>(B44/B43)*(B42/B41)*(B40/B39)*(B38/B37)*B36</f>
        <v>100</v>
      </c>
      <c r="C45" s="285" t="s">
        <v>77</v>
      </c>
      <c r="D45" s="289">
        <f>D44*$B$30/100</f>
        <v>18.788924999999999</v>
      </c>
      <c r="E45" s="290"/>
      <c r="F45" s="289">
        <f>F44*$B$30/100</f>
        <v>20.087790000000002</v>
      </c>
      <c r="H45" s="282"/>
    </row>
    <row r="46" spans="1:14" ht="19.5" customHeight="1" x14ac:dyDescent="0.35">
      <c r="A46" s="729" t="s">
        <v>78</v>
      </c>
      <c r="B46" s="730"/>
      <c r="C46" s="285" t="s">
        <v>79</v>
      </c>
      <c r="D46" s="291">
        <f>D45/$B$45</f>
        <v>0.18788924999999998</v>
      </c>
      <c r="E46" s="292"/>
      <c r="F46" s="293">
        <f>F45/$B$45</f>
        <v>0.20087790000000003</v>
      </c>
      <c r="H46" s="282"/>
    </row>
    <row r="47" spans="1:14" ht="27" customHeight="1" x14ac:dyDescent="0.45">
      <c r="A47" s="731"/>
      <c r="B47" s="732"/>
      <c r="C47" s="294" t="s">
        <v>80</v>
      </c>
      <c r="D47" s="295">
        <v>0.2</v>
      </c>
      <c r="E47" s="296"/>
      <c r="F47" s="292"/>
      <c r="H47" s="282"/>
    </row>
    <row r="48" spans="1:14" ht="18" x14ac:dyDescent="0.35">
      <c r="C48" s="297" t="s">
        <v>81</v>
      </c>
      <c r="D48" s="289">
        <f>D47*$B$45</f>
        <v>20</v>
      </c>
      <c r="F48" s="298"/>
      <c r="H48" s="282"/>
    </row>
    <row r="49" spans="1:12" ht="19.5" customHeight="1" x14ac:dyDescent="0.35">
      <c r="C49" s="299" t="s">
        <v>82</v>
      </c>
      <c r="D49" s="300">
        <f>D48/B34</f>
        <v>20</v>
      </c>
      <c r="F49" s="298"/>
      <c r="H49" s="282"/>
    </row>
    <row r="50" spans="1:12" ht="18" x14ac:dyDescent="0.35">
      <c r="C50" s="255" t="s">
        <v>83</v>
      </c>
      <c r="D50" s="301">
        <f>AVERAGE(E38:E41,G38:G41)</f>
        <v>27261958.809904188</v>
      </c>
      <c r="F50" s="302"/>
      <c r="H50" s="282"/>
    </row>
    <row r="51" spans="1:12" ht="18" x14ac:dyDescent="0.35">
      <c r="C51" s="257" t="s">
        <v>84</v>
      </c>
      <c r="D51" s="303">
        <f>STDEV(E38:E41,G38:G41)/D50</f>
        <v>1.404510587044037E-3</v>
      </c>
      <c r="F51" s="302"/>
      <c r="H51" s="282"/>
    </row>
    <row r="52" spans="1:12" ht="19.5" customHeight="1" x14ac:dyDescent="0.35">
      <c r="C52" s="304" t="s">
        <v>20</v>
      </c>
      <c r="D52" s="305">
        <f>COUNT(E38:E41,G38:G41)</f>
        <v>6</v>
      </c>
      <c r="F52" s="302"/>
    </row>
    <row r="54" spans="1:12" ht="18" x14ac:dyDescent="0.35">
      <c r="A54" s="306" t="s">
        <v>1</v>
      </c>
      <c r="B54" s="307" t="s">
        <v>85</v>
      </c>
    </row>
    <row r="55" spans="1:12" ht="18" x14ac:dyDescent="0.35">
      <c r="A55" s="232" t="s">
        <v>86</v>
      </c>
      <c r="B55" s="308" t="str">
        <f>B21</f>
        <v>Each tablet contains lamivudine 150 mg, nevirapine 200 mg and  Zidovudine 300 mg</v>
      </c>
    </row>
    <row r="56" spans="1:12" ht="26.25" customHeight="1" x14ac:dyDescent="0.45">
      <c r="A56" s="309" t="s">
        <v>87</v>
      </c>
      <c r="B56" s="310">
        <v>200</v>
      </c>
      <c r="C56" s="232" t="str">
        <f>B20</f>
        <v>Nevirapine</v>
      </c>
      <c r="H56" s="311"/>
    </row>
    <row r="57" spans="1:12" ht="18" x14ac:dyDescent="0.35">
      <c r="A57" s="308" t="s">
        <v>88</v>
      </c>
      <c r="B57" s="400">
        <f>Uniformity!C46</f>
        <v>1125.2230000000002</v>
      </c>
      <c r="H57" s="311"/>
    </row>
    <row r="58" spans="1:12" ht="19.5" customHeight="1" x14ac:dyDescent="0.35">
      <c r="H58" s="311"/>
    </row>
    <row r="59" spans="1:12" s="3" customFormat="1" ht="27" customHeight="1" x14ac:dyDescent="0.45">
      <c r="A59" s="255" t="s">
        <v>89</v>
      </c>
      <c r="B59" s="256">
        <v>100</v>
      </c>
      <c r="C59" s="232"/>
      <c r="D59" s="312" t="s">
        <v>90</v>
      </c>
      <c r="E59" s="313" t="s">
        <v>62</v>
      </c>
      <c r="F59" s="313" t="s">
        <v>63</v>
      </c>
      <c r="G59" s="313" t="s">
        <v>91</v>
      </c>
      <c r="H59" s="259" t="s">
        <v>92</v>
      </c>
      <c r="L59" s="245"/>
    </row>
    <row r="60" spans="1:12" s="3" customFormat="1" ht="26.25" customHeight="1" x14ac:dyDescent="0.45">
      <c r="A60" s="257" t="s">
        <v>93</v>
      </c>
      <c r="B60" s="258">
        <v>5</v>
      </c>
      <c r="C60" s="733" t="s">
        <v>94</v>
      </c>
      <c r="D60" s="736">
        <v>1123.6099999999999</v>
      </c>
      <c r="E60" s="314">
        <v>1</v>
      </c>
      <c r="F60" s="315">
        <v>25774867</v>
      </c>
      <c r="G60" s="401">
        <f>IF(ISBLANK(F60),"-",(F60/$D$50*$D$47*$B$68)*($B$57/$D$60))</f>
        <v>189.36180139137332</v>
      </c>
      <c r="H60" s="316">
        <f t="shared" ref="H60:H71" si="0">IF(ISBLANK(F60),"-",G60/$B$56)</f>
        <v>0.94680900695686665</v>
      </c>
      <c r="L60" s="245"/>
    </row>
    <row r="61" spans="1:12" s="3" customFormat="1" ht="26.25" customHeight="1" x14ac:dyDescent="0.45">
      <c r="A61" s="257" t="s">
        <v>95</v>
      </c>
      <c r="B61" s="258">
        <v>50</v>
      </c>
      <c r="C61" s="734"/>
      <c r="D61" s="737"/>
      <c r="E61" s="317">
        <v>2</v>
      </c>
      <c r="F61" s="269">
        <v>25790081</v>
      </c>
      <c r="G61" s="402">
        <f>IF(ISBLANK(F61),"-",(F61/$D$50*$D$47*$B$68)*($B$57/$D$60))</f>
        <v>189.47357502133497</v>
      </c>
      <c r="H61" s="318">
        <f t="shared" si="0"/>
        <v>0.94736787510667486</v>
      </c>
      <c r="L61" s="245"/>
    </row>
    <row r="62" spans="1:12" s="3" customFormat="1" ht="26.25" customHeight="1" x14ac:dyDescent="0.45">
      <c r="A62" s="257" t="s">
        <v>96</v>
      </c>
      <c r="B62" s="258">
        <v>1</v>
      </c>
      <c r="C62" s="734"/>
      <c r="D62" s="737"/>
      <c r="E62" s="317">
        <v>3</v>
      </c>
      <c r="F62" s="319">
        <v>25743850</v>
      </c>
      <c r="G62" s="402">
        <f>IF(ISBLANK(F62),"-",(F62/$D$50*$D$47*$B$68)*($B$57/$D$60))</f>
        <v>189.13392688890715</v>
      </c>
      <c r="H62" s="318">
        <f t="shared" si="0"/>
        <v>0.94566963444453578</v>
      </c>
      <c r="L62" s="245"/>
    </row>
    <row r="63" spans="1:12" ht="27" customHeight="1" x14ac:dyDescent="0.45">
      <c r="A63" s="257" t="s">
        <v>97</v>
      </c>
      <c r="B63" s="258">
        <v>1</v>
      </c>
      <c r="C63" s="735"/>
      <c r="D63" s="738"/>
      <c r="E63" s="320">
        <v>4</v>
      </c>
      <c r="F63" s="321"/>
      <c r="G63" s="402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5">
      <c r="A64" s="257" t="s">
        <v>98</v>
      </c>
      <c r="B64" s="258">
        <v>1</v>
      </c>
      <c r="C64" s="733" t="s">
        <v>99</v>
      </c>
      <c r="D64" s="736">
        <v>1125.52</v>
      </c>
      <c r="E64" s="314">
        <v>1</v>
      </c>
      <c r="F64" s="315">
        <v>25945127</v>
      </c>
      <c r="G64" s="403">
        <f>IF(ISBLANK(F64),"-",(F64/$D$50*$D$47*$B$68)*($B$57/$D$64))</f>
        <v>190.28919258423466</v>
      </c>
      <c r="H64" s="322">
        <f t="shared" si="0"/>
        <v>0.95144596292117323</v>
      </c>
    </row>
    <row r="65" spans="1:8" ht="26.25" customHeight="1" x14ac:dyDescent="0.45">
      <c r="A65" s="257" t="s">
        <v>100</v>
      </c>
      <c r="B65" s="258">
        <v>1</v>
      </c>
      <c r="C65" s="734"/>
      <c r="D65" s="737"/>
      <c r="E65" s="317">
        <v>2</v>
      </c>
      <c r="F65" s="269">
        <v>25904907</v>
      </c>
      <c r="G65" s="404">
        <f>IF(ISBLANK(F65),"-",(F65/$D$50*$D$47*$B$68)*($B$57/$D$64))</f>
        <v>189.99420727444073</v>
      </c>
      <c r="H65" s="323">
        <f t="shared" si="0"/>
        <v>0.94997103637220359</v>
      </c>
    </row>
    <row r="66" spans="1:8" ht="26.25" customHeight="1" x14ac:dyDescent="0.45">
      <c r="A66" s="257" t="s">
        <v>101</v>
      </c>
      <c r="B66" s="258">
        <v>1</v>
      </c>
      <c r="C66" s="734"/>
      <c r="D66" s="737"/>
      <c r="E66" s="317">
        <v>3</v>
      </c>
      <c r="F66" s="269">
        <v>25953693</v>
      </c>
      <c r="G66" s="404">
        <f>IF(ISBLANK(F66),"-",(F66/$D$50*$D$47*$B$68)*($B$57/$D$64))</f>
        <v>190.35201814772782</v>
      </c>
      <c r="H66" s="323">
        <f t="shared" si="0"/>
        <v>0.9517600907386391</v>
      </c>
    </row>
    <row r="67" spans="1:8" ht="27" customHeight="1" x14ac:dyDescent="0.45">
      <c r="A67" s="257" t="s">
        <v>102</v>
      </c>
      <c r="B67" s="258">
        <v>1</v>
      </c>
      <c r="C67" s="735"/>
      <c r="D67" s="738"/>
      <c r="E67" s="320">
        <v>4</v>
      </c>
      <c r="F67" s="321"/>
      <c r="G67" s="405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5">
      <c r="A68" s="257" t="s">
        <v>103</v>
      </c>
      <c r="B68" s="325">
        <f>(B67/B66)*(B65/B64)*(B63/B62)*(B61/B60)*B59</f>
        <v>1000</v>
      </c>
      <c r="C68" s="733" t="s">
        <v>104</v>
      </c>
      <c r="D68" s="736">
        <v>1127.74</v>
      </c>
      <c r="E68" s="314">
        <v>1</v>
      </c>
      <c r="F68" s="315">
        <v>26118878</v>
      </c>
      <c r="G68" s="403">
        <f>IF(ISBLANK(F68),"-",(F68/$D$50*$D$47*$B$68)*($B$57/$D$68))</f>
        <v>191.18643326559584</v>
      </c>
      <c r="H68" s="318">
        <f t="shared" si="0"/>
        <v>0.95593216632797917</v>
      </c>
    </row>
    <row r="69" spans="1:8" ht="27" customHeight="1" x14ac:dyDescent="0.5">
      <c r="A69" s="304" t="s">
        <v>105</v>
      </c>
      <c r="B69" s="326">
        <f>(D47*B68)/B56*B57</f>
        <v>1125.2230000000002</v>
      </c>
      <c r="C69" s="734"/>
      <c r="D69" s="737"/>
      <c r="E69" s="317">
        <v>2</v>
      </c>
      <c r="F69" s="269">
        <v>26074448</v>
      </c>
      <c r="G69" s="404">
        <f>IF(ISBLANK(F69),"-",(F69/$D$50*$D$47*$B$68)*($B$57/$D$68))</f>
        <v>190.86121205088705</v>
      </c>
      <c r="H69" s="318">
        <f t="shared" si="0"/>
        <v>0.95430606025443521</v>
      </c>
    </row>
    <row r="70" spans="1:8" ht="26.25" customHeight="1" x14ac:dyDescent="0.45">
      <c r="A70" s="746" t="s">
        <v>78</v>
      </c>
      <c r="B70" s="747"/>
      <c r="C70" s="734"/>
      <c r="D70" s="737"/>
      <c r="E70" s="317">
        <v>3</v>
      </c>
      <c r="F70" s="269">
        <v>26057390</v>
      </c>
      <c r="G70" s="404">
        <f>IF(ISBLANK(F70),"-",(F70/$D$50*$D$47*$B$68)*($B$57/$D$68))</f>
        <v>190.73634994239046</v>
      </c>
      <c r="H70" s="318">
        <f t="shared" si="0"/>
        <v>0.9536817497119523</v>
      </c>
    </row>
    <row r="71" spans="1:8" ht="27" customHeight="1" x14ac:dyDescent="0.45">
      <c r="A71" s="748"/>
      <c r="B71" s="749"/>
      <c r="C71" s="745"/>
      <c r="D71" s="738"/>
      <c r="E71" s="320">
        <v>4</v>
      </c>
      <c r="F71" s="321"/>
      <c r="G71" s="405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5">
      <c r="A72" s="328"/>
      <c r="B72" s="328"/>
      <c r="C72" s="328"/>
      <c r="D72" s="328"/>
      <c r="E72" s="328"/>
      <c r="F72" s="330" t="s">
        <v>71</v>
      </c>
      <c r="G72" s="410">
        <f>AVERAGE(G60:G71)</f>
        <v>190.15430184076578</v>
      </c>
      <c r="H72" s="331">
        <f>AVERAGE(H60:H71)</f>
        <v>0.95077150920382891</v>
      </c>
    </row>
    <row r="73" spans="1:8" ht="26.25" customHeight="1" x14ac:dyDescent="0.45">
      <c r="C73" s="328"/>
      <c r="D73" s="328"/>
      <c r="E73" s="328"/>
      <c r="F73" s="332" t="s">
        <v>84</v>
      </c>
      <c r="G73" s="406">
        <f>STDEV(G60:G71)/G72</f>
        <v>3.7736526707066228E-3</v>
      </c>
      <c r="H73" s="406">
        <f>STDEV(H60:H71)/H72</f>
        <v>3.773652670706602E-3</v>
      </c>
    </row>
    <row r="74" spans="1:8" ht="27" customHeight="1" x14ac:dyDescent="0.45">
      <c r="A74" s="328"/>
      <c r="B74" s="328"/>
      <c r="C74" s="329"/>
      <c r="D74" s="329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5">
      <c r="A76" s="241" t="s">
        <v>106</v>
      </c>
      <c r="B76" s="336" t="s">
        <v>107</v>
      </c>
      <c r="C76" s="741" t="str">
        <f>B20</f>
        <v>Nevirapine</v>
      </c>
      <c r="D76" s="741"/>
      <c r="E76" s="337" t="s">
        <v>108</v>
      </c>
      <c r="F76" s="337"/>
      <c r="G76" s="338">
        <f>H72</f>
        <v>0.95077150920382891</v>
      </c>
      <c r="H76" s="339"/>
    </row>
    <row r="77" spans="1:8" ht="18" x14ac:dyDescent="0.35">
      <c r="A77" s="240" t="s">
        <v>109</v>
      </c>
      <c r="B77" s="240" t="s">
        <v>110</v>
      </c>
    </row>
    <row r="78" spans="1:8" ht="18" x14ac:dyDescent="0.35">
      <c r="A78" s="240"/>
      <c r="B78" s="240"/>
    </row>
    <row r="79" spans="1:8" ht="26.25" customHeight="1" x14ac:dyDescent="0.45">
      <c r="A79" s="241" t="s">
        <v>4</v>
      </c>
      <c r="B79" s="727" t="str">
        <f>B26</f>
        <v>Nevirapine</v>
      </c>
      <c r="C79" s="727"/>
    </row>
    <row r="80" spans="1:8" ht="26.25" customHeight="1" x14ac:dyDescent="0.45">
      <c r="A80" s="242" t="s">
        <v>48</v>
      </c>
      <c r="B80" s="727" t="str">
        <f>B27</f>
        <v>N1-3</v>
      </c>
      <c r="C80" s="727"/>
    </row>
    <row r="81" spans="1:12" ht="27" customHeight="1" x14ac:dyDescent="0.45">
      <c r="A81" s="242" t="s">
        <v>6</v>
      </c>
      <c r="B81" s="340">
        <f>B28</f>
        <v>99.15</v>
      </c>
    </row>
    <row r="82" spans="1:12" s="3" customFormat="1" ht="27" customHeight="1" x14ac:dyDescent="0.5">
      <c r="A82" s="242" t="s">
        <v>49</v>
      </c>
      <c r="B82" s="244">
        <v>0</v>
      </c>
      <c r="C82" s="718" t="s">
        <v>50</v>
      </c>
      <c r="D82" s="719"/>
      <c r="E82" s="719"/>
      <c r="F82" s="719"/>
      <c r="G82" s="720"/>
      <c r="I82" s="245"/>
      <c r="J82" s="245"/>
      <c r="K82" s="245"/>
      <c r="L82" s="245"/>
    </row>
    <row r="83" spans="1:12" s="3" customFormat="1" ht="19.5" customHeight="1" x14ac:dyDescent="0.35">
      <c r="A83" s="242" t="s">
        <v>51</v>
      </c>
      <c r="B83" s="246">
        <f>B81-B82</f>
        <v>99.15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3" customFormat="1" ht="27" customHeight="1" x14ac:dyDescent="0.45">
      <c r="A84" s="242" t="s">
        <v>52</v>
      </c>
      <c r="B84" s="249">
        <v>1</v>
      </c>
      <c r="C84" s="721" t="s">
        <v>111</v>
      </c>
      <c r="D84" s="722"/>
      <c r="E84" s="722"/>
      <c r="F84" s="722"/>
      <c r="G84" s="722"/>
      <c r="H84" s="723"/>
      <c r="I84" s="245"/>
      <c r="J84" s="245"/>
      <c r="K84" s="245"/>
      <c r="L84" s="245"/>
    </row>
    <row r="85" spans="1:12" s="3" customFormat="1" ht="27" customHeight="1" x14ac:dyDescent="0.45">
      <c r="A85" s="242" t="s">
        <v>54</v>
      </c>
      <c r="B85" s="249">
        <v>1</v>
      </c>
      <c r="C85" s="721" t="s">
        <v>112</v>
      </c>
      <c r="D85" s="722"/>
      <c r="E85" s="722"/>
      <c r="F85" s="722"/>
      <c r="G85" s="722"/>
      <c r="H85" s="723"/>
      <c r="I85" s="245"/>
      <c r="J85" s="245"/>
      <c r="K85" s="245"/>
      <c r="L85" s="245"/>
    </row>
    <row r="86" spans="1:12" s="3" customFormat="1" ht="18" x14ac:dyDescent="0.35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3" customFormat="1" ht="18" x14ac:dyDescent="0.35">
      <c r="A87" s="242" t="s">
        <v>56</v>
      </c>
      <c r="B87" s="254">
        <f>B84/B85</f>
        <v>1</v>
      </c>
      <c r="C87" s="232" t="s">
        <v>57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5">
      <c r="A88" s="240"/>
      <c r="B88" s="240"/>
    </row>
    <row r="89" spans="1:12" ht="27" customHeight="1" x14ac:dyDescent="0.45">
      <c r="A89" s="255" t="s">
        <v>58</v>
      </c>
      <c r="B89" s="256">
        <v>20</v>
      </c>
      <c r="D89" s="341" t="s">
        <v>59</v>
      </c>
      <c r="E89" s="342"/>
      <c r="F89" s="724" t="s">
        <v>60</v>
      </c>
      <c r="G89" s="726"/>
    </row>
    <row r="90" spans="1:12" ht="27" customHeight="1" x14ac:dyDescent="0.45">
      <c r="A90" s="257" t="s">
        <v>61</v>
      </c>
      <c r="B90" s="258">
        <v>4</v>
      </c>
      <c r="C90" s="343" t="s">
        <v>62</v>
      </c>
      <c r="D90" s="260" t="s">
        <v>63</v>
      </c>
      <c r="E90" s="261" t="s">
        <v>64</v>
      </c>
      <c r="F90" s="260" t="s">
        <v>63</v>
      </c>
      <c r="G90" s="344" t="s">
        <v>64</v>
      </c>
      <c r="I90" s="263" t="s">
        <v>65</v>
      </c>
    </row>
    <row r="91" spans="1:12" ht="26.25" customHeight="1" x14ac:dyDescent="0.45">
      <c r="A91" s="257" t="s">
        <v>66</v>
      </c>
      <c r="B91" s="258">
        <v>20</v>
      </c>
      <c r="C91" s="345">
        <v>1</v>
      </c>
      <c r="D91" s="447">
        <v>28825901</v>
      </c>
      <c r="E91" s="265">
        <f>IF(ISBLANK(D91),"-",$D$101/$D$98*D91)</f>
        <v>30575823.404655509</v>
      </c>
      <c r="F91" s="447">
        <v>24776873</v>
      </c>
      <c r="G91" s="266">
        <f>IF(ISBLANK(F91),"-",$D$101/$F$98*F91)</f>
        <v>30114825.13390816</v>
      </c>
      <c r="I91" s="267"/>
    </row>
    <row r="92" spans="1:12" ht="26.25" customHeight="1" x14ac:dyDescent="0.45">
      <c r="A92" s="257" t="s">
        <v>67</v>
      </c>
      <c r="B92" s="258">
        <v>1</v>
      </c>
      <c r="C92" s="329">
        <v>2</v>
      </c>
      <c r="D92" s="452">
        <v>28781812</v>
      </c>
      <c r="E92" s="270">
        <f>IF(ISBLANK(D92),"-",$D$101/$D$98*D92)</f>
        <v>30529057.911424685</v>
      </c>
      <c r="F92" s="452">
        <v>24668019</v>
      </c>
      <c r="G92" s="271">
        <f>IF(ISBLANK(F92),"-",$D$101/$F$98*F92)</f>
        <v>29982519.528793</v>
      </c>
      <c r="I92" s="728">
        <f>ABS((F96/D96*D95)-F95)/D95</f>
        <v>1.2726047755086312E-2</v>
      </c>
    </row>
    <row r="93" spans="1:12" ht="26.25" customHeight="1" x14ac:dyDescent="0.45">
      <c r="A93" s="257" t="s">
        <v>68</v>
      </c>
      <c r="B93" s="258">
        <v>1</v>
      </c>
      <c r="C93" s="329">
        <v>3</v>
      </c>
      <c r="D93" s="452">
        <v>28763337</v>
      </c>
      <c r="E93" s="270">
        <f>IF(ISBLANK(D93),"-",$D$101/$D$98*D93)</f>
        <v>30509461.357013397</v>
      </c>
      <c r="F93" s="452">
        <v>24831344</v>
      </c>
      <c r="G93" s="271">
        <f>IF(ISBLANK(F93),"-",$D$101/$F$98*F93)</f>
        <v>30181031.415865898</v>
      </c>
      <c r="I93" s="728"/>
    </row>
    <row r="94" spans="1:12" ht="27" customHeight="1" x14ac:dyDescent="0.45">
      <c r="A94" s="257" t="s">
        <v>69</v>
      </c>
      <c r="B94" s="258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5">
      <c r="A95" s="257" t="s">
        <v>70</v>
      </c>
      <c r="B95" s="258">
        <v>1</v>
      </c>
      <c r="C95" s="348" t="s">
        <v>71</v>
      </c>
      <c r="D95" s="349">
        <f>AVERAGE(D91:D94)</f>
        <v>28790350</v>
      </c>
      <c r="E95" s="280">
        <f>AVERAGE(E91:E94)</f>
        <v>30538114.22436453</v>
      </c>
      <c r="F95" s="350">
        <f>AVERAGE(F91:F94)</f>
        <v>24758745.333333332</v>
      </c>
      <c r="G95" s="351">
        <f>AVERAGE(G91:G94)</f>
        <v>30092792.026189018</v>
      </c>
    </row>
    <row r="96" spans="1:12" ht="26.25" customHeight="1" x14ac:dyDescent="0.45">
      <c r="A96" s="257" t="s">
        <v>72</v>
      </c>
      <c r="B96" s="243">
        <v>1</v>
      </c>
      <c r="C96" s="352" t="s">
        <v>113</v>
      </c>
      <c r="D96" s="353">
        <v>21.13</v>
      </c>
      <c r="E96" s="272"/>
      <c r="F96" s="284">
        <v>18.440000000000001</v>
      </c>
    </row>
    <row r="97" spans="1:10" ht="26.25" customHeight="1" x14ac:dyDescent="0.45">
      <c r="A97" s="257" t="s">
        <v>74</v>
      </c>
      <c r="B97" s="243">
        <v>1</v>
      </c>
      <c r="C97" s="354" t="s">
        <v>114</v>
      </c>
      <c r="D97" s="355">
        <f>D96*$B$87</f>
        <v>21.13</v>
      </c>
      <c r="E97" s="287"/>
      <c r="F97" s="286">
        <f>F96*$B$87</f>
        <v>18.440000000000001</v>
      </c>
    </row>
    <row r="98" spans="1:10" ht="19.5" customHeight="1" x14ac:dyDescent="0.35">
      <c r="A98" s="257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20.950395</v>
      </c>
      <c r="E98" s="290"/>
      <c r="F98" s="289">
        <f>F97*$B$83/100</f>
        <v>18.283260000000002</v>
      </c>
    </row>
    <row r="99" spans="1:10" ht="19.5" customHeight="1" x14ac:dyDescent="0.35">
      <c r="A99" s="729" t="s">
        <v>78</v>
      </c>
      <c r="B99" s="743"/>
      <c r="C99" s="354" t="s">
        <v>116</v>
      </c>
      <c r="D99" s="358">
        <f>D98/$B$98</f>
        <v>0.20950394999999999</v>
      </c>
      <c r="E99" s="290"/>
      <c r="F99" s="293">
        <f>F98/$B$98</f>
        <v>0.18283260000000001</v>
      </c>
      <c r="G99" s="359"/>
      <c r="H99" s="282"/>
    </row>
    <row r="100" spans="1:10" ht="19.5" customHeight="1" x14ac:dyDescent="0.35">
      <c r="A100" s="731"/>
      <c r="B100" s="744"/>
      <c r="C100" s="354" t="s">
        <v>80</v>
      </c>
      <c r="D100" s="360">
        <f>$B$56/$B$116</f>
        <v>0.22222222222222221</v>
      </c>
      <c r="F100" s="298"/>
      <c r="G100" s="361"/>
      <c r="H100" s="282"/>
    </row>
    <row r="101" spans="1:10" ht="18" x14ac:dyDescent="0.35">
      <c r="C101" s="354" t="s">
        <v>81</v>
      </c>
      <c r="D101" s="355">
        <f>D100*$B$98</f>
        <v>22.222222222222221</v>
      </c>
      <c r="F101" s="298"/>
      <c r="G101" s="359"/>
      <c r="H101" s="282"/>
    </row>
    <row r="102" spans="1:10" ht="19.5" customHeight="1" x14ac:dyDescent="0.35">
      <c r="C102" s="362" t="s">
        <v>82</v>
      </c>
      <c r="D102" s="363">
        <f>D101/B34</f>
        <v>22.222222222222221</v>
      </c>
      <c r="F102" s="302"/>
      <c r="G102" s="359"/>
      <c r="H102" s="282"/>
      <c r="J102" s="364"/>
    </row>
    <row r="103" spans="1:10" ht="18" x14ac:dyDescent="0.35">
      <c r="C103" s="365" t="s">
        <v>117</v>
      </c>
      <c r="D103" s="366">
        <f>AVERAGE(E91:E94,G91:G94)</f>
        <v>30315453.125276774</v>
      </c>
      <c r="F103" s="302"/>
      <c r="G103" s="367"/>
      <c r="H103" s="282"/>
      <c r="J103" s="368"/>
    </row>
    <row r="104" spans="1:10" ht="18" x14ac:dyDescent="0.35">
      <c r="C104" s="332" t="s">
        <v>84</v>
      </c>
      <c r="D104" s="369">
        <f>STDEV(E91:E94,G91:G94)/D103</f>
        <v>8.3479180374415405E-3</v>
      </c>
      <c r="F104" s="302"/>
      <c r="G104" s="359"/>
      <c r="H104" s="282"/>
      <c r="J104" s="368"/>
    </row>
    <row r="105" spans="1:10" ht="19.5" customHeight="1" x14ac:dyDescent="0.35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5">
      <c r="A106" s="306"/>
      <c r="B106" s="306"/>
      <c r="C106" s="306"/>
      <c r="D106" s="306"/>
      <c r="E106" s="306"/>
    </row>
    <row r="107" spans="1:10" ht="26.25" customHeight="1" x14ac:dyDescent="0.45">
      <c r="A107" s="255" t="s">
        <v>118</v>
      </c>
      <c r="B107" s="256">
        <v>900</v>
      </c>
      <c r="C107" s="371" t="s">
        <v>119</v>
      </c>
      <c r="D107" s="372" t="s">
        <v>63</v>
      </c>
      <c r="E107" s="373" t="s">
        <v>120</v>
      </c>
      <c r="F107" s="374" t="s">
        <v>121</v>
      </c>
    </row>
    <row r="108" spans="1:10" ht="26.25" customHeight="1" x14ac:dyDescent="0.45">
      <c r="A108" s="257" t="s">
        <v>122</v>
      </c>
      <c r="B108" s="258">
        <v>1</v>
      </c>
      <c r="C108" s="375">
        <v>1</v>
      </c>
      <c r="D108" s="376">
        <v>29555514</v>
      </c>
      <c r="E108" s="407">
        <f t="shared" ref="E108:E113" si="1">IF(ISBLANK(D108),"-",D108/$D$103*$D$100*$B$116)</f>
        <v>194.98645709080202</v>
      </c>
      <c r="F108" s="377">
        <f t="shared" ref="F108:F113" si="2">IF(ISBLANK(D108), "-", E108/$B$56)</f>
        <v>0.97493228545401012</v>
      </c>
    </row>
    <row r="109" spans="1:10" ht="26.25" customHeight="1" x14ac:dyDescent="0.45">
      <c r="A109" s="257" t="s">
        <v>95</v>
      </c>
      <c r="B109" s="258">
        <v>1</v>
      </c>
      <c r="C109" s="375">
        <v>2</v>
      </c>
      <c r="D109" s="558">
        <v>29334902</v>
      </c>
      <c r="E109" s="408">
        <f t="shared" si="1"/>
        <v>193.53101455403151</v>
      </c>
      <c r="F109" s="378">
        <f t="shared" si="2"/>
        <v>0.96765507277015761</v>
      </c>
    </row>
    <row r="110" spans="1:10" ht="26.25" customHeight="1" x14ac:dyDescent="0.45">
      <c r="A110" s="257" t="s">
        <v>96</v>
      </c>
      <c r="B110" s="258">
        <v>1</v>
      </c>
      <c r="C110" s="375">
        <v>3</v>
      </c>
      <c r="D110" s="376">
        <v>29876811</v>
      </c>
      <c r="E110" s="408">
        <f t="shared" si="1"/>
        <v>197.10614831674056</v>
      </c>
      <c r="F110" s="378">
        <f t="shared" si="2"/>
        <v>0.9855307415837028</v>
      </c>
    </row>
    <row r="111" spans="1:10" ht="26.25" customHeight="1" x14ac:dyDescent="0.45">
      <c r="A111" s="257" t="s">
        <v>97</v>
      </c>
      <c r="B111" s="258">
        <v>1</v>
      </c>
      <c r="C111" s="375">
        <v>4</v>
      </c>
      <c r="D111" s="376">
        <v>29374244</v>
      </c>
      <c r="E111" s="408">
        <f t="shared" si="1"/>
        <v>193.79056535036909</v>
      </c>
      <c r="F111" s="378">
        <f t="shared" si="2"/>
        <v>0.96895282675184546</v>
      </c>
    </row>
    <row r="112" spans="1:10" ht="26.25" customHeight="1" x14ac:dyDescent="0.45">
      <c r="A112" s="257" t="s">
        <v>98</v>
      </c>
      <c r="B112" s="258">
        <v>1</v>
      </c>
      <c r="C112" s="375">
        <v>5</v>
      </c>
      <c r="D112" s="376">
        <v>29913092</v>
      </c>
      <c r="E112" s="408">
        <f t="shared" si="1"/>
        <v>197.34550479180345</v>
      </c>
      <c r="F112" s="378">
        <f t="shared" si="2"/>
        <v>0.98672752395901719</v>
      </c>
    </row>
    <row r="113" spans="1:10" ht="26.25" customHeight="1" x14ac:dyDescent="0.45">
      <c r="A113" s="257" t="s">
        <v>100</v>
      </c>
      <c r="B113" s="258">
        <v>1</v>
      </c>
      <c r="C113" s="379">
        <v>6</v>
      </c>
      <c r="D113" s="380">
        <v>29096427</v>
      </c>
      <c r="E113" s="409">
        <f t="shared" si="1"/>
        <v>191.95772452920812</v>
      </c>
      <c r="F113" s="381">
        <f t="shared" si="2"/>
        <v>0.95978862264604059</v>
      </c>
    </row>
    <row r="114" spans="1:10" ht="26.25" customHeight="1" x14ac:dyDescent="0.45">
      <c r="A114" s="257" t="s">
        <v>101</v>
      </c>
      <c r="B114" s="258">
        <v>1</v>
      </c>
      <c r="C114" s="375"/>
      <c r="D114" s="329"/>
      <c r="E114" s="231"/>
      <c r="F114" s="382"/>
    </row>
    <row r="115" spans="1:10" ht="26.25" customHeight="1" x14ac:dyDescent="0.45">
      <c r="A115" s="257" t="s">
        <v>102</v>
      </c>
      <c r="B115" s="258">
        <v>1</v>
      </c>
      <c r="C115" s="375"/>
      <c r="D115" s="383" t="s">
        <v>71</v>
      </c>
      <c r="E115" s="411">
        <f>AVERAGE(E108:E113)</f>
        <v>194.78623577215913</v>
      </c>
      <c r="F115" s="384">
        <f>AVERAGE(F108:F113)</f>
        <v>0.9739311788607955</v>
      </c>
    </row>
    <row r="116" spans="1:10" ht="27" customHeight="1" x14ac:dyDescent="0.45">
      <c r="A116" s="257" t="s">
        <v>103</v>
      </c>
      <c r="B116" s="288">
        <f>(B115/B114)*(B113/B112)*(B111/B110)*(B109/B108)*B107</f>
        <v>900</v>
      </c>
      <c r="C116" s="385"/>
      <c r="D116" s="348" t="s">
        <v>84</v>
      </c>
      <c r="E116" s="386">
        <f>STDEV(E108:E113)/E115</f>
        <v>1.0900024868377503E-2</v>
      </c>
      <c r="F116" s="386">
        <f>STDEV(F108:F113)/F115</f>
        <v>1.0900024868377493E-2</v>
      </c>
      <c r="I116" s="231"/>
    </row>
    <row r="117" spans="1:10" ht="27" customHeight="1" x14ac:dyDescent="0.45">
      <c r="A117" s="729" t="s">
        <v>78</v>
      </c>
      <c r="B117" s="730"/>
      <c r="C117" s="387"/>
      <c r="D117" s="388" t="s">
        <v>20</v>
      </c>
      <c r="E117" s="389">
        <f>COUNT(E108:E113)</f>
        <v>6</v>
      </c>
      <c r="F117" s="389">
        <f>COUNT(F108:F113)</f>
        <v>6</v>
      </c>
      <c r="I117" s="231"/>
      <c r="J117" s="368"/>
    </row>
    <row r="118" spans="1:10" ht="19.5" customHeight="1" x14ac:dyDescent="0.35">
      <c r="A118" s="731"/>
      <c r="B118" s="732"/>
      <c r="C118" s="231"/>
      <c r="D118" s="231"/>
      <c r="E118" s="231"/>
      <c r="F118" s="329"/>
      <c r="G118" s="231"/>
      <c r="H118" s="231"/>
      <c r="I118" s="231"/>
    </row>
    <row r="119" spans="1:10" ht="18" x14ac:dyDescent="0.35">
      <c r="A119" s="398"/>
      <c r="B119" s="253"/>
      <c r="C119" s="231"/>
      <c r="D119" s="231"/>
      <c r="E119" s="231"/>
      <c r="F119" s="329"/>
      <c r="G119" s="231"/>
      <c r="H119" s="231"/>
      <c r="I119" s="231"/>
    </row>
    <row r="120" spans="1:10" ht="26.25" customHeight="1" x14ac:dyDescent="0.45">
      <c r="A120" s="241" t="s">
        <v>106</v>
      </c>
      <c r="B120" s="336" t="s">
        <v>123</v>
      </c>
      <c r="C120" s="741" t="str">
        <f>B20</f>
        <v>Nevirapine</v>
      </c>
      <c r="D120" s="741"/>
      <c r="E120" s="337" t="s">
        <v>124</v>
      </c>
      <c r="F120" s="337"/>
      <c r="G120" s="338">
        <f>F115</f>
        <v>0.9739311788607955</v>
      </c>
      <c r="H120" s="231"/>
      <c r="I120" s="231"/>
    </row>
    <row r="121" spans="1:10" ht="19.5" customHeight="1" x14ac:dyDescent="0.35">
      <c r="A121" s="390"/>
      <c r="B121" s="390"/>
      <c r="C121" s="391"/>
      <c r="D121" s="391"/>
      <c r="E121" s="391"/>
      <c r="F121" s="391"/>
      <c r="G121" s="391"/>
      <c r="H121" s="391"/>
    </row>
    <row r="122" spans="1:10" ht="18" x14ac:dyDescent="0.35">
      <c r="B122" s="742" t="s">
        <v>26</v>
      </c>
      <c r="C122" s="742"/>
      <c r="E122" s="343" t="s">
        <v>27</v>
      </c>
      <c r="F122" s="392"/>
      <c r="G122" s="742" t="s">
        <v>28</v>
      </c>
      <c r="H122" s="742"/>
    </row>
    <row r="123" spans="1:10" ht="69.900000000000006" customHeight="1" x14ac:dyDescent="0.35">
      <c r="A123" s="393" t="s">
        <v>29</v>
      </c>
      <c r="B123" s="394"/>
      <c r="C123" s="394"/>
      <c r="E123" s="394"/>
      <c r="F123" s="231"/>
      <c r="G123" s="395"/>
      <c r="H123" s="395"/>
    </row>
    <row r="124" spans="1:10" ht="69.900000000000006" customHeight="1" x14ac:dyDescent="0.35">
      <c r="A124" s="393" t="s">
        <v>30</v>
      </c>
      <c r="B124" s="396"/>
      <c r="C124" s="396"/>
      <c r="E124" s="396"/>
      <c r="F124" s="231"/>
      <c r="G124" s="397"/>
      <c r="H124" s="397"/>
    </row>
    <row r="125" spans="1:10" ht="18" x14ac:dyDescent="0.35">
      <c r="A125" s="328"/>
      <c r="B125" s="328"/>
      <c r="C125" s="329"/>
      <c r="D125" s="329"/>
      <c r="E125" s="329"/>
      <c r="F125" s="333"/>
      <c r="G125" s="329"/>
      <c r="H125" s="329"/>
      <c r="I125" s="231"/>
    </row>
    <row r="126" spans="1:10" ht="18" x14ac:dyDescent="0.35">
      <c r="A126" s="328"/>
      <c r="B126" s="328"/>
      <c r="C126" s="329"/>
      <c r="D126" s="329"/>
      <c r="E126" s="329"/>
      <c r="F126" s="333"/>
      <c r="G126" s="329"/>
      <c r="H126" s="329"/>
      <c r="I126" s="231"/>
    </row>
    <row r="127" spans="1:10" ht="18" x14ac:dyDescent="0.35">
      <c r="A127" s="328"/>
      <c r="B127" s="328"/>
      <c r="C127" s="329"/>
      <c r="D127" s="329"/>
      <c r="E127" s="329"/>
      <c r="F127" s="333"/>
      <c r="G127" s="329"/>
      <c r="H127" s="329"/>
      <c r="I127" s="231"/>
    </row>
    <row r="128" spans="1:10" ht="18" x14ac:dyDescent="0.35">
      <c r="A128" s="328"/>
      <c r="B128" s="328"/>
      <c r="C128" s="329"/>
      <c r="D128" s="329"/>
      <c r="E128" s="329"/>
      <c r="F128" s="333"/>
      <c r="G128" s="329"/>
      <c r="H128" s="329"/>
      <c r="I128" s="231"/>
    </row>
    <row r="129" spans="1:9" ht="18" x14ac:dyDescent="0.35">
      <c r="A129" s="328"/>
      <c r="B129" s="328"/>
      <c r="C129" s="329"/>
      <c r="D129" s="329"/>
      <c r="E129" s="329"/>
      <c r="F129" s="333"/>
      <c r="G129" s="329"/>
      <c r="H129" s="329"/>
      <c r="I129" s="231"/>
    </row>
    <row r="130" spans="1:9" ht="18" x14ac:dyDescent="0.35">
      <c r="A130" s="328"/>
      <c r="B130" s="328"/>
      <c r="C130" s="329"/>
      <c r="D130" s="329"/>
      <c r="E130" s="329"/>
      <c r="F130" s="333"/>
      <c r="G130" s="329"/>
      <c r="H130" s="329"/>
      <c r="I130" s="231"/>
    </row>
    <row r="131" spans="1:9" ht="18" x14ac:dyDescent="0.35">
      <c r="A131" s="328"/>
      <c r="B131" s="328"/>
      <c r="C131" s="329"/>
      <c r="D131" s="329"/>
      <c r="E131" s="329"/>
      <c r="F131" s="333"/>
      <c r="G131" s="329"/>
      <c r="H131" s="329"/>
      <c r="I131" s="231"/>
    </row>
    <row r="132" spans="1:9" ht="18" x14ac:dyDescent="0.35">
      <c r="A132" s="328"/>
      <c r="B132" s="328"/>
      <c r="C132" s="329"/>
      <c r="D132" s="329"/>
      <c r="E132" s="329"/>
      <c r="F132" s="333"/>
      <c r="G132" s="329"/>
      <c r="H132" s="329"/>
      <c r="I132" s="231"/>
    </row>
    <row r="133" spans="1:9" ht="18" x14ac:dyDescent="0.35">
      <c r="A133" s="328"/>
      <c r="B133" s="328"/>
      <c r="C133" s="329"/>
      <c r="D133" s="329"/>
      <c r="E133" s="329"/>
      <c r="F133" s="333"/>
      <c r="G133" s="329"/>
      <c r="H133" s="329"/>
      <c r="I133" s="231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1" zoomScale="80" zoomScaleNormal="80" zoomScalePageLayoutView="50" workbookViewId="0">
      <selection activeCell="D103" sqref="D10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39" t="s">
        <v>45</v>
      </c>
      <c r="B1" s="739"/>
      <c r="C1" s="739"/>
      <c r="D1" s="739"/>
      <c r="E1" s="739"/>
      <c r="F1" s="739"/>
      <c r="G1" s="739"/>
      <c r="H1" s="739"/>
      <c r="I1" s="739"/>
    </row>
    <row r="2" spans="1:9" ht="18.75" customHeight="1" x14ac:dyDescent="0.3">
      <c r="A2" s="739"/>
      <c r="B2" s="739"/>
      <c r="C2" s="739"/>
      <c r="D2" s="739"/>
      <c r="E2" s="739"/>
      <c r="F2" s="739"/>
      <c r="G2" s="739"/>
      <c r="H2" s="739"/>
      <c r="I2" s="739"/>
    </row>
    <row r="3" spans="1:9" ht="18.75" customHeight="1" x14ac:dyDescent="0.3">
      <c r="A3" s="739"/>
      <c r="B3" s="739"/>
      <c r="C3" s="739"/>
      <c r="D3" s="739"/>
      <c r="E3" s="739"/>
      <c r="F3" s="739"/>
      <c r="G3" s="739"/>
      <c r="H3" s="739"/>
      <c r="I3" s="739"/>
    </row>
    <row r="4" spans="1:9" ht="18.75" customHeight="1" x14ac:dyDescent="0.3">
      <c r="A4" s="739"/>
      <c r="B4" s="739"/>
      <c r="C4" s="739"/>
      <c r="D4" s="739"/>
      <c r="E4" s="739"/>
      <c r="F4" s="739"/>
      <c r="G4" s="739"/>
      <c r="H4" s="739"/>
      <c r="I4" s="739"/>
    </row>
    <row r="5" spans="1:9" ht="18.75" customHeight="1" x14ac:dyDescent="0.3">
      <c r="A5" s="739"/>
      <c r="B5" s="739"/>
      <c r="C5" s="739"/>
      <c r="D5" s="739"/>
      <c r="E5" s="739"/>
      <c r="F5" s="739"/>
      <c r="G5" s="739"/>
      <c r="H5" s="739"/>
      <c r="I5" s="739"/>
    </row>
    <row r="6" spans="1:9" ht="18.75" customHeight="1" x14ac:dyDescent="0.3">
      <c r="A6" s="739"/>
      <c r="B6" s="739"/>
      <c r="C6" s="739"/>
      <c r="D6" s="739"/>
      <c r="E6" s="739"/>
      <c r="F6" s="739"/>
      <c r="G6" s="739"/>
      <c r="H6" s="739"/>
      <c r="I6" s="739"/>
    </row>
    <row r="7" spans="1:9" ht="18.75" customHeight="1" x14ac:dyDescent="0.3">
      <c r="A7" s="739"/>
      <c r="B7" s="739"/>
      <c r="C7" s="739"/>
      <c r="D7" s="739"/>
      <c r="E7" s="739"/>
      <c r="F7" s="739"/>
      <c r="G7" s="739"/>
      <c r="H7" s="739"/>
      <c r="I7" s="739"/>
    </row>
    <row r="8" spans="1:9" x14ac:dyDescent="0.3">
      <c r="A8" s="740" t="s">
        <v>46</v>
      </c>
      <c r="B8" s="740"/>
      <c r="C8" s="740"/>
      <c r="D8" s="740"/>
      <c r="E8" s="740"/>
      <c r="F8" s="740"/>
      <c r="G8" s="740"/>
      <c r="H8" s="740"/>
      <c r="I8" s="740"/>
    </row>
    <row r="9" spans="1:9" x14ac:dyDescent="0.3">
      <c r="A9" s="740"/>
      <c r="B9" s="740"/>
      <c r="C9" s="740"/>
      <c r="D9" s="740"/>
      <c r="E9" s="740"/>
      <c r="F9" s="740"/>
      <c r="G9" s="740"/>
      <c r="H9" s="740"/>
      <c r="I9" s="740"/>
    </row>
    <row r="10" spans="1:9" x14ac:dyDescent="0.3">
      <c r="A10" s="740"/>
      <c r="B10" s="740"/>
      <c r="C10" s="740"/>
      <c r="D10" s="740"/>
      <c r="E10" s="740"/>
      <c r="F10" s="740"/>
      <c r="G10" s="740"/>
      <c r="H10" s="740"/>
      <c r="I10" s="740"/>
    </row>
    <row r="11" spans="1:9" x14ac:dyDescent="0.3">
      <c r="A11" s="740"/>
      <c r="B11" s="740"/>
      <c r="C11" s="740"/>
      <c r="D11" s="740"/>
      <c r="E11" s="740"/>
      <c r="F11" s="740"/>
      <c r="G11" s="740"/>
      <c r="H11" s="740"/>
      <c r="I11" s="740"/>
    </row>
    <row r="12" spans="1:9" x14ac:dyDescent="0.3">
      <c r="A12" s="740"/>
      <c r="B12" s="740"/>
      <c r="C12" s="740"/>
      <c r="D12" s="740"/>
      <c r="E12" s="740"/>
      <c r="F12" s="740"/>
      <c r="G12" s="740"/>
      <c r="H12" s="740"/>
      <c r="I12" s="740"/>
    </row>
    <row r="13" spans="1:9" x14ac:dyDescent="0.3">
      <c r="A13" s="740"/>
      <c r="B13" s="740"/>
      <c r="C13" s="740"/>
      <c r="D13" s="740"/>
      <c r="E13" s="740"/>
      <c r="F13" s="740"/>
      <c r="G13" s="740"/>
      <c r="H13" s="740"/>
      <c r="I13" s="740"/>
    </row>
    <row r="14" spans="1:9" x14ac:dyDescent="0.3">
      <c r="A14" s="740"/>
      <c r="B14" s="740"/>
      <c r="C14" s="740"/>
      <c r="D14" s="740"/>
      <c r="E14" s="740"/>
      <c r="F14" s="740"/>
      <c r="G14" s="740"/>
      <c r="H14" s="740"/>
      <c r="I14" s="740"/>
    </row>
    <row r="15" spans="1:9" ht="19.5" customHeight="1" x14ac:dyDescent="0.35">
      <c r="A15" s="413"/>
    </row>
    <row r="16" spans="1:9" ht="19.5" customHeight="1" x14ac:dyDescent="0.35">
      <c r="A16" s="712" t="s">
        <v>31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3">
      <c r="A17" s="715" t="s">
        <v>47</v>
      </c>
      <c r="B17" s="715"/>
      <c r="C17" s="715"/>
      <c r="D17" s="715"/>
      <c r="E17" s="715"/>
      <c r="F17" s="715"/>
      <c r="G17" s="715"/>
      <c r="H17" s="715"/>
    </row>
    <row r="18" spans="1:14" ht="26.25" customHeight="1" x14ac:dyDescent="0.5">
      <c r="A18" s="415" t="s">
        <v>33</v>
      </c>
      <c r="B18" s="711" t="s">
        <v>5</v>
      </c>
      <c r="C18" s="711"/>
      <c r="D18" s="581"/>
      <c r="E18" s="416"/>
      <c r="F18" s="417"/>
      <c r="G18" s="417"/>
      <c r="H18" s="417"/>
    </row>
    <row r="19" spans="1:14" ht="26.25" customHeight="1" x14ac:dyDescent="0.5">
      <c r="A19" s="415" t="s">
        <v>34</v>
      </c>
      <c r="B19" s="418" t="s">
        <v>7</v>
      </c>
      <c r="C19" s="594">
        <v>29</v>
      </c>
      <c r="D19" s="417"/>
      <c r="E19" s="417"/>
      <c r="F19" s="417"/>
      <c r="G19" s="417"/>
      <c r="H19" s="417"/>
    </row>
    <row r="20" spans="1:14" ht="26.25" customHeight="1" x14ac:dyDescent="0.5">
      <c r="A20" s="415" t="s">
        <v>35</v>
      </c>
      <c r="B20" s="716" t="s">
        <v>134</v>
      </c>
      <c r="C20" s="716"/>
      <c r="D20" s="417"/>
      <c r="E20" s="417"/>
      <c r="F20" s="417"/>
      <c r="G20" s="417"/>
      <c r="H20" s="417"/>
    </row>
    <row r="21" spans="1:14" ht="26.25" customHeight="1" x14ac:dyDescent="0.5">
      <c r="A21" s="415" t="s">
        <v>36</v>
      </c>
      <c r="B21" s="716" t="s">
        <v>11</v>
      </c>
      <c r="C21" s="716"/>
      <c r="D21" s="716"/>
      <c r="E21" s="716"/>
      <c r="F21" s="716"/>
      <c r="G21" s="716"/>
      <c r="H21" s="716"/>
      <c r="I21" s="419"/>
    </row>
    <row r="22" spans="1:14" ht="26.25" customHeight="1" x14ac:dyDescent="0.5">
      <c r="A22" s="415" t="s">
        <v>37</v>
      </c>
      <c r="B22" s="420">
        <v>42509</v>
      </c>
      <c r="C22" s="417"/>
      <c r="D22" s="417"/>
      <c r="E22" s="417"/>
      <c r="F22" s="417"/>
      <c r="G22" s="417"/>
      <c r="H22" s="417"/>
    </row>
    <row r="23" spans="1:14" ht="26.25" customHeight="1" x14ac:dyDescent="0.5">
      <c r="A23" s="415" t="s">
        <v>38</v>
      </c>
      <c r="B23" s="420">
        <v>42510</v>
      </c>
      <c r="C23" s="417"/>
      <c r="D23" s="417"/>
      <c r="E23" s="417"/>
      <c r="F23" s="417"/>
      <c r="G23" s="417"/>
      <c r="H23" s="417"/>
    </row>
    <row r="24" spans="1:14" ht="18" x14ac:dyDescent="0.35">
      <c r="A24" s="415"/>
      <c r="B24" s="421"/>
    </row>
    <row r="25" spans="1:14" ht="18" x14ac:dyDescent="0.35">
      <c r="A25" s="422" t="s">
        <v>1</v>
      </c>
      <c r="B25" s="421"/>
    </row>
    <row r="26" spans="1:14" ht="26.25" customHeight="1" x14ac:dyDescent="0.45">
      <c r="A26" s="423" t="s">
        <v>4</v>
      </c>
      <c r="B26" s="711" t="s">
        <v>134</v>
      </c>
      <c r="C26" s="711"/>
    </row>
    <row r="27" spans="1:14" ht="26.25" customHeight="1" x14ac:dyDescent="0.5">
      <c r="A27" s="424" t="s">
        <v>48</v>
      </c>
      <c r="B27" s="717" t="s">
        <v>135</v>
      </c>
      <c r="C27" s="717"/>
    </row>
    <row r="28" spans="1:14" ht="27" customHeight="1" x14ac:dyDescent="0.45">
      <c r="A28" s="424" t="s">
        <v>6</v>
      </c>
      <c r="B28" s="425">
        <v>99.4</v>
      </c>
    </row>
    <row r="29" spans="1:14" s="3" customFormat="1" ht="27" customHeight="1" x14ac:dyDescent="0.5">
      <c r="A29" s="424" t="s">
        <v>49</v>
      </c>
      <c r="B29" s="426">
        <v>0</v>
      </c>
      <c r="C29" s="718" t="s">
        <v>50</v>
      </c>
      <c r="D29" s="719"/>
      <c r="E29" s="719"/>
      <c r="F29" s="719"/>
      <c r="G29" s="720"/>
      <c r="I29" s="427"/>
      <c r="J29" s="427"/>
      <c r="K29" s="427"/>
      <c r="L29" s="427"/>
    </row>
    <row r="30" spans="1:14" s="3" customFormat="1" ht="19.5" customHeight="1" x14ac:dyDescent="0.35">
      <c r="A30" s="424" t="s">
        <v>51</v>
      </c>
      <c r="B30" s="428">
        <f>B28-B29</f>
        <v>99.4</v>
      </c>
      <c r="C30" s="429"/>
      <c r="D30" s="429"/>
      <c r="E30" s="429"/>
      <c r="F30" s="429"/>
      <c r="G30" s="430"/>
      <c r="I30" s="427"/>
      <c r="J30" s="427"/>
      <c r="K30" s="427"/>
      <c r="L30" s="427"/>
    </row>
    <row r="31" spans="1:14" s="3" customFormat="1" ht="27" customHeight="1" x14ac:dyDescent="0.45">
      <c r="A31" s="424" t="s">
        <v>52</v>
      </c>
      <c r="B31" s="431">
        <v>1</v>
      </c>
      <c r="C31" s="721" t="s">
        <v>53</v>
      </c>
      <c r="D31" s="722"/>
      <c r="E31" s="722"/>
      <c r="F31" s="722"/>
      <c r="G31" s="722"/>
      <c r="H31" s="723"/>
      <c r="I31" s="427"/>
      <c r="J31" s="427"/>
      <c r="K31" s="427"/>
      <c r="L31" s="427"/>
    </row>
    <row r="32" spans="1:14" s="3" customFormat="1" ht="27" customHeight="1" x14ac:dyDescent="0.45">
      <c r="A32" s="424" t="s">
        <v>54</v>
      </c>
      <c r="B32" s="431">
        <v>1</v>
      </c>
      <c r="C32" s="721" t="s">
        <v>55</v>
      </c>
      <c r="D32" s="722"/>
      <c r="E32" s="722"/>
      <c r="F32" s="722"/>
      <c r="G32" s="722"/>
      <c r="H32" s="723"/>
      <c r="I32" s="427"/>
      <c r="J32" s="427"/>
      <c r="K32" s="427"/>
      <c r="L32" s="432"/>
      <c r="M32" s="432"/>
      <c r="N32" s="433"/>
    </row>
    <row r="33" spans="1:14" s="3" customFormat="1" ht="17.25" customHeight="1" x14ac:dyDescent="0.35">
      <c r="A33" s="424"/>
      <c r="B33" s="434"/>
      <c r="C33" s="435"/>
      <c r="D33" s="435"/>
      <c r="E33" s="435"/>
      <c r="F33" s="435"/>
      <c r="G33" s="435"/>
      <c r="H33" s="435"/>
      <c r="I33" s="427"/>
      <c r="J33" s="427"/>
      <c r="K33" s="427"/>
      <c r="L33" s="432"/>
      <c r="M33" s="432"/>
      <c r="N33" s="433"/>
    </row>
    <row r="34" spans="1:14" s="3" customFormat="1" ht="18" x14ac:dyDescent="0.35">
      <c r="A34" s="424" t="s">
        <v>56</v>
      </c>
      <c r="B34" s="436">
        <f>B31/B32</f>
        <v>1</v>
      </c>
      <c r="C34" s="414" t="s">
        <v>57</v>
      </c>
      <c r="D34" s="414"/>
      <c r="E34" s="414"/>
      <c r="F34" s="414"/>
      <c r="G34" s="414"/>
      <c r="I34" s="427"/>
      <c r="J34" s="427"/>
      <c r="K34" s="427"/>
      <c r="L34" s="432"/>
      <c r="M34" s="432"/>
      <c r="N34" s="433"/>
    </row>
    <row r="35" spans="1:14" s="3" customFormat="1" ht="19.5" customHeight="1" x14ac:dyDescent="0.35">
      <c r="A35" s="424"/>
      <c r="B35" s="428"/>
      <c r="G35" s="414"/>
      <c r="I35" s="427"/>
      <c r="J35" s="427"/>
      <c r="K35" s="427"/>
      <c r="L35" s="432"/>
      <c r="M35" s="432"/>
      <c r="N35" s="433"/>
    </row>
    <row r="36" spans="1:14" s="3" customFormat="1" ht="27" customHeight="1" x14ac:dyDescent="0.45">
      <c r="A36" s="437" t="s">
        <v>58</v>
      </c>
      <c r="B36" s="438">
        <v>20</v>
      </c>
      <c r="C36" s="414"/>
      <c r="D36" s="724" t="s">
        <v>59</v>
      </c>
      <c r="E36" s="725"/>
      <c r="F36" s="724" t="s">
        <v>60</v>
      </c>
      <c r="G36" s="726"/>
      <c r="J36" s="427"/>
      <c r="K36" s="427"/>
      <c r="L36" s="432"/>
      <c r="M36" s="432"/>
      <c r="N36" s="433"/>
    </row>
    <row r="37" spans="1:14" s="3" customFormat="1" ht="27" customHeight="1" x14ac:dyDescent="0.45">
      <c r="A37" s="439" t="s">
        <v>61</v>
      </c>
      <c r="B37" s="440">
        <v>4</v>
      </c>
      <c r="C37" s="441" t="s">
        <v>62</v>
      </c>
      <c r="D37" s="442" t="s">
        <v>63</v>
      </c>
      <c r="E37" s="443" t="s">
        <v>64</v>
      </c>
      <c r="F37" s="442" t="s">
        <v>63</v>
      </c>
      <c r="G37" s="444" t="s">
        <v>64</v>
      </c>
      <c r="I37" s="445" t="s">
        <v>65</v>
      </c>
      <c r="J37" s="427"/>
      <c r="K37" s="427"/>
      <c r="L37" s="432"/>
      <c r="M37" s="432"/>
      <c r="N37" s="433"/>
    </row>
    <row r="38" spans="1:14" s="3" customFormat="1" ht="26.25" customHeight="1" x14ac:dyDescent="0.45">
      <c r="A38" s="439" t="s">
        <v>66</v>
      </c>
      <c r="B38" s="440">
        <v>20</v>
      </c>
      <c r="C38" s="446">
        <v>1</v>
      </c>
      <c r="D38" s="447">
        <v>56124364</v>
      </c>
      <c r="E38" s="448">
        <f>IF(ISBLANK(D38),"-",$D$48/$D$45*D38)</f>
        <v>53017035.546613015</v>
      </c>
      <c r="F38" s="447">
        <v>52762509</v>
      </c>
      <c r="G38" s="449">
        <f>IF(ISBLANK(F38),"-",$D$48/$F$45*F38)</f>
        <v>54553951.664767638</v>
      </c>
      <c r="I38" s="450"/>
      <c r="J38" s="427"/>
      <c r="K38" s="427"/>
      <c r="L38" s="432"/>
      <c r="M38" s="432"/>
      <c r="N38" s="433"/>
    </row>
    <row r="39" spans="1:14" s="3" customFormat="1" ht="26.25" customHeight="1" x14ac:dyDescent="0.45">
      <c r="A39" s="439" t="s">
        <v>67</v>
      </c>
      <c r="B39" s="440">
        <v>1</v>
      </c>
      <c r="C39" s="451">
        <v>2</v>
      </c>
      <c r="D39" s="452">
        <v>56108530</v>
      </c>
      <c r="E39" s="453">
        <f>IF(ISBLANK(D39),"-",$D$48/$D$45*D39)</f>
        <v>53002078.196880817</v>
      </c>
      <c r="F39" s="452">
        <v>52719672</v>
      </c>
      <c r="G39" s="454">
        <f>IF(ISBLANK(F39),"-",$D$48/$F$45*F39)</f>
        <v>54509660.222382598</v>
      </c>
      <c r="I39" s="728">
        <f>ABS((F43/D43*D42)-F42)/D42</f>
        <v>2.6507590024015908E-2</v>
      </c>
      <c r="J39" s="427"/>
      <c r="K39" s="427"/>
      <c r="L39" s="432"/>
      <c r="M39" s="432"/>
      <c r="N39" s="433"/>
    </row>
    <row r="40" spans="1:14" ht="26.25" customHeight="1" x14ac:dyDescent="0.45">
      <c r="A40" s="439" t="s">
        <v>68</v>
      </c>
      <c r="B40" s="440">
        <v>1</v>
      </c>
      <c r="C40" s="451">
        <v>3</v>
      </c>
      <c r="D40" s="452">
        <v>56026721</v>
      </c>
      <c r="E40" s="453">
        <f>IF(ISBLANK(D40),"-",$D$48/$D$45*D40)</f>
        <v>52924798.556597807</v>
      </c>
      <c r="F40" s="452">
        <v>52702488</v>
      </c>
      <c r="G40" s="454">
        <f>IF(ISBLANK(F40),"-",$D$48/$F$45*F40)</f>
        <v>54491892.774943598</v>
      </c>
      <c r="I40" s="728"/>
      <c r="L40" s="432"/>
      <c r="M40" s="432"/>
      <c r="N40" s="455"/>
    </row>
    <row r="41" spans="1:14" ht="27" customHeight="1" x14ac:dyDescent="0.45">
      <c r="A41" s="439" t="s">
        <v>69</v>
      </c>
      <c r="B41" s="440">
        <v>1</v>
      </c>
      <c r="C41" s="456">
        <v>4</v>
      </c>
      <c r="D41" s="457"/>
      <c r="E41" s="458" t="str">
        <f>IF(ISBLANK(D41),"-",$D$48/$D$45*D41)</f>
        <v>-</v>
      </c>
      <c r="F41" s="457"/>
      <c r="G41" s="459" t="str">
        <f>IF(ISBLANK(F41),"-",$D$48/$F$45*F41)</f>
        <v>-</v>
      </c>
      <c r="I41" s="460"/>
      <c r="L41" s="432"/>
      <c r="M41" s="432"/>
      <c r="N41" s="455"/>
    </row>
    <row r="42" spans="1:14" ht="27" customHeight="1" x14ac:dyDescent="0.45">
      <c r="A42" s="439" t="s">
        <v>70</v>
      </c>
      <c r="B42" s="440">
        <v>1</v>
      </c>
      <c r="C42" s="461" t="s">
        <v>71</v>
      </c>
      <c r="D42" s="462">
        <f>AVERAGE(D38:D41)</f>
        <v>56086538.333333336</v>
      </c>
      <c r="E42" s="463">
        <f>AVERAGE(E38:E41)</f>
        <v>52981304.100030541</v>
      </c>
      <c r="F42" s="462">
        <f>AVERAGE(F38:F41)</f>
        <v>52728223</v>
      </c>
      <c r="G42" s="464">
        <f>AVERAGE(G38:G41)</f>
        <v>54518501.554031275</v>
      </c>
      <c r="H42" s="465"/>
    </row>
    <row r="43" spans="1:14" ht="26.25" customHeight="1" x14ac:dyDescent="0.45">
      <c r="A43" s="439" t="s">
        <v>72</v>
      </c>
      <c r="B43" s="440">
        <v>1</v>
      </c>
      <c r="C43" s="466" t="s">
        <v>73</v>
      </c>
      <c r="D43" s="467">
        <v>31.95</v>
      </c>
      <c r="E43" s="455"/>
      <c r="F43" s="467">
        <v>29.19</v>
      </c>
      <c r="H43" s="465"/>
    </row>
    <row r="44" spans="1:14" ht="26.25" customHeight="1" x14ac:dyDescent="0.45">
      <c r="A44" s="439" t="s">
        <v>74</v>
      </c>
      <c r="B44" s="440">
        <v>1</v>
      </c>
      <c r="C44" s="468" t="s">
        <v>75</v>
      </c>
      <c r="D44" s="469">
        <f>D43*$B$34</f>
        <v>31.95</v>
      </c>
      <c r="E44" s="470"/>
      <c r="F44" s="469">
        <f>F43*$B$34</f>
        <v>29.19</v>
      </c>
      <c r="H44" s="465"/>
    </row>
    <row r="45" spans="1:14" ht="19.5" customHeight="1" x14ac:dyDescent="0.35">
      <c r="A45" s="439" t="s">
        <v>76</v>
      </c>
      <c r="B45" s="471">
        <f>(B44/B43)*(B42/B41)*(B40/B39)*(B38/B37)*B36</f>
        <v>100</v>
      </c>
      <c r="C45" s="468" t="s">
        <v>77</v>
      </c>
      <c r="D45" s="472">
        <f>D44*$B$30/100</f>
        <v>31.758299999999998</v>
      </c>
      <c r="E45" s="473"/>
      <c r="F45" s="472">
        <f>F44*$B$30/100</f>
        <v>29.014860000000002</v>
      </c>
      <c r="H45" s="465"/>
    </row>
    <row r="46" spans="1:14" ht="19.5" customHeight="1" x14ac:dyDescent="0.35">
      <c r="A46" s="729" t="s">
        <v>78</v>
      </c>
      <c r="B46" s="730"/>
      <c r="C46" s="468" t="s">
        <v>79</v>
      </c>
      <c r="D46" s="474">
        <f>D45/$B$45</f>
        <v>0.317583</v>
      </c>
      <c r="E46" s="475"/>
      <c r="F46" s="476">
        <f>F45/$B$45</f>
        <v>0.29014860000000003</v>
      </c>
      <c r="H46" s="465"/>
    </row>
    <row r="47" spans="1:14" ht="27" customHeight="1" x14ac:dyDescent="0.45">
      <c r="A47" s="731"/>
      <c r="B47" s="732"/>
      <c r="C47" s="477" t="s">
        <v>80</v>
      </c>
      <c r="D47" s="478">
        <v>0.3</v>
      </c>
      <c r="E47" s="479"/>
      <c r="F47" s="475"/>
      <c r="H47" s="465"/>
    </row>
    <row r="48" spans="1:14" ht="18" x14ac:dyDescent="0.35">
      <c r="C48" s="480" t="s">
        <v>81</v>
      </c>
      <c r="D48" s="472">
        <f>D47*$B$45</f>
        <v>30</v>
      </c>
      <c r="F48" s="481"/>
      <c r="H48" s="465"/>
    </row>
    <row r="49" spans="1:12" ht="19.5" customHeight="1" x14ac:dyDescent="0.35">
      <c r="C49" s="482" t="s">
        <v>82</v>
      </c>
      <c r="D49" s="483">
        <f>D48/B34</f>
        <v>30</v>
      </c>
      <c r="F49" s="481"/>
      <c r="H49" s="465"/>
    </row>
    <row r="50" spans="1:12" ht="18" x14ac:dyDescent="0.35">
      <c r="C50" s="437" t="s">
        <v>83</v>
      </c>
      <c r="D50" s="484">
        <f>AVERAGE(E38:E41,G38:G41)</f>
        <v>53749902.827030905</v>
      </c>
      <c r="F50" s="485"/>
      <c r="H50" s="465"/>
    </row>
    <row r="51" spans="1:12" ht="18" x14ac:dyDescent="0.35">
      <c r="C51" s="439" t="s">
        <v>84</v>
      </c>
      <c r="D51" s="486">
        <f>STDEV(E38:E41,G38:G41)/D50</f>
        <v>1.5679694795787825E-2</v>
      </c>
      <c r="F51" s="485"/>
      <c r="H51" s="465"/>
    </row>
    <row r="52" spans="1:12" ht="19.5" customHeight="1" x14ac:dyDescent="0.35">
      <c r="C52" s="487" t="s">
        <v>20</v>
      </c>
      <c r="D52" s="488">
        <f>COUNT(E38:E41,G38:G41)</f>
        <v>6</v>
      </c>
      <c r="F52" s="485"/>
    </row>
    <row r="54" spans="1:12" ht="18" x14ac:dyDescent="0.35">
      <c r="A54" s="489" t="s">
        <v>1</v>
      </c>
      <c r="B54" s="490" t="s">
        <v>85</v>
      </c>
    </row>
    <row r="55" spans="1:12" ht="18" x14ac:dyDescent="0.35">
      <c r="A55" s="414" t="s">
        <v>86</v>
      </c>
      <c r="B55" s="491" t="str">
        <f>B21</f>
        <v>Each tablet contains lamivudine 150 mg, nevirapine 200 mg and  Zidovudine 300 mg</v>
      </c>
    </row>
    <row r="56" spans="1:12" ht="26.25" customHeight="1" x14ac:dyDescent="0.45">
      <c r="A56" s="492" t="s">
        <v>87</v>
      </c>
      <c r="B56" s="493">
        <v>300</v>
      </c>
      <c r="C56" s="414" t="str">
        <f>B20</f>
        <v>Zidovudine</v>
      </c>
      <c r="H56" s="494"/>
    </row>
    <row r="57" spans="1:12" ht="18" x14ac:dyDescent="0.35">
      <c r="A57" s="491" t="s">
        <v>88</v>
      </c>
      <c r="B57" s="582">
        <f>Uniformity!C46</f>
        <v>1125.2230000000002</v>
      </c>
      <c r="H57" s="494"/>
    </row>
    <row r="58" spans="1:12" ht="19.5" customHeight="1" x14ac:dyDescent="0.35">
      <c r="H58" s="494"/>
    </row>
    <row r="59" spans="1:12" s="3" customFormat="1" ht="27" customHeight="1" x14ac:dyDescent="0.45">
      <c r="A59" s="437" t="s">
        <v>89</v>
      </c>
      <c r="B59" s="438">
        <v>100</v>
      </c>
      <c r="C59" s="414"/>
      <c r="D59" s="495" t="s">
        <v>90</v>
      </c>
      <c r="E59" s="496" t="s">
        <v>62</v>
      </c>
      <c r="F59" s="496" t="s">
        <v>63</v>
      </c>
      <c r="G59" s="496" t="s">
        <v>91</v>
      </c>
      <c r="H59" s="441" t="s">
        <v>92</v>
      </c>
      <c r="L59" s="427"/>
    </row>
    <row r="60" spans="1:12" s="3" customFormat="1" ht="26.25" customHeight="1" x14ac:dyDescent="0.45">
      <c r="A60" s="439" t="s">
        <v>93</v>
      </c>
      <c r="B60" s="440">
        <v>5</v>
      </c>
      <c r="C60" s="733" t="s">
        <v>94</v>
      </c>
      <c r="D60" s="736">
        <v>1123.6099999999999</v>
      </c>
      <c r="E60" s="497">
        <v>1</v>
      </c>
      <c r="F60" s="498">
        <v>52188822</v>
      </c>
      <c r="G60" s="583">
        <f>IF(ISBLANK(F60),"-",(F60/$D$50*$D$47*$B$68)*($B$57/$D$60))</f>
        <v>291.70513242928348</v>
      </c>
      <c r="H60" s="499">
        <f t="shared" ref="H60:H71" si="0">IF(ISBLANK(F60),"-",G60/$B$56)</f>
        <v>0.97235044143094496</v>
      </c>
      <c r="L60" s="427"/>
    </row>
    <row r="61" spans="1:12" s="3" customFormat="1" ht="26.25" customHeight="1" x14ac:dyDescent="0.45">
      <c r="A61" s="439" t="s">
        <v>95</v>
      </c>
      <c r="B61" s="440">
        <v>50</v>
      </c>
      <c r="C61" s="734"/>
      <c r="D61" s="737"/>
      <c r="E61" s="500">
        <v>2</v>
      </c>
      <c r="F61" s="452">
        <v>52240869</v>
      </c>
      <c r="G61" s="584">
        <f>IF(ISBLANK(F61),"-",(F61/$D$50*$D$47*$B$68)*($B$57/$D$60))</f>
        <v>291.99604485929672</v>
      </c>
      <c r="H61" s="501">
        <f t="shared" si="0"/>
        <v>0.97332014953098911</v>
      </c>
      <c r="L61" s="427"/>
    </row>
    <row r="62" spans="1:12" s="3" customFormat="1" ht="26.25" customHeight="1" x14ac:dyDescent="0.45">
      <c r="A62" s="439" t="s">
        <v>96</v>
      </c>
      <c r="B62" s="440">
        <v>1</v>
      </c>
      <c r="C62" s="734"/>
      <c r="D62" s="737"/>
      <c r="E62" s="500">
        <v>3</v>
      </c>
      <c r="F62" s="502">
        <v>52120697</v>
      </c>
      <c r="G62" s="584">
        <f>IF(ISBLANK(F62),"-",(F62/$D$50*$D$47*$B$68)*($B$57/$D$60))</f>
        <v>291.32435333933307</v>
      </c>
      <c r="H62" s="501">
        <f t="shared" si="0"/>
        <v>0.97108117779777692</v>
      </c>
      <c r="L62" s="427"/>
    </row>
    <row r="63" spans="1:12" ht="27" customHeight="1" x14ac:dyDescent="0.45">
      <c r="A63" s="439" t="s">
        <v>97</v>
      </c>
      <c r="B63" s="440">
        <v>1</v>
      </c>
      <c r="C63" s="735"/>
      <c r="D63" s="738"/>
      <c r="E63" s="503">
        <v>4</v>
      </c>
      <c r="F63" s="504"/>
      <c r="G63" s="584" t="str">
        <f>IF(ISBLANK(F63),"-",(F63/$D$50*$D$47*$B$68)*($B$57/$D$60))</f>
        <v>-</v>
      </c>
      <c r="H63" s="501" t="str">
        <f t="shared" si="0"/>
        <v>-</v>
      </c>
    </row>
    <row r="64" spans="1:12" ht="26.25" customHeight="1" x14ac:dyDescent="0.45">
      <c r="A64" s="439" t="s">
        <v>98</v>
      </c>
      <c r="B64" s="440">
        <v>1</v>
      </c>
      <c r="C64" s="733" t="s">
        <v>99</v>
      </c>
      <c r="D64" s="736">
        <v>1125.52</v>
      </c>
      <c r="E64" s="497">
        <v>1</v>
      </c>
      <c r="F64" s="498">
        <v>52492186</v>
      </c>
      <c r="G64" s="585">
        <f>IF(ISBLANK(F64),"-",(F64/$D$50*$D$47*$B$68)*($B$57/$D$64))</f>
        <v>292.9028614298723</v>
      </c>
      <c r="H64" s="505">
        <f t="shared" si="0"/>
        <v>0.97634287143290766</v>
      </c>
    </row>
    <row r="65" spans="1:8" ht="26.25" customHeight="1" x14ac:dyDescent="0.45">
      <c r="A65" s="439" t="s">
        <v>100</v>
      </c>
      <c r="B65" s="440">
        <v>1</v>
      </c>
      <c r="C65" s="734"/>
      <c r="D65" s="737"/>
      <c r="E65" s="500">
        <v>2</v>
      </c>
      <c r="F65" s="452">
        <v>52460916</v>
      </c>
      <c r="G65" s="586">
        <f>IF(ISBLANK(F65),"-",(F65/$D$50*$D$47*$B$68)*($B$57/$D$64))</f>
        <v>292.72837693656294</v>
      </c>
      <c r="H65" s="506">
        <f t="shared" si="0"/>
        <v>0.97576125645520984</v>
      </c>
    </row>
    <row r="66" spans="1:8" ht="26.25" customHeight="1" x14ac:dyDescent="0.45">
      <c r="A66" s="439" t="s">
        <v>101</v>
      </c>
      <c r="B66" s="440">
        <v>1</v>
      </c>
      <c r="C66" s="734"/>
      <c r="D66" s="737"/>
      <c r="E66" s="500">
        <v>3</v>
      </c>
      <c r="F66" s="452">
        <v>52466303</v>
      </c>
      <c r="G66" s="586">
        <f>IF(ISBLANK(F66),"-",(F66/$D$50*$D$47*$B$68)*($B$57/$D$64))</f>
        <v>292.75843603363546</v>
      </c>
      <c r="H66" s="506">
        <f t="shared" si="0"/>
        <v>0.9758614534454515</v>
      </c>
    </row>
    <row r="67" spans="1:8" ht="27" customHeight="1" x14ac:dyDescent="0.45">
      <c r="A67" s="439" t="s">
        <v>102</v>
      </c>
      <c r="B67" s="440">
        <v>1</v>
      </c>
      <c r="C67" s="735"/>
      <c r="D67" s="738"/>
      <c r="E67" s="503">
        <v>4</v>
      </c>
      <c r="F67" s="504"/>
      <c r="G67" s="587" t="str">
        <f>IF(ISBLANK(F67),"-",(F67/$D$50*$D$47*$B$68)*($B$57/$D$64))</f>
        <v>-</v>
      </c>
      <c r="H67" s="507" t="str">
        <f t="shared" si="0"/>
        <v>-</v>
      </c>
    </row>
    <row r="68" spans="1:8" ht="26.25" customHeight="1" x14ac:dyDescent="0.5">
      <c r="A68" s="439" t="s">
        <v>103</v>
      </c>
      <c r="B68" s="508">
        <f>(B67/B66)*(B65/B64)*(B63/B62)*(B61/B60)*B59</f>
        <v>1000</v>
      </c>
      <c r="C68" s="733" t="s">
        <v>104</v>
      </c>
      <c r="D68" s="736">
        <v>1127.74</v>
      </c>
      <c r="E68" s="497">
        <v>1</v>
      </c>
      <c r="F68" s="498">
        <v>52525969</v>
      </c>
      <c r="G68" s="585">
        <f>IF(ISBLANK(F68),"-",(F68/$D$50*$D$47*$B$68)*($B$57/$D$68))</f>
        <v>292.51440654949374</v>
      </c>
      <c r="H68" s="501">
        <f t="shared" si="0"/>
        <v>0.97504802183164585</v>
      </c>
    </row>
    <row r="69" spans="1:8" ht="27" customHeight="1" x14ac:dyDescent="0.5">
      <c r="A69" s="487" t="s">
        <v>105</v>
      </c>
      <c r="B69" s="509">
        <f>(D47*B68)/B56*B57</f>
        <v>1125.2230000000002</v>
      </c>
      <c r="C69" s="734"/>
      <c r="D69" s="737"/>
      <c r="E69" s="500">
        <v>2</v>
      </c>
      <c r="F69" s="452">
        <v>52466917</v>
      </c>
      <c r="G69" s="586">
        <f>IF(ISBLANK(F69),"-",(F69/$D$50*$D$47*$B$68)*($B$57/$D$68))</f>
        <v>292.18554901360397</v>
      </c>
      <c r="H69" s="501">
        <f t="shared" si="0"/>
        <v>0.97395183004534658</v>
      </c>
    </row>
    <row r="70" spans="1:8" ht="26.25" customHeight="1" x14ac:dyDescent="0.45">
      <c r="A70" s="746" t="s">
        <v>78</v>
      </c>
      <c r="B70" s="747"/>
      <c r="C70" s="734"/>
      <c r="D70" s="737"/>
      <c r="E70" s="500">
        <v>3</v>
      </c>
      <c r="F70" s="452">
        <v>52405668</v>
      </c>
      <c r="G70" s="586">
        <f>IF(ISBLANK(F70),"-",(F70/$D$50*$D$47*$B$68)*($B$57/$D$68))</f>
        <v>291.84445649826648</v>
      </c>
      <c r="H70" s="501">
        <f t="shared" si="0"/>
        <v>0.9728148549942216</v>
      </c>
    </row>
    <row r="71" spans="1:8" ht="27" customHeight="1" x14ac:dyDescent="0.45">
      <c r="A71" s="748"/>
      <c r="B71" s="749"/>
      <c r="C71" s="745"/>
      <c r="D71" s="738"/>
      <c r="E71" s="503">
        <v>4</v>
      </c>
      <c r="F71" s="504"/>
      <c r="G71" s="587" t="str">
        <f>IF(ISBLANK(F71),"-",(F71/$D$50*$D$47*$B$68)*($B$57/$D$68))</f>
        <v>-</v>
      </c>
      <c r="H71" s="510" t="str">
        <f t="shared" si="0"/>
        <v>-</v>
      </c>
    </row>
    <row r="72" spans="1:8" ht="26.25" customHeight="1" x14ac:dyDescent="0.45">
      <c r="A72" s="511"/>
      <c r="B72" s="511"/>
      <c r="C72" s="511"/>
      <c r="D72" s="511"/>
      <c r="E72" s="511"/>
      <c r="F72" s="513" t="s">
        <v>71</v>
      </c>
      <c r="G72" s="592">
        <f>AVERAGE(G60:G71)</f>
        <v>292.21773523214978</v>
      </c>
      <c r="H72" s="514">
        <f>AVERAGE(H60:H71)</f>
        <v>0.97405911744049922</v>
      </c>
    </row>
    <row r="73" spans="1:8" ht="26.25" customHeight="1" x14ac:dyDescent="0.45">
      <c r="C73" s="511"/>
      <c r="D73" s="511"/>
      <c r="E73" s="511"/>
      <c r="F73" s="515" t="s">
        <v>84</v>
      </c>
      <c r="G73" s="588">
        <f>STDEV(G60:G71)/G72</f>
        <v>1.8590479442718447E-3</v>
      </c>
      <c r="H73" s="588">
        <f>STDEV(H60:H71)/H72</f>
        <v>1.8590479442718373E-3</v>
      </c>
    </row>
    <row r="74" spans="1:8" ht="27" customHeight="1" x14ac:dyDescent="0.45">
      <c r="A74" s="511"/>
      <c r="B74" s="511"/>
      <c r="C74" s="512"/>
      <c r="D74" s="512"/>
      <c r="E74" s="516"/>
      <c r="F74" s="517" t="s">
        <v>20</v>
      </c>
      <c r="G74" s="518">
        <f>COUNT(G60:G71)</f>
        <v>9</v>
      </c>
      <c r="H74" s="518">
        <f>COUNT(H60:H71)</f>
        <v>9</v>
      </c>
    </row>
    <row r="76" spans="1:8" ht="26.25" customHeight="1" x14ac:dyDescent="0.45">
      <c r="A76" s="423" t="s">
        <v>106</v>
      </c>
      <c r="B76" s="519" t="s">
        <v>107</v>
      </c>
      <c r="C76" s="741" t="str">
        <f>B20</f>
        <v>Zidovudine</v>
      </c>
      <c r="D76" s="741"/>
      <c r="E76" s="520" t="s">
        <v>108</v>
      </c>
      <c r="F76" s="520"/>
      <c r="G76" s="521">
        <f>H72</f>
        <v>0.97405911744049922</v>
      </c>
      <c r="H76" s="522"/>
    </row>
    <row r="77" spans="1:8" ht="18" x14ac:dyDescent="0.35">
      <c r="A77" s="422" t="s">
        <v>109</v>
      </c>
      <c r="B77" s="422" t="s">
        <v>110</v>
      </c>
    </row>
    <row r="78" spans="1:8" ht="18" x14ac:dyDescent="0.35">
      <c r="A78" s="422"/>
      <c r="B78" s="422"/>
    </row>
    <row r="79" spans="1:8" ht="26.25" customHeight="1" x14ac:dyDescent="0.45">
      <c r="A79" s="423" t="s">
        <v>4</v>
      </c>
      <c r="B79" s="727" t="str">
        <f>B26</f>
        <v>Zidovudine</v>
      </c>
      <c r="C79" s="727"/>
    </row>
    <row r="80" spans="1:8" ht="26.25" customHeight="1" x14ac:dyDescent="0.45">
      <c r="A80" s="424" t="s">
        <v>48</v>
      </c>
      <c r="B80" s="727" t="str">
        <f>B27</f>
        <v>Z1-3</v>
      </c>
      <c r="C80" s="727"/>
    </row>
    <row r="81" spans="1:12" ht="27" customHeight="1" x14ac:dyDescent="0.45">
      <c r="A81" s="424" t="s">
        <v>6</v>
      </c>
      <c r="B81" s="523">
        <f>B28</f>
        <v>99.4</v>
      </c>
    </row>
    <row r="82" spans="1:12" s="3" customFormat="1" ht="27" customHeight="1" x14ac:dyDescent="0.5">
      <c r="A82" s="424" t="s">
        <v>49</v>
      </c>
      <c r="B82" s="426">
        <v>0</v>
      </c>
      <c r="C82" s="718" t="s">
        <v>50</v>
      </c>
      <c r="D82" s="719"/>
      <c r="E82" s="719"/>
      <c r="F82" s="719"/>
      <c r="G82" s="720"/>
      <c r="I82" s="427"/>
      <c r="J82" s="427"/>
      <c r="K82" s="427"/>
      <c r="L82" s="427"/>
    </row>
    <row r="83" spans="1:12" s="3" customFormat="1" ht="19.5" customHeight="1" x14ac:dyDescent="0.35">
      <c r="A83" s="424" t="s">
        <v>51</v>
      </c>
      <c r="B83" s="428">
        <f>B81-B82</f>
        <v>99.4</v>
      </c>
      <c r="C83" s="429"/>
      <c r="D83" s="429"/>
      <c r="E83" s="429"/>
      <c r="F83" s="429"/>
      <c r="G83" s="430"/>
      <c r="I83" s="427"/>
      <c r="J83" s="427"/>
      <c r="K83" s="427"/>
      <c r="L83" s="427"/>
    </row>
    <row r="84" spans="1:12" s="3" customFormat="1" ht="27" customHeight="1" x14ac:dyDescent="0.45">
      <c r="A84" s="424" t="s">
        <v>52</v>
      </c>
      <c r="B84" s="431">
        <v>1</v>
      </c>
      <c r="C84" s="721" t="s">
        <v>111</v>
      </c>
      <c r="D84" s="722"/>
      <c r="E84" s="722"/>
      <c r="F84" s="722"/>
      <c r="G84" s="722"/>
      <c r="H84" s="723"/>
      <c r="I84" s="427"/>
      <c r="J84" s="427"/>
      <c r="K84" s="427"/>
      <c r="L84" s="427"/>
    </row>
    <row r="85" spans="1:12" s="3" customFormat="1" ht="27" customHeight="1" x14ac:dyDescent="0.45">
      <c r="A85" s="424" t="s">
        <v>54</v>
      </c>
      <c r="B85" s="431">
        <v>1</v>
      </c>
      <c r="C85" s="721" t="s">
        <v>112</v>
      </c>
      <c r="D85" s="722"/>
      <c r="E85" s="722"/>
      <c r="F85" s="722"/>
      <c r="G85" s="722"/>
      <c r="H85" s="723"/>
      <c r="I85" s="427"/>
      <c r="J85" s="427"/>
      <c r="K85" s="427"/>
      <c r="L85" s="427"/>
    </row>
    <row r="86" spans="1:12" s="3" customFormat="1" ht="18" x14ac:dyDescent="0.35">
      <c r="A86" s="424"/>
      <c r="B86" s="434"/>
      <c r="C86" s="435"/>
      <c r="D86" s="435"/>
      <c r="E86" s="435"/>
      <c r="F86" s="435"/>
      <c r="G86" s="435"/>
      <c r="H86" s="435"/>
      <c r="I86" s="427"/>
      <c r="J86" s="427"/>
      <c r="K86" s="427"/>
      <c r="L86" s="427"/>
    </row>
    <row r="87" spans="1:12" s="3" customFormat="1" ht="18" x14ac:dyDescent="0.35">
      <c r="A87" s="424" t="s">
        <v>56</v>
      </c>
      <c r="B87" s="436">
        <f>B84/B85</f>
        <v>1</v>
      </c>
      <c r="C87" s="414" t="s">
        <v>57</v>
      </c>
      <c r="D87" s="414"/>
      <c r="E87" s="414"/>
      <c r="F87" s="414"/>
      <c r="G87" s="414"/>
      <c r="I87" s="427"/>
      <c r="J87" s="427"/>
      <c r="K87" s="427"/>
      <c r="L87" s="427"/>
    </row>
    <row r="88" spans="1:12" ht="19.5" customHeight="1" x14ac:dyDescent="0.35">
      <c r="A88" s="422"/>
      <c r="B88" s="422"/>
    </row>
    <row r="89" spans="1:12" ht="27" customHeight="1" x14ac:dyDescent="0.45">
      <c r="A89" s="437" t="s">
        <v>58</v>
      </c>
      <c r="B89" s="438">
        <v>20</v>
      </c>
      <c r="D89" s="524" t="s">
        <v>59</v>
      </c>
      <c r="E89" s="525"/>
      <c r="F89" s="724" t="s">
        <v>60</v>
      </c>
      <c r="G89" s="726"/>
    </row>
    <row r="90" spans="1:12" ht="27" customHeight="1" x14ac:dyDescent="0.45">
      <c r="A90" s="439" t="s">
        <v>61</v>
      </c>
      <c r="B90" s="440">
        <v>4</v>
      </c>
      <c r="C90" s="526" t="s">
        <v>62</v>
      </c>
      <c r="D90" s="442" t="s">
        <v>63</v>
      </c>
      <c r="E90" s="443" t="s">
        <v>64</v>
      </c>
      <c r="F90" s="442" t="s">
        <v>63</v>
      </c>
      <c r="G90" s="527" t="s">
        <v>64</v>
      </c>
      <c r="I90" s="445" t="s">
        <v>65</v>
      </c>
    </row>
    <row r="91" spans="1:12" ht="26.25" customHeight="1" x14ac:dyDescent="0.45">
      <c r="A91" s="439" t="s">
        <v>66</v>
      </c>
      <c r="B91" s="440">
        <v>20</v>
      </c>
      <c r="C91" s="528">
        <v>1</v>
      </c>
      <c r="D91" s="447">
        <v>53005289</v>
      </c>
      <c r="E91" s="448">
        <f>IF(ISBLANK(D91),"-",$D$101/$D$98*D91)</f>
        <v>61293379.819144741</v>
      </c>
      <c r="F91" s="447">
        <v>64892456</v>
      </c>
      <c r="G91" s="449">
        <f>IF(ISBLANK(F91),"-",$D$101/$F$98*F91)</f>
        <v>60515536.675745972</v>
      </c>
      <c r="I91" s="450"/>
    </row>
    <row r="92" spans="1:12" ht="26.25" customHeight="1" x14ac:dyDescent="0.45">
      <c r="A92" s="439" t="s">
        <v>67</v>
      </c>
      <c r="B92" s="440">
        <v>1</v>
      </c>
      <c r="C92" s="512">
        <v>2</v>
      </c>
      <c r="D92" s="452">
        <v>52955471</v>
      </c>
      <c r="E92" s="453">
        <f>IF(ISBLANK(D92),"-",$D$101/$D$98*D92)</f>
        <v>61235772.103887677</v>
      </c>
      <c r="F92" s="452">
        <v>64710857</v>
      </c>
      <c r="G92" s="454">
        <f>IF(ISBLANK(F92),"-",$D$101/$F$98*F92)</f>
        <v>60346186.313281976</v>
      </c>
      <c r="I92" s="728">
        <f>ABS((F96/D96*D95)-F95)/D95</f>
        <v>1.4590385901334962E-2</v>
      </c>
    </row>
    <row r="93" spans="1:12" ht="26.25" customHeight="1" x14ac:dyDescent="0.45">
      <c r="A93" s="439" t="s">
        <v>68</v>
      </c>
      <c r="B93" s="440">
        <v>1</v>
      </c>
      <c r="C93" s="512">
        <v>3</v>
      </c>
      <c r="D93" s="452">
        <v>52920551</v>
      </c>
      <c r="E93" s="453">
        <f>IF(ISBLANK(D93),"-",$D$101/$D$98*D93)</f>
        <v>61195391.891579345</v>
      </c>
      <c r="F93" s="452">
        <v>65091373</v>
      </c>
      <c r="G93" s="454">
        <f>IF(ISBLANK(F93),"-",$D$101/$F$98*F93)</f>
        <v>60701036.959614553</v>
      </c>
      <c r="I93" s="728"/>
    </row>
    <row r="94" spans="1:12" ht="27" customHeight="1" x14ac:dyDescent="0.45">
      <c r="A94" s="439" t="s">
        <v>69</v>
      </c>
      <c r="B94" s="440">
        <v>1</v>
      </c>
      <c r="C94" s="529">
        <v>4</v>
      </c>
      <c r="D94" s="457"/>
      <c r="E94" s="458" t="str">
        <f>IF(ISBLANK(D94),"-",$D$101/$D$98*D94)</f>
        <v>-</v>
      </c>
      <c r="F94" s="530"/>
      <c r="G94" s="459" t="str">
        <f>IF(ISBLANK(F94),"-",$D$101/$F$98*F94)</f>
        <v>-</v>
      </c>
      <c r="I94" s="460"/>
    </row>
    <row r="95" spans="1:12" ht="27" customHeight="1" x14ac:dyDescent="0.45">
      <c r="A95" s="439" t="s">
        <v>70</v>
      </c>
      <c r="B95" s="440">
        <v>1</v>
      </c>
      <c r="C95" s="531" t="s">
        <v>71</v>
      </c>
      <c r="D95" s="532">
        <f>AVERAGE(D91:D94)</f>
        <v>52960437</v>
      </c>
      <c r="E95" s="463">
        <f>AVERAGE(E91:E94)</f>
        <v>61241514.604870588</v>
      </c>
      <c r="F95" s="533">
        <f>AVERAGE(F91:F94)</f>
        <v>64898228.666666664</v>
      </c>
      <c r="G95" s="534">
        <f>AVERAGE(G91:G94)</f>
        <v>60520919.982880831</v>
      </c>
    </row>
    <row r="96" spans="1:12" ht="26.25" customHeight="1" x14ac:dyDescent="0.45">
      <c r="A96" s="439" t="s">
        <v>72</v>
      </c>
      <c r="B96" s="425">
        <v>1</v>
      </c>
      <c r="C96" s="535" t="s">
        <v>113</v>
      </c>
      <c r="D96" s="752">
        <v>29</v>
      </c>
      <c r="E96" s="455"/>
      <c r="F96" s="467">
        <v>35.96</v>
      </c>
    </row>
    <row r="97" spans="1:10" ht="26.25" customHeight="1" x14ac:dyDescent="0.45">
      <c r="A97" s="439" t="s">
        <v>74</v>
      </c>
      <c r="B97" s="425">
        <v>1</v>
      </c>
      <c r="C97" s="536" t="s">
        <v>114</v>
      </c>
      <c r="D97" s="537">
        <f>D96*$B$87</f>
        <v>29</v>
      </c>
      <c r="E97" s="470"/>
      <c r="F97" s="469">
        <f>F96*$B$87</f>
        <v>35.96</v>
      </c>
    </row>
    <row r="98" spans="1:10" ht="19.5" customHeight="1" x14ac:dyDescent="0.35">
      <c r="A98" s="439" t="s">
        <v>76</v>
      </c>
      <c r="B98" s="538">
        <f>(B97/B96)*(B95/B94)*(B93/B92)*(B91/B90)*B89</f>
        <v>100</v>
      </c>
      <c r="C98" s="536" t="s">
        <v>115</v>
      </c>
      <c r="D98" s="539">
        <f>D97*$B$83/100</f>
        <v>28.826000000000004</v>
      </c>
      <c r="E98" s="473"/>
      <c r="F98" s="472">
        <f>F97*$B$83/100</f>
        <v>35.744240000000005</v>
      </c>
    </row>
    <row r="99" spans="1:10" ht="19.5" customHeight="1" x14ac:dyDescent="0.35">
      <c r="A99" s="729" t="s">
        <v>78</v>
      </c>
      <c r="B99" s="743"/>
      <c r="C99" s="536" t="s">
        <v>116</v>
      </c>
      <c r="D99" s="540">
        <f>D98/$B$98</f>
        <v>0.28826000000000002</v>
      </c>
      <c r="E99" s="473"/>
      <c r="F99" s="476">
        <f>F98/$B$98</f>
        <v>0.35744240000000005</v>
      </c>
      <c r="G99" s="541"/>
      <c r="H99" s="465"/>
    </row>
    <row r="100" spans="1:10" ht="19.5" customHeight="1" x14ac:dyDescent="0.35">
      <c r="A100" s="731"/>
      <c r="B100" s="744"/>
      <c r="C100" s="536" t="s">
        <v>80</v>
      </c>
      <c r="D100" s="542">
        <f>$B$56/$B$116</f>
        <v>0.33333333333333331</v>
      </c>
      <c r="F100" s="481"/>
      <c r="G100" s="543"/>
      <c r="H100" s="465"/>
    </row>
    <row r="101" spans="1:10" ht="18" x14ac:dyDescent="0.35">
      <c r="C101" s="536" t="s">
        <v>81</v>
      </c>
      <c r="D101" s="537">
        <f>D100*$B$98</f>
        <v>33.333333333333329</v>
      </c>
      <c r="F101" s="481"/>
      <c r="G101" s="541"/>
      <c r="H101" s="465"/>
    </row>
    <row r="102" spans="1:10" ht="19.5" customHeight="1" x14ac:dyDescent="0.35">
      <c r="C102" s="544" t="s">
        <v>82</v>
      </c>
      <c r="D102" s="545">
        <f>D101/B34</f>
        <v>33.333333333333329</v>
      </c>
      <c r="F102" s="485"/>
      <c r="G102" s="541"/>
      <c r="H102" s="465"/>
      <c r="J102" s="546"/>
    </row>
    <row r="103" spans="1:10" ht="18" x14ac:dyDescent="0.35">
      <c r="C103" s="547" t="s">
        <v>117</v>
      </c>
      <c r="D103" s="548">
        <f>AVERAGE(E91:E94,G91:G94)</f>
        <v>60881217.293875717</v>
      </c>
      <c r="F103" s="485"/>
      <c r="G103" s="549"/>
      <c r="H103" s="465"/>
      <c r="J103" s="550"/>
    </row>
    <row r="104" spans="1:10" ht="18" x14ac:dyDescent="0.35">
      <c r="C104" s="515" t="s">
        <v>84</v>
      </c>
      <c r="D104" s="551">
        <f>STDEV(E91:E94,G91:G94)/D103</f>
        <v>6.7593702463657635E-3</v>
      </c>
      <c r="F104" s="485"/>
      <c r="G104" s="541"/>
      <c r="H104" s="465"/>
      <c r="J104" s="550"/>
    </row>
    <row r="105" spans="1:10" ht="19.5" customHeight="1" x14ac:dyDescent="0.35">
      <c r="C105" s="517" t="s">
        <v>20</v>
      </c>
      <c r="D105" s="552">
        <f>COUNT(E91:E94,G91:G94)</f>
        <v>6</v>
      </c>
      <c r="F105" s="485"/>
      <c r="G105" s="541"/>
      <c r="H105" s="465"/>
      <c r="J105" s="550"/>
    </row>
    <row r="106" spans="1:10" ht="19.5" customHeight="1" x14ac:dyDescent="0.35">
      <c r="A106" s="489"/>
      <c r="B106" s="489"/>
      <c r="C106" s="489"/>
      <c r="D106" s="489"/>
      <c r="E106" s="489"/>
    </row>
    <row r="107" spans="1:10" ht="26.25" customHeight="1" x14ac:dyDescent="0.45">
      <c r="A107" s="437" t="s">
        <v>118</v>
      </c>
      <c r="B107" s="438">
        <v>900</v>
      </c>
      <c r="C107" s="553" t="s">
        <v>119</v>
      </c>
      <c r="D107" s="554" t="s">
        <v>63</v>
      </c>
      <c r="E107" s="555" t="s">
        <v>120</v>
      </c>
      <c r="F107" s="556" t="s">
        <v>121</v>
      </c>
    </row>
    <row r="108" spans="1:10" ht="26.25" customHeight="1" x14ac:dyDescent="0.45">
      <c r="A108" s="439" t="s">
        <v>122</v>
      </c>
      <c r="B108" s="440">
        <v>1</v>
      </c>
      <c r="C108" s="557">
        <v>1</v>
      </c>
      <c r="D108" s="558">
        <v>57478795</v>
      </c>
      <c r="E108" s="589">
        <f t="shared" ref="E108:E113" si="1">IF(ISBLANK(D108),"-",D108/$D$103*$D$100*$B$116)</f>
        <v>283.23412813453393</v>
      </c>
      <c r="F108" s="559">
        <f t="shared" ref="F108:F113" si="2">IF(ISBLANK(D108), "-", E108/$B$56)</f>
        <v>0.94411376044844642</v>
      </c>
    </row>
    <row r="109" spans="1:10" ht="26.25" customHeight="1" x14ac:dyDescent="0.45">
      <c r="A109" s="439" t="s">
        <v>95</v>
      </c>
      <c r="B109" s="440">
        <v>1</v>
      </c>
      <c r="C109" s="557">
        <v>2</v>
      </c>
      <c r="D109" s="558">
        <v>59171550</v>
      </c>
      <c r="E109" s="590">
        <f t="shared" si="1"/>
        <v>291.57539531959537</v>
      </c>
      <c r="F109" s="560">
        <f t="shared" si="2"/>
        <v>0.97191798439865129</v>
      </c>
    </row>
    <row r="110" spans="1:10" ht="26.25" customHeight="1" x14ac:dyDescent="0.45">
      <c r="A110" s="439" t="s">
        <v>96</v>
      </c>
      <c r="B110" s="440">
        <v>1</v>
      </c>
      <c r="C110" s="557">
        <v>3</v>
      </c>
      <c r="D110" s="558">
        <v>57655417</v>
      </c>
      <c r="E110" s="590">
        <f t="shared" si="1"/>
        <v>284.10445567322677</v>
      </c>
      <c r="F110" s="560">
        <f t="shared" si="2"/>
        <v>0.94701485224408921</v>
      </c>
    </row>
    <row r="111" spans="1:10" ht="26.25" customHeight="1" x14ac:dyDescent="0.45">
      <c r="A111" s="439" t="s">
        <v>97</v>
      </c>
      <c r="B111" s="440">
        <v>1</v>
      </c>
      <c r="C111" s="557">
        <v>4</v>
      </c>
      <c r="D111" s="558">
        <v>60987440</v>
      </c>
      <c r="E111" s="590">
        <f t="shared" si="1"/>
        <v>300.52342599661665</v>
      </c>
      <c r="F111" s="560">
        <f t="shared" si="2"/>
        <v>1.0017447533220556</v>
      </c>
    </row>
    <row r="112" spans="1:10" ht="26.25" customHeight="1" x14ac:dyDescent="0.45">
      <c r="A112" s="439" t="s">
        <v>98</v>
      </c>
      <c r="B112" s="440">
        <v>1</v>
      </c>
      <c r="C112" s="557">
        <v>5</v>
      </c>
      <c r="D112" s="558">
        <v>57499164</v>
      </c>
      <c r="E112" s="590">
        <f t="shared" si="1"/>
        <v>283.33449899227327</v>
      </c>
      <c r="F112" s="560">
        <f t="shared" si="2"/>
        <v>0.94444832997424422</v>
      </c>
    </row>
    <row r="113" spans="1:10" ht="26.25" customHeight="1" x14ac:dyDescent="0.45">
      <c r="A113" s="439" t="s">
        <v>100</v>
      </c>
      <c r="B113" s="440">
        <v>1</v>
      </c>
      <c r="C113" s="561">
        <v>6</v>
      </c>
      <c r="D113" s="562">
        <v>60710338</v>
      </c>
      <c r="E113" s="591">
        <f t="shared" si="1"/>
        <v>299.15797038164885</v>
      </c>
      <c r="F113" s="563">
        <f t="shared" si="2"/>
        <v>0.99719323460549614</v>
      </c>
    </row>
    <row r="114" spans="1:10" ht="26.25" customHeight="1" x14ac:dyDescent="0.45">
      <c r="A114" s="439" t="s">
        <v>101</v>
      </c>
      <c r="B114" s="440">
        <v>1</v>
      </c>
      <c r="C114" s="557"/>
      <c r="D114" s="512"/>
      <c r="E114" s="413"/>
      <c r="F114" s="564"/>
    </row>
    <row r="115" spans="1:10" ht="26.25" customHeight="1" x14ac:dyDescent="0.45">
      <c r="A115" s="439" t="s">
        <v>102</v>
      </c>
      <c r="B115" s="440">
        <v>1</v>
      </c>
      <c r="C115" s="557"/>
      <c r="D115" s="565" t="s">
        <v>71</v>
      </c>
      <c r="E115" s="593">
        <f>AVERAGE(E108:E113)</f>
        <v>290.32164574964912</v>
      </c>
      <c r="F115" s="566">
        <f>AVERAGE(F108:F113)</f>
        <v>0.96773881916549709</v>
      </c>
    </row>
    <row r="116" spans="1:10" ht="27" customHeight="1" x14ac:dyDescent="0.45">
      <c r="A116" s="439" t="s">
        <v>103</v>
      </c>
      <c r="B116" s="471">
        <f>(B115/B114)*(B113/B112)*(B111/B110)*(B109/B108)*B107</f>
        <v>900</v>
      </c>
      <c r="C116" s="567"/>
      <c r="D116" s="531" t="s">
        <v>84</v>
      </c>
      <c r="E116" s="568">
        <f>STDEV(E108:E113)/E115</f>
        <v>2.7617378116417405E-2</v>
      </c>
      <c r="F116" s="568">
        <f>STDEV(F108:F113)/F115</f>
        <v>2.7617378116417426E-2</v>
      </c>
      <c r="I116" s="413"/>
    </row>
    <row r="117" spans="1:10" ht="27" customHeight="1" x14ac:dyDescent="0.45">
      <c r="A117" s="729" t="s">
        <v>78</v>
      </c>
      <c r="B117" s="730"/>
      <c r="C117" s="569"/>
      <c r="D117" s="570" t="s">
        <v>20</v>
      </c>
      <c r="E117" s="571">
        <f>COUNT(E108:E113)</f>
        <v>6</v>
      </c>
      <c r="F117" s="571">
        <f>COUNT(F108:F113)</f>
        <v>6</v>
      </c>
      <c r="I117" s="413"/>
      <c r="J117" s="550"/>
    </row>
    <row r="118" spans="1:10" ht="19.5" customHeight="1" x14ac:dyDescent="0.35">
      <c r="A118" s="731"/>
      <c r="B118" s="732"/>
      <c r="C118" s="413"/>
      <c r="D118" s="413"/>
      <c r="E118" s="413"/>
      <c r="F118" s="512"/>
      <c r="G118" s="413"/>
      <c r="H118" s="413"/>
      <c r="I118" s="413"/>
    </row>
    <row r="119" spans="1:10" ht="18" x14ac:dyDescent="0.35">
      <c r="A119" s="580"/>
      <c r="B119" s="435"/>
      <c r="C119" s="413"/>
      <c r="D119" s="413"/>
      <c r="E119" s="413"/>
      <c r="F119" s="512"/>
      <c r="G119" s="413"/>
      <c r="H119" s="413"/>
      <c r="I119" s="413"/>
    </row>
    <row r="120" spans="1:10" ht="26.25" customHeight="1" x14ac:dyDescent="0.45">
      <c r="A120" s="423" t="s">
        <v>106</v>
      </c>
      <c r="B120" s="519" t="s">
        <v>123</v>
      </c>
      <c r="C120" s="741" t="str">
        <f>B20</f>
        <v>Zidovudine</v>
      </c>
      <c r="D120" s="741"/>
      <c r="E120" s="520" t="s">
        <v>124</v>
      </c>
      <c r="F120" s="520"/>
      <c r="G120" s="521">
        <f>F115</f>
        <v>0.96773881916549709</v>
      </c>
      <c r="H120" s="413"/>
      <c r="I120" s="413"/>
    </row>
    <row r="121" spans="1:10" ht="19.5" customHeight="1" x14ac:dyDescent="0.35">
      <c r="A121" s="572"/>
      <c r="B121" s="572"/>
      <c r="C121" s="573"/>
      <c r="D121" s="573"/>
      <c r="E121" s="573"/>
      <c r="F121" s="573"/>
      <c r="G121" s="573"/>
      <c r="H121" s="573"/>
    </row>
    <row r="122" spans="1:10" ht="18" x14ac:dyDescent="0.35">
      <c r="B122" s="742" t="s">
        <v>26</v>
      </c>
      <c r="C122" s="742"/>
      <c r="E122" s="526" t="s">
        <v>27</v>
      </c>
      <c r="F122" s="574"/>
      <c r="G122" s="742" t="s">
        <v>28</v>
      </c>
      <c r="H122" s="742"/>
    </row>
    <row r="123" spans="1:10" ht="69.900000000000006" customHeight="1" x14ac:dyDescent="0.35">
      <c r="A123" s="575" t="s">
        <v>29</v>
      </c>
      <c r="B123" s="576"/>
      <c r="C123" s="576"/>
      <c r="E123" s="576"/>
      <c r="F123" s="413"/>
      <c r="G123" s="577"/>
      <c r="H123" s="577"/>
    </row>
    <row r="124" spans="1:10" ht="69.900000000000006" customHeight="1" x14ac:dyDescent="0.35">
      <c r="A124" s="575" t="s">
        <v>30</v>
      </c>
      <c r="B124" s="578"/>
      <c r="C124" s="578"/>
      <c r="E124" s="578"/>
      <c r="F124" s="413"/>
      <c r="G124" s="579"/>
      <c r="H124" s="579"/>
    </row>
    <row r="125" spans="1:10" ht="18" x14ac:dyDescent="0.35">
      <c r="A125" s="511"/>
      <c r="B125" s="511"/>
      <c r="C125" s="512"/>
      <c r="D125" s="512"/>
      <c r="E125" s="512"/>
      <c r="F125" s="516"/>
      <c r="G125" s="512"/>
      <c r="H125" s="512"/>
      <c r="I125" s="413"/>
    </row>
    <row r="126" spans="1:10" ht="18" x14ac:dyDescent="0.35">
      <c r="A126" s="511"/>
      <c r="B126" s="511"/>
      <c r="C126" s="512"/>
      <c r="D126" s="512"/>
      <c r="E126" s="512"/>
      <c r="F126" s="516"/>
      <c r="G126" s="512"/>
      <c r="H126" s="512"/>
      <c r="I126" s="413"/>
    </row>
    <row r="127" spans="1:10" ht="18" x14ac:dyDescent="0.35">
      <c r="A127" s="511"/>
      <c r="B127" s="511"/>
      <c r="C127" s="512"/>
      <c r="D127" s="512"/>
      <c r="E127" s="512"/>
      <c r="F127" s="516"/>
      <c r="G127" s="512"/>
      <c r="H127" s="512"/>
      <c r="I127" s="413"/>
    </row>
    <row r="128" spans="1:10" ht="18" x14ac:dyDescent="0.35">
      <c r="A128" s="511"/>
      <c r="B128" s="511"/>
      <c r="C128" s="512"/>
      <c r="D128" s="512"/>
      <c r="E128" s="512"/>
      <c r="F128" s="516"/>
      <c r="G128" s="512"/>
      <c r="H128" s="512"/>
      <c r="I128" s="413"/>
    </row>
    <row r="129" spans="1:9" ht="18" x14ac:dyDescent="0.35">
      <c r="A129" s="511"/>
      <c r="B129" s="511"/>
      <c r="C129" s="512"/>
      <c r="D129" s="512"/>
      <c r="E129" s="512"/>
      <c r="F129" s="516"/>
      <c r="G129" s="512"/>
      <c r="H129" s="512"/>
      <c r="I129" s="413"/>
    </row>
    <row r="130" spans="1:9" ht="18" x14ac:dyDescent="0.35">
      <c r="A130" s="511"/>
      <c r="B130" s="511"/>
      <c r="C130" s="512"/>
      <c r="D130" s="512"/>
      <c r="E130" s="512"/>
      <c r="F130" s="516"/>
      <c r="G130" s="512"/>
      <c r="H130" s="512"/>
      <c r="I130" s="413"/>
    </row>
    <row r="131" spans="1:9" ht="18" x14ac:dyDescent="0.35">
      <c r="A131" s="511"/>
      <c r="B131" s="511"/>
      <c r="C131" s="512"/>
      <c r="D131" s="512"/>
      <c r="E131" s="512"/>
      <c r="F131" s="516"/>
      <c r="G131" s="512"/>
      <c r="H131" s="512"/>
      <c r="I131" s="413"/>
    </row>
    <row r="132" spans="1:9" ht="18" x14ac:dyDescent="0.35">
      <c r="A132" s="511"/>
      <c r="B132" s="511"/>
      <c r="C132" s="512"/>
      <c r="D132" s="512"/>
      <c r="E132" s="512"/>
      <c r="F132" s="516"/>
      <c r="G132" s="512"/>
      <c r="H132" s="512"/>
      <c r="I132" s="413"/>
    </row>
    <row r="133" spans="1:9" ht="18" x14ac:dyDescent="0.35">
      <c r="A133" s="511"/>
      <c r="B133" s="511"/>
      <c r="C133" s="512"/>
      <c r="D133" s="512"/>
      <c r="E133" s="512"/>
      <c r="F133" s="516"/>
      <c r="G133" s="512"/>
      <c r="H133" s="512"/>
      <c r="I133" s="413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2016-06-08T09:08:09Z</cp:lastPrinted>
  <dcterms:created xsi:type="dcterms:W3CDTF">2005-07-05T10:19:27Z</dcterms:created>
  <dcterms:modified xsi:type="dcterms:W3CDTF">2016-06-08T09:12:18Z</dcterms:modified>
</cp:coreProperties>
</file>