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555" windowWidth="15015" windowHeight="5580" activeTab="2"/>
  </bookViews>
  <sheets>
    <sheet name="RD" sheetId="2" r:id="rId1"/>
    <sheet name="SST " sheetId="6" r:id="rId2"/>
    <sheet name="Sulphamethoxazole" sheetId="4" r:id="rId3"/>
    <sheet name="Trimethoprim" sheetId="5" r:id="rId4"/>
  </sheets>
  <definedNames>
    <definedName name="_xlnm.Print_Area" localSheetId="0">RD!$A$1:$F$45</definedName>
    <definedName name="_xlnm.Print_Area" localSheetId="1">'SST '!$A$1:$G$52</definedName>
    <definedName name="_xlnm.Print_Area" localSheetId="2">Sulphamethoxazole!$A$1:$H$81</definedName>
    <definedName name="_xlnm.Print_Area" localSheetId="3">Trimethoprim!$A$1:$H$81</definedName>
  </definedNames>
  <calcPr calcId="124519"/>
</workbook>
</file>

<file path=xl/calcChain.xml><?xml version="1.0" encoding="utf-8"?>
<calcChain xmlns="http://schemas.openxmlformats.org/spreadsheetml/2006/main">
  <c r="D61" i="5"/>
  <c r="D65"/>
  <c r="B19" l="1"/>
  <c r="B41" i="6"/>
  <c r="E39"/>
  <c r="D39"/>
  <c r="C39"/>
  <c r="B39"/>
  <c r="B40" s="1"/>
  <c r="B30"/>
  <c r="B19"/>
  <c r="F17"/>
  <c r="E17"/>
  <c r="D17"/>
  <c r="B17"/>
  <c r="B18" s="1"/>
  <c r="B8"/>
  <c r="D69" i="5" l="1"/>
  <c r="C77"/>
  <c r="H72"/>
  <c r="G72"/>
  <c r="B69"/>
  <c r="H68"/>
  <c r="G68"/>
  <c r="H64"/>
  <c r="G64"/>
  <c r="B58"/>
  <c r="E56"/>
  <c r="B55"/>
  <c r="B45"/>
  <c r="D48" s="1"/>
  <c r="D49" s="1"/>
  <c r="F44"/>
  <c r="F45" s="1"/>
  <c r="D44"/>
  <c r="F42"/>
  <c r="D42"/>
  <c r="G41"/>
  <c r="E41"/>
  <c r="G40"/>
  <c r="E40"/>
  <c r="G39"/>
  <c r="E39"/>
  <c r="G38"/>
  <c r="E38"/>
  <c r="B34"/>
  <c r="B30"/>
  <c r="C77" i="4"/>
  <c r="H72"/>
  <c r="G72"/>
  <c r="B69"/>
  <c r="H68"/>
  <c r="G68"/>
  <c r="H64"/>
  <c r="G64"/>
  <c r="B58"/>
  <c r="E56"/>
  <c r="B55"/>
  <c r="B45"/>
  <c r="D48" s="1"/>
  <c r="D49" s="1"/>
  <c r="F44"/>
  <c r="D44"/>
  <c r="F42"/>
  <c r="D42"/>
  <c r="G41"/>
  <c r="E41"/>
  <c r="B34"/>
  <c r="B30"/>
  <c r="D45" s="1"/>
  <c r="E40" s="1"/>
  <c r="D33" i="2"/>
  <c r="C33"/>
  <c r="C35" s="1"/>
  <c r="B33"/>
  <c r="E39" i="4" l="1"/>
  <c r="E38"/>
  <c r="D50" i="5"/>
  <c r="D51" s="1"/>
  <c r="F46"/>
  <c r="D45"/>
  <c r="D46" s="1"/>
  <c r="G42"/>
  <c r="C37" i="2"/>
  <c r="C39" s="1"/>
  <c r="D52" i="5"/>
  <c r="E42"/>
  <c r="D46" i="4"/>
  <c r="F45"/>
  <c r="F46" l="1"/>
  <c r="G39"/>
  <c r="G40"/>
  <c r="G38"/>
  <c r="E42"/>
  <c r="B57"/>
  <c r="D58" s="1"/>
  <c r="B70" s="1"/>
  <c r="B57" i="5"/>
  <c r="D58" s="1"/>
  <c r="G42" i="4" l="1"/>
  <c r="D50"/>
  <c r="G65" s="1"/>
  <c r="H65" s="1"/>
  <c r="D52"/>
  <c r="G67" i="5"/>
  <c r="H67" s="1"/>
  <c r="G65"/>
  <c r="H65" s="1"/>
  <c r="G66"/>
  <c r="H66" s="1"/>
  <c r="B70"/>
  <c r="G61"/>
  <c r="H61" s="1"/>
  <c r="G71"/>
  <c r="H71" s="1"/>
  <c r="G69"/>
  <c r="H69" s="1"/>
  <c r="G63"/>
  <c r="H63" s="1"/>
  <c r="G62"/>
  <c r="H62" s="1"/>
  <c r="G70"/>
  <c r="H70" s="1"/>
  <c r="G66" i="4" l="1"/>
  <c r="H66" s="1"/>
  <c r="D51"/>
  <c r="G70"/>
  <c r="H70" s="1"/>
  <c r="G61"/>
  <c r="H61" s="1"/>
  <c r="G69"/>
  <c r="H69" s="1"/>
  <c r="G63"/>
  <c r="H63" s="1"/>
  <c r="G67"/>
  <c r="H67" s="1"/>
  <c r="G62"/>
  <c r="H62" s="1"/>
  <c r="G71"/>
  <c r="H71" s="1"/>
  <c r="H73" i="5"/>
  <c r="H75"/>
  <c r="H73" i="4" l="1"/>
  <c r="G77" s="1"/>
  <c r="H75"/>
  <c r="H74" i="5"/>
  <c r="G77"/>
  <c r="H74" i="4" l="1"/>
</calcChain>
</file>

<file path=xl/sharedStrings.xml><?xml version="1.0" encoding="utf-8"?>
<sst xmlns="http://schemas.openxmlformats.org/spreadsheetml/2006/main" count="271" uniqueCount="123">
  <si>
    <t>HPLC System Suitability Report</t>
  </si>
  <si>
    <t>Analysis Data</t>
  </si>
  <si>
    <t>Assay</t>
  </si>
  <si>
    <t>Sample(s)</t>
  </si>
  <si>
    <t>Reference Substance:</t>
  </si>
  <si>
    <t>COSATRIM SUSPENSION</t>
  </si>
  <si>
    <t>% age Purity:</t>
  </si>
  <si>
    <t>NDQB201604871</t>
  </si>
  <si>
    <t>Weight (mg):</t>
  </si>
  <si>
    <t>Sulfamethoxazole BP &amp; Trimethoprim BP</t>
  </si>
  <si>
    <t>Standard Conc (mg/mL):</t>
  </si>
  <si>
    <t>Each 5 mL contains: Sulphamethoxazole BP 200 mg and  Trimethoprim BP 40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</si>
  <si>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</si>
  <si>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</si>
  <si>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</si>
  <si>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</si>
  <si>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</si>
  <si>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</si>
  <si>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</si>
  <si>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</si>
  <si>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</si>
  <si>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</si>
  <si>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</si>
  <si>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</si>
  <si>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</si>
  <si>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</si>
  <si>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</si>
  <si>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</si>
  <si>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</si>
  <si>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</si>
  <si>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</si>
  <si>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</si>
  <si>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</si>
  <si>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</si>
  <si>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</si>
  <si>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</si>
  <si>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</si>
  <si>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</si>
  <si>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</si>
  <si>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</si>
  <si>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</si>
  <si>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</si>
  <si>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</si>
  <si>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</si>
  <si>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</si>
  <si>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</si>
  <si>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</si>
  <si>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</si>
  <si>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</si>
  <si>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</si>
  <si>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</si>
  <si>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</si>
  <si>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</si>
  <si>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</si>
  <si>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</si>
  <si>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</si>
  <si>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</si>
  <si>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</si>
  <si>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</si>
  <si>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</si>
  <si>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</si>
  <si>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</si>
  <si>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</si>
  <si>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</si>
  <si>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</si>
  <si>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</si>
  <si>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</si>
  <si>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</si>
  <si>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</si>
  <si>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</si>
  <si>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</si>
  <si>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</si>
  <si>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</si>
  <si>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</si>
  <si>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</si>
  <si>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</si>
  <si>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</si>
  <si>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</si>
  <si>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</si>
  <si>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</si>
  <si>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</si>
  <si>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</si>
  <si>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</si>
  <si>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</si>
  <si>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</si>
  <si>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</si>
  <si>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</si>
  <si>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</si>
  <si>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</si>
  <si>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</si>
  <si>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</si>
  <si>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</si>
  <si>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</si>
  <si>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</si>
  <si>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</si>
  <si>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</si>
  <si>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</si>
  <si>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</si>
  <si>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</si>
  <si>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</si>
  <si>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</si>
  <si>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</si>
  <si>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</si>
  <si>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</si>
  <si>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</si>
  <si>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</si>
  <si>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</si>
  <si>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</si>
  <si>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</si>
  <si>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 S12-1</t>
  </si>
  <si>
    <t>T7-2</t>
  </si>
  <si>
    <t>Sulfamethoxazole</t>
  </si>
  <si>
    <t>Resolution</t>
  </si>
  <si>
    <r>
      <t xml:space="preserve">Resolution - NLT than </t>
    </r>
    <r>
      <rPr>
        <b/>
        <sz val="12"/>
        <color rgb="FF000000"/>
        <rFont val="Book Antiqua"/>
        <family val="1"/>
      </rPr>
      <t>5.0</t>
    </r>
    <r>
      <rPr>
        <sz val="12"/>
        <color rgb="FF000000"/>
        <rFont val="Book Antiqua"/>
      </rPr>
      <t xml:space="preserve"> between sulfamethoxazole and trimethoprim</t>
    </r>
  </si>
  <si>
    <t>Trimethoprim</t>
  </si>
  <si>
    <t>Dr. Sarah Mwangi</t>
  </si>
  <si>
    <t xml:space="preserve">Assay </t>
  </si>
  <si>
    <t>Cosatrim Suspension</t>
  </si>
  <si>
    <t>Sulphamethoxazole &amp; Trimethoprim</t>
  </si>
  <si>
    <t>Sulphamethoxazole</t>
  </si>
  <si>
    <t>12th May 2016</t>
  </si>
  <si>
    <t>NDQB201604899</t>
  </si>
  <si>
    <t>NDQB201605899</t>
  </si>
</sst>
</file>

<file path=xl/styles.xml><?xml version="1.0" encoding="utf-8"?>
<styleSheet xmlns="http://schemas.openxmlformats.org/spreadsheetml/2006/main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30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40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0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24" fillId="2" borderId="1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5" fillId="2" borderId="0" xfId="1" applyFont="1" applyFill="1"/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0" applyFont="1" applyFill="1" applyProtection="1">
      <protection locked="0"/>
    </xf>
    <xf numFmtId="0" fontId="24" fillId="3" borderId="48" xfId="0" applyFont="1" applyFill="1" applyBorder="1" applyAlignment="1" applyProtection="1">
      <alignment horizontal="center"/>
      <protection locked="0"/>
    </xf>
    <xf numFmtId="0" fontId="26" fillId="2" borderId="7" xfId="1" applyFont="1" applyFill="1" applyBorder="1"/>
    <xf numFmtId="0" fontId="28" fillId="3" borderId="0" xfId="0" applyFont="1" applyFill="1" applyAlignment="1" applyProtection="1">
      <alignment horizontal="left"/>
      <protection locked="0"/>
    </xf>
    <xf numFmtId="0" fontId="29" fillId="2" borderId="7" xfId="0" applyFont="1" applyFill="1" applyBorder="1" applyProtection="1">
      <protection locked="0"/>
    </xf>
    <xf numFmtId="0" fontId="25" fillId="2" borderId="0" xfId="0" applyFont="1" applyFill="1" applyProtection="1"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7" fillId="3" borderId="0" xfId="0" applyFont="1" applyFill="1" applyAlignment="1" applyProtection="1">
      <alignment horizontal="left"/>
      <protection locked="0"/>
    </xf>
    <xf numFmtId="0" fontId="20" fillId="3" borderId="0" xfId="0" applyFont="1" applyFill="1" applyAlignment="1" applyProtection="1">
      <alignment horizontal="left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VL250"/>
  <sheetViews>
    <sheetView view="pageBreakPreview" topLeftCell="A16" zoomScale="90" zoomScaleSheetLayoutView="90" workbookViewId="0">
      <selection activeCell="D32" sqref="D32"/>
    </sheetView>
  </sheetViews>
  <sheetFormatPr defaultRowHeight="15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>
      <c r="A1" s="371" t="s">
        <v>29</v>
      </c>
      <c r="B1" s="371"/>
      <c r="C1" s="371"/>
      <c r="D1" s="371"/>
      <c r="E1" s="371"/>
      <c r="F1" s="371"/>
      <c r="G1" s="57"/>
    </row>
    <row r="2" spans="1:7" ht="12.75" customHeight="1">
      <c r="A2" s="371"/>
      <c r="B2" s="371"/>
      <c r="C2" s="371"/>
      <c r="D2" s="371"/>
      <c r="E2" s="371"/>
      <c r="F2" s="371"/>
      <c r="G2" s="57"/>
    </row>
    <row r="3" spans="1:7" ht="12.75" customHeight="1">
      <c r="A3" s="371"/>
      <c r="B3" s="371"/>
      <c r="C3" s="371"/>
      <c r="D3" s="371"/>
      <c r="E3" s="371"/>
      <c r="F3" s="371"/>
      <c r="G3" s="57"/>
    </row>
    <row r="4" spans="1:7" ht="12.75" customHeight="1">
      <c r="A4" s="371"/>
      <c r="B4" s="371"/>
      <c r="C4" s="371"/>
      <c r="D4" s="371"/>
      <c r="E4" s="371"/>
      <c r="F4" s="371"/>
      <c r="G4" s="57"/>
    </row>
    <row r="5" spans="1:7" ht="12.75" customHeight="1">
      <c r="A5" s="371"/>
      <c r="B5" s="371"/>
      <c r="C5" s="371"/>
      <c r="D5" s="371"/>
      <c r="E5" s="371"/>
      <c r="F5" s="371"/>
      <c r="G5" s="57"/>
    </row>
    <row r="6" spans="1:7" ht="12.75" customHeight="1">
      <c r="A6" s="371"/>
      <c r="B6" s="371"/>
      <c r="C6" s="371"/>
      <c r="D6" s="371"/>
      <c r="E6" s="371"/>
      <c r="F6" s="371"/>
      <c r="G6" s="57"/>
    </row>
    <row r="7" spans="1:7" ht="12.75" customHeight="1">
      <c r="A7" s="371"/>
      <c r="B7" s="371"/>
      <c r="C7" s="371"/>
      <c r="D7" s="371"/>
      <c r="E7" s="371"/>
      <c r="F7" s="371"/>
      <c r="G7" s="57"/>
    </row>
    <row r="8" spans="1:7" ht="15" customHeight="1">
      <c r="A8" s="370" t="s">
        <v>30</v>
      </c>
      <c r="B8" s="370"/>
      <c r="C8" s="370"/>
      <c r="D8" s="370"/>
      <c r="E8" s="370"/>
      <c r="F8" s="370"/>
      <c r="G8" s="58"/>
    </row>
    <row r="9" spans="1:7" ht="12.75" customHeight="1">
      <c r="A9" s="370"/>
      <c r="B9" s="370"/>
      <c r="C9" s="370"/>
      <c r="D9" s="370"/>
      <c r="E9" s="370"/>
      <c r="F9" s="370"/>
      <c r="G9" s="58"/>
    </row>
    <row r="10" spans="1:7" ht="12.75" customHeight="1">
      <c r="A10" s="370"/>
      <c r="B10" s="370"/>
      <c r="C10" s="370"/>
      <c r="D10" s="370"/>
      <c r="E10" s="370"/>
      <c r="F10" s="370"/>
      <c r="G10" s="58"/>
    </row>
    <row r="11" spans="1:7" ht="12.75" customHeight="1">
      <c r="A11" s="370"/>
      <c r="B11" s="370"/>
      <c r="C11" s="370"/>
      <c r="D11" s="370"/>
      <c r="E11" s="370"/>
      <c r="F11" s="370"/>
      <c r="G11" s="58"/>
    </row>
    <row r="12" spans="1:7" ht="12.75" customHeight="1">
      <c r="A12" s="370"/>
      <c r="B12" s="370"/>
      <c r="C12" s="370"/>
      <c r="D12" s="370"/>
      <c r="E12" s="370"/>
      <c r="F12" s="370"/>
      <c r="G12" s="58"/>
    </row>
    <row r="13" spans="1:7" ht="12.75" customHeight="1">
      <c r="A13" s="370"/>
      <c r="B13" s="370"/>
      <c r="C13" s="370"/>
      <c r="D13" s="370"/>
      <c r="E13" s="370"/>
      <c r="F13" s="370"/>
      <c r="G13" s="58"/>
    </row>
    <row r="14" spans="1:7" ht="12.75" customHeight="1">
      <c r="A14" s="370"/>
      <c r="B14" s="370"/>
      <c r="C14" s="370"/>
      <c r="D14" s="370"/>
      <c r="E14" s="370"/>
      <c r="F14" s="370"/>
      <c r="G14" s="58"/>
    </row>
    <row r="15" spans="1:7" ht="13.5" customHeight="1"/>
    <row r="16" spans="1:7" ht="19.5" customHeight="1">
      <c r="A16" s="366" t="s">
        <v>31</v>
      </c>
      <c r="B16" s="367"/>
      <c r="C16" s="367"/>
      <c r="D16" s="367"/>
      <c r="E16" s="367"/>
      <c r="F16" s="368"/>
    </row>
    <row r="17" spans="1:13" ht="18.75" customHeight="1">
      <c r="A17" s="369" t="s">
        <v>32</v>
      </c>
      <c r="B17" s="369"/>
      <c r="C17" s="369"/>
      <c r="D17" s="369"/>
      <c r="E17" s="369"/>
      <c r="F17" s="369"/>
    </row>
    <row r="18" spans="1:13">
      <c r="B18" s="1" t="s">
        <v>5</v>
      </c>
    </row>
    <row r="19" spans="1:13">
      <c r="B19" s="1" t="s">
        <v>7</v>
      </c>
    </row>
    <row r="20" spans="1:13" ht="16.5" customHeight="1">
      <c r="A20" s="4" t="s">
        <v>33</v>
      </c>
      <c r="B20" s="359" t="s">
        <v>5</v>
      </c>
    </row>
    <row r="21" spans="1:13" ht="16.5" customHeight="1">
      <c r="A21" s="4" t="s">
        <v>34</v>
      </c>
      <c r="B21" s="364" t="s">
        <v>121</v>
      </c>
    </row>
    <row r="22" spans="1:13" ht="16.5" customHeight="1">
      <c r="A22" s="4" t="s">
        <v>35</v>
      </c>
      <c r="B22" s="59" t="s">
        <v>9</v>
      </c>
    </row>
    <row r="23" spans="1:13" ht="16.5" customHeight="1">
      <c r="A23" s="4" t="s">
        <v>36</v>
      </c>
      <c r="B23" s="59" t="s">
        <v>11</v>
      </c>
    </row>
    <row r="24" spans="1:13" ht="16.5" customHeight="1">
      <c r="A24" s="4" t="s">
        <v>37</v>
      </c>
      <c r="B24" s="60">
        <v>42499</v>
      </c>
    </row>
    <row r="25" spans="1:13" ht="16.5" customHeight="1">
      <c r="A25" s="4" t="s">
        <v>38</v>
      </c>
      <c r="B25" s="60">
        <v>42502</v>
      </c>
    </row>
    <row r="27" spans="1:13" ht="13.5" customHeight="1"/>
    <row r="28" spans="1:13" ht="17.25" customHeight="1">
      <c r="B28" s="6"/>
      <c r="C28" s="7" t="s">
        <v>39</v>
      </c>
      <c r="D28" s="7" t="s">
        <v>40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>
      <c r="B29" s="11">
        <v>21.735209999999999</v>
      </c>
      <c r="C29" s="12">
        <v>46.786459999999998</v>
      </c>
      <c r="D29" s="12">
        <v>50.425829999999998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>
      <c r="B30" s="14"/>
      <c r="C30" s="12">
        <v>46.784829999999999</v>
      </c>
      <c r="D30" s="12">
        <v>50.389589999999998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>
      <c r="B31" s="14"/>
      <c r="C31" s="15">
        <v>46.766289999999998</v>
      </c>
      <c r="D31" s="15">
        <v>50.389119999999998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>
      <c r="B33" s="18">
        <f>AVERAGE(B29:B32)</f>
        <v>21.735209999999999</v>
      </c>
      <c r="C33" s="18">
        <f>AVERAGE(C29:C32)</f>
        <v>46.779193333333332</v>
      </c>
      <c r="D33" s="18">
        <f>AVERAGE(D29:D32)</f>
        <v>50.401513333333327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>
      <c r="B35" s="21" t="s">
        <v>41</v>
      </c>
      <c r="C35" s="22">
        <f>C33-B33</f>
        <v>25.043983333333333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>
      <c r="B37" s="21" t="s">
        <v>42</v>
      </c>
      <c r="C37" s="22">
        <f>D33-B33</f>
        <v>28.666303333333328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>
      <c r="B39" s="27" t="s">
        <v>43</v>
      </c>
      <c r="C39" s="28">
        <f>C37/C35</f>
        <v>1.1446383329595462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>
      <c r="A41" s="5"/>
      <c r="B41" s="39" t="s">
        <v>24</v>
      </c>
      <c r="C41" s="39"/>
      <c r="D41" s="40" t="s">
        <v>25</v>
      </c>
      <c r="E41" s="41"/>
      <c r="F41" s="40" t="s">
        <v>26</v>
      </c>
      <c r="G41" s="36"/>
      <c r="H41" s="36"/>
      <c r="I41" s="37"/>
      <c r="J41" s="38"/>
    </row>
    <row r="42" spans="1:13" ht="59.25" customHeight="1">
      <c r="A42" s="42" t="s">
        <v>27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>
      <c r="A43" s="42" t="s">
        <v>28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>
      <c r="A44" s="50"/>
      <c r="B44" s="50"/>
      <c r="C44" s="50"/>
      <c r="D44" s="51"/>
      <c r="F44" s="50"/>
      <c r="G44" s="50"/>
      <c r="H44" s="50"/>
      <c r="I44" s="51"/>
    </row>
    <row r="45" spans="1:13" ht="13.5" customHeight="1">
      <c r="A45" s="50"/>
      <c r="B45" s="50"/>
      <c r="C45" s="50"/>
      <c r="D45" s="51"/>
      <c r="F45" s="50"/>
      <c r="G45" s="50"/>
      <c r="H45" s="50"/>
      <c r="I45" s="51"/>
    </row>
    <row r="47" spans="1:13" ht="13.5" customHeight="1">
      <c r="A47" s="52"/>
      <c r="B47" s="52"/>
      <c r="C47" s="52"/>
      <c r="F47" s="52"/>
      <c r="G47" s="52"/>
      <c r="H47" s="52"/>
    </row>
    <row r="48" spans="1:13" ht="13.5" customHeight="1">
      <c r="A48" s="53"/>
      <c r="B48" s="53"/>
      <c r="C48" s="53"/>
      <c r="F48" s="53"/>
      <c r="G48" s="53"/>
      <c r="H48" s="53"/>
    </row>
    <row r="49" spans="1:8">
      <c r="B49" s="54"/>
      <c r="C49" s="54"/>
      <c r="G49" s="54"/>
      <c r="H49" s="54"/>
    </row>
    <row r="50" spans="1:8">
      <c r="A50" s="55"/>
      <c r="F50" s="55"/>
    </row>
    <row r="51" spans="1:8">
      <c r="C51" s="56"/>
    </row>
    <row r="52" spans="1:8">
      <c r="C52" s="56"/>
    </row>
    <row r="57" spans="1:8" ht="13.5" customHeight="1">
      <c r="C57" s="50"/>
    </row>
    <row r="250" spans="1:1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49"/>
  <sheetViews>
    <sheetView view="pageBreakPreview" topLeftCell="A34" zoomScale="90" zoomScaleSheetLayoutView="90" workbookViewId="0">
      <selection activeCell="E39" sqref="E39"/>
    </sheetView>
  </sheetViews>
  <sheetFormatPr defaultRowHeight="13.5"/>
  <cols>
    <col min="1" max="1" width="27.5703125" style="315" customWidth="1"/>
    <col min="2" max="2" width="20.42578125" style="315" customWidth="1"/>
    <col min="3" max="3" width="31.85546875" style="315" customWidth="1"/>
    <col min="4" max="4" width="25.85546875" style="315" customWidth="1"/>
    <col min="5" max="5" width="25.7109375" style="315" customWidth="1"/>
    <col min="6" max="6" width="23.140625" style="315" customWidth="1"/>
    <col min="7" max="7" width="28.42578125" style="315" customWidth="1"/>
    <col min="8" max="8" width="21.5703125" style="315" customWidth="1"/>
    <col min="9" max="9" width="9.140625" style="315" customWidth="1"/>
    <col min="10" max="16384" width="9.140625" style="317"/>
  </cols>
  <sheetData>
    <row r="1" spans="1:10" ht="15" customHeight="1">
      <c r="A1" s="314"/>
      <c r="C1" s="316"/>
      <c r="F1" s="316"/>
    </row>
    <row r="2" spans="1:10" ht="18.75" customHeight="1">
      <c r="A2" s="372" t="s">
        <v>0</v>
      </c>
      <c r="B2" s="372"/>
      <c r="C2" s="372"/>
      <c r="D2" s="372"/>
      <c r="E2" s="372"/>
    </row>
    <row r="3" spans="1:10" ht="16.5" customHeight="1">
      <c r="A3" s="318" t="s">
        <v>1</v>
      </c>
      <c r="B3" s="319" t="s">
        <v>2</v>
      </c>
    </row>
    <row r="4" spans="1:10" ht="16.5" customHeight="1">
      <c r="A4" s="320" t="s">
        <v>3</v>
      </c>
      <c r="B4" s="320" t="s">
        <v>117</v>
      </c>
      <c r="D4" s="321"/>
      <c r="E4" s="322"/>
    </row>
    <row r="5" spans="1:10" ht="16.5" customHeight="1">
      <c r="A5" s="323" t="s">
        <v>4</v>
      </c>
      <c r="B5" s="320" t="s">
        <v>111</v>
      </c>
      <c r="C5" s="322"/>
      <c r="D5" s="322"/>
      <c r="E5" s="322"/>
    </row>
    <row r="6" spans="1:10" ht="16.5" customHeight="1" thickBot="1">
      <c r="A6" s="323" t="s">
        <v>6</v>
      </c>
      <c r="B6" s="324">
        <v>99.8</v>
      </c>
      <c r="C6" s="322"/>
      <c r="D6" s="322"/>
      <c r="E6" s="322"/>
    </row>
    <row r="7" spans="1:10" ht="16.5" customHeight="1">
      <c r="A7" s="320" t="s">
        <v>8</v>
      </c>
      <c r="B7" s="360">
        <v>16.05</v>
      </c>
      <c r="C7" s="322"/>
      <c r="D7" s="322"/>
      <c r="E7" s="322"/>
    </row>
    <row r="8" spans="1:10" ht="16.5" customHeight="1">
      <c r="A8" s="320" t="s">
        <v>10</v>
      </c>
      <c r="B8" s="325">
        <f>B7/50*10/20</f>
        <v>0.1605</v>
      </c>
      <c r="C8" s="322"/>
      <c r="D8" s="322"/>
      <c r="E8" s="322"/>
    </row>
    <row r="9" spans="1:10" ht="15.75" customHeight="1">
      <c r="A9" s="322"/>
      <c r="B9" s="322"/>
      <c r="C9" s="322"/>
      <c r="D9" s="322"/>
      <c r="E9" s="322"/>
    </row>
    <row r="10" spans="1:10" ht="16.5" customHeight="1">
      <c r="A10" s="326" t="s">
        <v>12</v>
      </c>
      <c r="B10" s="327" t="s">
        <v>13</v>
      </c>
      <c r="C10" s="326" t="s">
        <v>14</v>
      </c>
      <c r="D10" s="326" t="s">
        <v>15</v>
      </c>
      <c r="E10" s="326" t="s">
        <v>16</v>
      </c>
      <c r="F10" s="328" t="s">
        <v>112</v>
      </c>
      <c r="J10" s="315"/>
    </row>
    <row r="11" spans="1:10" ht="16.5" customHeight="1">
      <c r="A11" s="329">
        <v>1</v>
      </c>
      <c r="B11" s="330">
        <v>214565509</v>
      </c>
      <c r="C11" s="330">
        <v>3870.81</v>
      </c>
      <c r="D11" s="331">
        <v>0.82</v>
      </c>
      <c r="E11" s="332">
        <v>10.31</v>
      </c>
      <c r="F11" s="332">
        <v>8.99</v>
      </c>
      <c r="J11" s="315"/>
    </row>
    <row r="12" spans="1:10" ht="16.5" customHeight="1">
      <c r="A12" s="329">
        <v>2</v>
      </c>
      <c r="B12" s="330">
        <v>215339762</v>
      </c>
      <c r="C12" s="330">
        <v>3836.44</v>
      </c>
      <c r="D12" s="331">
        <v>0.82</v>
      </c>
      <c r="E12" s="331">
        <v>10.32</v>
      </c>
      <c r="F12" s="331">
        <v>8.9700000000000006</v>
      </c>
      <c r="J12" s="315"/>
    </row>
    <row r="13" spans="1:10" ht="16.5" customHeight="1">
      <c r="A13" s="329">
        <v>3</v>
      </c>
      <c r="B13" s="330">
        <v>214613160</v>
      </c>
      <c r="C13" s="330">
        <v>3841.87</v>
      </c>
      <c r="D13" s="331">
        <v>0.82</v>
      </c>
      <c r="E13" s="331">
        <v>10.31</v>
      </c>
      <c r="F13" s="331">
        <v>8.9600000000000009</v>
      </c>
      <c r="J13" s="315"/>
    </row>
    <row r="14" spans="1:10" ht="16.5" customHeight="1">
      <c r="A14" s="329">
        <v>4</v>
      </c>
      <c r="B14" s="330">
        <v>215956032</v>
      </c>
      <c r="C14" s="330">
        <v>3871.43</v>
      </c>
      <c r="D14" s="331">
        <v>0.82</v>
      </c>
      <c r="E14" s="331">
        <v>10.31</v>
      </c>
      <c r="F14" s="331">
        <v>8.98</v>
      </c>
      <c r="J14" s="315"/>
    </row>
    <row r="15" spans="1:10" ht="16.5" customHeight="1">
      <c r="A15" s="329">
        <v>5</v>
      </c>
      <c r="B15" s="330">
        <v>215123345</v>
      </c>
      <c r="C15" s="330">
        <v>3787.59</v>
      </c>
      <c r="D15" s="331">
        <v>0.82</v>
      </c>
      <c r="E15" s="331">
        <v>10.31</v>
      </c>
      <c r="F15" s="331">
        <v>8.91</v>
      </c>
      <c r="J15" s="315"/>
    </row>
    <row r="16" spans="1:10" ht="16.5" customHeight="1">
      <c r="A16" s="329">
        <v>6</v>
      </c>
      <c r="B16" s="333">
        <v>216543873</v>
      </c>
      <c r="C16" s="333">
        <v>3862.49</v>
      </c>
      <c r="D16" s="334">
        <v>0.83</v>
      </c>
      <c r="E16" s="334">
        <v>10.3</v>
      </c>
      <c r="F16" s="334">
        <v>8.9700000000000006</v>
      </c>
      <c r="J16" s="315"/>
    </row>
    <row r="17" spans="1:10" ht="16.5" customHeight="1">
      <c r="A17" s="335" t="s">
        <v>17</v>
      </c>
      <c r="B17" s="336">
        <f>AVERAGE(B11:B16)</f>
        <v>215356946.83333334</v>
      </c>
      <c r="C17" s="337">
        <v>4171.3900000000003</v>
      </c>
      <c r="D17" s="338">
        <f>AVERAGE(D11:D16)</f>
        <v>0.82166666666666666</v>
      </c>
      <c r="E17" s="338">
        <f>AVERAGE(E11:E16)</f>
        <v>10.310000000000002</v>
      </c>
      <c r="F17" s="338">
        <f>AVERAGE(F11:F16)</f>
        <v>8.9633333333333329</v>
      </c>
      <c r="J17" s="315"/>
    </row>
    <row r="18" spans="1:10" ht="16.5" customHeight="1">
      <c r="A18" s="339" t="s">
        <v>18</v>
      </c>
      <c r="B18" s="340">
        <f>(STDEV(B11:B16)/B17)</f>
        <v>3.5980951052098161E-3</v>
      </c>
      <c r="C18" s="341"/>
      <c r="D18" s="341"/>
      <c r="E18" s="341"/>
      <c r="F18" s="342"/>
      <c r="J18" s="315"/>
    </row>
    <row r="19" spans="1:10" s="315" customFormat="1" ht="16.5" customHeight="1">
      <c r="A19" s="343" t="s">
        <v>19</v>
      </c>
      <c r="B19" s="344">
        <f>COUNT(B11:B16)</f>
        <v>6</v>
      </c>
      <c r="C19" s="345"/>
      <c r="D19" s="346"/>
      <c r="E19" s="346"/>
      <c r="F19" s="347"/>
    </row>
    <row r="20" spans="1:10" s="315" customFormat="1" ht="15.75" customHeight="1">
      <c r="A20" s="322"/>
      <c r="B20" s="322"/>
      <c r="C20" s="322"/>
      <c r="D20" s="322"/>
      <c r="E20" s="322"/>
    </row>
    <row r="21" spans="1:10" s="315" customFormat="1" ht="16.5" customHeight="1">
      <c r="A21" s="323" t="s">
        <v>20</v>
      </c>
      <c r="B21" s="348" t="s">
        <v>21</v>
      </c>
      <c r="C21" s="349"/>
      <c r="D21" s="349"/>
      <c r="E21" s="349"/>
    </row>
    <row r="22" spans="1:10" ht="16.5" customHeight="1">
      <c r="A22" s="323"/>
      <c r="B22" s="348" t="s">
        <v>22</v>
      </c>
      <c r="C22" s="349"/>
      <c r="D22" s="349"/>
      <c r="E22" s="349"/>
    </row>
    <row r="23" spans="1:10" ht="16.5" customHeight="1">
      <c r="A23" s="323"/>
      <c r="B23" s="348" t="s">
        <v>23</v>
      </c>
      <c r="C23" s="349"/>
      <c r="D23" s="349"/>
      <c r="E23" s="349"/>
    </row>
    <row r="24" spans="1:10" ht="16.5" customHeight="1">
      <c r="A24" s="323"/>
      <c r="B24" s="350" t="s">
        <v>113</v>
      </c>
      <c r="C24" s="349"/>
      <c r="D24" s="349"/>
      <c r="E24" s="349"/>
    </row>
    <row r="25" spans="1:10" ht="15.75" customHeight="1">
      <c r="A25" s="322"/>
      <c r="C25" s="322"/>
      <c r="D25" s="322"/>
      <c r="E25" s="322"/>
    </row>
    <row r="26" spans="1:10" ht="16.5" customHeight="1">
      <c r="A26" s="318" t="s">
        <v>1</v>
      </c>
      <c r="B26" s="319" t="s">
        <v>116</v>
      </c>
    </row>
    <row r="27" spans="1:10" ht="16.5" customHeight="1">
      <c r="A27" s="323" t="s">
        <v>4</v>
      </c>
      <c r="B27" s="320" t="s">
        <v>114</v>
      </c>
      <c r="C27" s="322"/>
      <c r="D27" s="322"/>
      <c r="E27" s="322"/>
    </row>
    <row r="28" spans="1:10" ht="16.5" customHeight="1" thickBot="1">
      <c r="A28" s="323" t="s">
        <v>6</v>
      </c>
      <c r="B28" s="324">
        <v>99.66</v>
      </c>
      <c r="C28" s="322"/>
      <c r="D28" s="322"/>
      <c r="E28" s="322"/>
    </row>
    <row r="29" spans="1:10" ht="16.5" customHeight="1">
      <c r="A29" s="320" t="s">
        <v>8</v>
      </c>
      <c r="B29" s="360">
        <v>26.37</v>
      </c>
      <c r="C29" s="322"/>
      <c r="D29" s="322"/>
      <c r="E29" s="322"/>
    </row>
    <row r="30" spans="1:10" ht="16.5" customHeight="1">
      <c r="A30" s="320" t="s">
        <v>10</v>
      </c>
      <c r="B30" s="325">
        <f>B29/100*3/20</f>
        <v>3.9554999999999993E-2</v>
      </c>
      <c r="C30" s="322"/>
      <c r="D30" s="322"/>
      <c r="E30" s="322"/>
    </row>
    <row r="31" spans="1:10" ht="15.75" customHeight="1">
      <c r="A31" s="322"/>
      <c r="B31" s="322"/>
      <c r="C31" s="322"/>
      <c r="D31" s="322"/>
      <c r="E31" s="322"/>
    </row>
    <row r="32" spans="1:10" ht="16.5" customHeight="1">
      <c r="A32" s="326" t="s">
        <v>12</v>
      </c>
      <c r="B32" s="327" t="s">
        <v>13</v>
      </c>
      <c r="C32" s="326" t="s">
        <v>14</v>
      </c>
      <c r="D32" s="326" t="s">
        <v>15</v>
      </c>
      <c r="E32" s="326" t="s">
        <v>16</v>
      </c>
    </row>
    <row r="33" spans="1:7" ht="16.5" customHeight="1">
      <c r="A33" s="329">
        <v>1</v>
      </c>
      <c r="B33" s="330">
        <v>19588865</v>
      </c>
      <c r="C33" s="330">
        <v>5449.74</v>
      </c>
      <c r="D33" s="331">
        <v>1.05</v>
      </c>
      <c r="E33" s="332">
        <v>5.89</v>
      </c>
    </row>
    <row r="34" spans="1:7" ht="16.5" customHeight="1">
      <c r="A34" s="329">
        <v>2</v>
      </c>
      <c r="B34" s="330">
        <v>19739494</v>
      </c>
      <c r="C34" s="330">
        <v>5438.6</v>
      </c>
      <c r="D34" s="331">
        <v>1.05</v>
      </c>
      <c r="E34" s="331">
        <v>5.9</v>
      </c>
    </row>
    <row r="35" spans="1:7" ht="16.5" customHeight="1">
      <c r="A35" s="329">
        <v>3</v>
      </c>
      <c r="B35" s="330">
        <v>19650435</v>
      </c>
      <c r="C35" s="330">
        <v>5438.76</v>
      </c>
      <c r="D35" s="331">
        <v>1.06</v>
      </c>
      <c r="E35" s="331">
        <v>5.9</v>
      </c>
    </row>
    <row r="36" spans="1:7" ht="16.5" customHeight="1">
      <c r="A36" s="329">
        <v>4</v>
      </c>
      <c r="B36" s="330">
        <v>19780174</v>
      </c>
      <c r="C36" s="330">
        <v>5450.35</v>
      </c>
      <c r="D36" s="331">
        <v>1.06</v>
      </c>
      <c r="E36" s="331">
        <v>5.9</v>
      </c>
    </row>
    <row r="37" spans="1:7" ht="16.5" customHeight="1">
      <c r="A37" s="329">
        <v>5</v>
      </c>
      <c r="B37" s="330">
        <v>19689874</v>
      </c>
      <c r="C37" s="330">
        <v>5454.7</v>
      </c>
      <c r="D37" s="331">
        <v>1.05</v>
      </c>
      <c r="E37" s="331">
        <v>5.9</v>
      </c>
    </row>
    <row r="38" spans="1:7" ht="16.5" customHeight="1">
      <c r="A38" s="329">
        <v>6</v>
      </c>
      <c r="B38" s="333">
        <v>19792611</v>
      </c>
      <c r="C38" s="333">
        <v>5456.27</v>
      </c>
      <c r="D38" s="334">
        <v>1.0900000000000001</v>
      </c>
      <c r="E38" s="334">
        <v>5.9</v>
      </c>
    </row>
    <row r="39" spans="1:7" ht="16.5" customHeight="1">
      <c r="A39" s="335" t="s">
        <v>17</v>
      </c>
      <c r="B39" s="336">
        <f>AVERAGE(B33:B38)</f>
        <v>19706908.833333332</v>
      </c>
      <c r="C39" s="337">
        <f>AVERAGE(C33:C38)</f>
        <v>5448.0700000000006</v>
      </c>
      <c r="D39" s="338">
        <f>AVERAGE(D33:D38)</f>
        <v>1.06</v>
      </c>
      <c r="E39" s="338">
        <f>AVERAGE(E33:E38)</f>
        <v>5.8983333333333325</v>
      </c>
    </row>
    <row r="40" spans="1:7" ht="16.5" customHeight="1">
      <c r="A40" s="339" t="s">
        <v>18</v>
      </c>
      <c r="B40" s="340">
        <f>(STDEV(B33:B38)/B39)</f>
        <v>4.007671339932491E-3</v>
      </c>
      <c r="C40" s="341"/>
      <c r="D40" s="341"/>
      <c r="E40" s="342"/>
    </row>
    <row r="41" spans="1:7" s="315" customFormat="1" ht="16.5" customHeight="1">
      <c r="A41" s="343" t="s">
        <v>19</v>
      </c>
      <c r="B41" s="344">
        <f>COUNT(B33:B38)</f>
        <v>6</v>
      </c>
      <c r="C41" s="345"/>
      <c r="D41" s="346"/>
      <c r="E41" s="347"/>
    </row>
    <row r="42" spans="1:7" s="315" customFormat="1" ht="15.75" customHeight="1">
      <c r="A42" s="322"/>
      <c r="B42" s="322"/>
      <c r="C42" s="322"/>
      <c r="D42" s="322"/>
      <c r="E42" s="322"/>
    </row>
    <row r="43" spans="1:7" s="315" customFormat="1" ht="16.5" customHeight="1">
      <c r="A43" s="323" t="s">
        <v>20</v>
      </c>
      <c r="B43" s="348" t="s">
        <v>21</v>
      </c>
      <c r="C43" s="349"/>
      <c r="D43" s="349"/>
      <c r="E43" s="349"/>
    </row>
    <row r="44" spans="1:7" ht="16.5" customHeight="1">
      <c r="A44" s="323"/>
      <c r="B44" s="348" t="s">
        <v>22</v>
      </c>
      <c r="C44" s="349"/>
      <c r="D44" s="349"/>
      <c r="E44" s="349"/>
    </row>
    <row r="45" spans="1:7" ht="16.5" customHeight="1">
      <c r="A45" s="323"/>
      <c r="B45" s="348" t="s">
        <v>23</v>
      </c>
      <c r="C45" s="349"/>
      <c r="D45" s="349"/>
      <c r="E45" s="349"/>
    </row>
    <row r="46" spans="1:7" ht="14.25" customHeight="1" thickBot="1">
      <c r="A46" s="351"/>
      <c r="D46" s="352"/>
      <c r="F46" s="317"/>
      <c r="G46" s="317"/>
    </row>
    <row r="47" spans="1:7" ht="15" customHeight="1">
      <c r="B47" s="373" t="s">
        <v>24</v>
      </c>
      <c r="C47" s="373"/>
      <c r="E47" s="353" t="s">
        <v>25</v>
      </c>
      <c r="F47" s="354"/>
      <c r="G47" s="353" t="s">
        <v>26</v>
      </c>
    </row>
    <row r="48" spans="1:7" ht="15" customHeight="1">
      <c r="A48" s="355" t="s">
        <v>27</v>
      </c>
      <c r="B48" s="356" t="s">
        <v>115</v>
      </c>
      <c r="C48" s="356"/>
      <c r="E48" s="361" t="s">
        <v>120</v>
      </c>
      <c r="G48" s="356"/>
    </row>
    <row r="49" spans="1:7" ht="15" customHeight="1">
      <c r="A49" s="355" t="s">
        <v>28</v>
      </c>
      <c r="B49" s="357"/>
      <c r="C49" s="357"/>
      <c r="E49" s="357"/>
      <c r="G49" s="358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7:C47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N250"/>
  <sheetViews>
    <sheetView tabSelected="1" view="pageBreakPreview" zoomScale="55" zoomScaleNormal="75" workbookViewId="0">
      <selection activeCell="B19" sqref="B19"/>
    </sheetView>
  </sheetViews>
  <sheetFormatPr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>
      <c r="A1" s="400" t="s">
        <v>29</v>
      </c>
      <c r="B1" s="400"/>
      <c r="C1" s="400"/>
      <c r="D1" s="400"/>
      <c r="E1" s="400"/>
      <c r="F1" s="400"/>
      <c r="G1" s="400"/>
      <c r="H1" s="400"/>
    </row>
    <row r="2" spans="1:8">
      <c r="A2" s="400"/>
      <c r="B2" s="400"/>
      <c r="C2" s="400"/>
      <c r="D2" s="400"/>
      <c r="E2" s="400"/>
      <c r="F2" s="400"/>
      <c r="G2" s="400"/>
      <c r="H2" s="400"/>
    </row>
    <row r="3" spans="1:8">
      <c r="A3" s="400"/>
      <c r="B3" s="400"/>
      <c r="C3" s="400"/>
      <c r="D3" s="400"/>
      <c r="E3" s="400"/>
      <c r="F3" s="400"/>
      <c r="G3" s="400"/>
      <c r="H3" s="400"/>
    </row>
    <row r="4" spans="1:8">
      <c r="A4" s="400"/>
      <c r="B4" s="400"/>
      <c r="C4" s="400"/>
      <c r="D4" s="400"/>
      <c r="E4" s="400"/>
      <c r="F4" s="400"/>
      <c r="G4" s="400"/>
      <c r="H4" s="400"/>
    </row>
    <row r="5" spans="1:8">
      <c r="A5" s="400"/>
      <c r="B5" s="400"/>
      <c r="C5" s="400"/>
      <c r="D5" s="400"/>
      <c r="E5" s="400"/>
      <c r="F5" s="400"/>
      <c r="G5" s="400"/>
      <c r="H5" s="400"/>
    </row>
    <row r="6" spans="1:8">
      <c r="A6" s="400"/>
      <c r="B6" s="400"/>
      <c r="C6" s="400"/>
      <c r="D6" s="400"/>
      <c r="E6" s="400"/>
      <c r="F6" s="400"/>
      <c r="G6" s="400"/>
      <c r="H6" s="400"/>
    </row>
    <row r="7" spans="1:8">
      <c r="A7" s="400"/>
      <c r="B7" s="400"/>
      <c r="C7" s="400"/>
      <c r="D7" s="400"/>
      <c r="E7" s="400"/>
      <c r="F7" s="400"/>
      <c r="G7" s="400"/>
      <c r="H7" s="400"/>
    </row>
    <row r="8" spans="1:8">
      <c r="A8" s="401" t="s">
        <v>30</v>
      </c>
      <c r="B8" s="401"/>
      <c r="C8" s="401"/>
      <c r="D8" s="401"/>
      <c r="E8" s="401"/>
      <c r="F8" s="401"/>
      <c r="G8" s="401"/>
      <c r="H8" s="401"/>
    </row>
    <row r="9" spans="1:8">
      <c r="A9" s="401"/>
      <c r="B9" s="401"/>
      <c r="C9" s="401"/>
      <c r="D9" s="401"/>
      <c r="E9" s="401"/>
      <c r="F9" s="401"/>
      <c r="G9" s="401"/>
      <c r="H9" s="401"/>
    </row>
    <row r="10" spans="1:8">
      <c r="A10" s="401"/>
      <c r="B10" s="401"/>
      <c r="C10" s="401"/>
      <c r="D10" s="401"/>
      <c r="E10" s="401"/>
      <c r="F10" s="401"/>
      <c r="G10" s="401"/>
      <c r="H10" s="401"/>
    </row>
    <row r="11" spans="1:8">
      <c r="A11" s="401"/>
      <c r="B11" s="401"/>
      <c r="C11" s="401"/>
      <c r="D11" s="401"/>
      <c r="E11" s="401"/>
      <c r="F11" s="401"/>
      <c r="G11" s="401"/>
      <c r="H11" s="401"/>
    </row>
    <row r="12" spans="1:8">
      <c r="A12" s="401"/>
      <c r="B12" s="401"/>
      <c r="C12" s="401"/>
      <c r="D12" s="401"/>
      <c r="E12" s="401"/>
      <c r="F12" s="401"/>
      <c r="G12" s="401"/>
      <c r="H12" s="401"/>
    </row>
    <row r="13" spans="1:8">
      <c r="A13" s="401"/>
      <c r="B13" s="401"/>
      <c r="C13" s="401"/>
      <c r="D13" s="401"/>
      <c r="E13" s="401"/>
      <c r="F13" s="401"/>
      <c r="G13" s="401"/>
      <c r="H13" s="401"/>
    </row>
    <row r="14" spans="1:8">
      <c r="A14" s="401"/>
      <c r="B14" s="401"/>
      <c r="C14" s="401"/>
      <c r="D14" s="401"/>
      <c r="E14" s="401"/>
      <c r="F14" s="401"/>
      <c r="G14" s="401"/>
      <c r="H14" s="401"/>
    </row>
    <row r="15" spans="1:8" ht="19.5" customHeight="1"/>
    <row r="16" spans="1:8" ht="19.5" customHeight="1">
      <c r="A16" s="366" t="s">
        <v>31</v>
      </c>
      <c r="B16" s="367"/>
      <c r="C16" s="367"/>
      <c r="D16" s="367"/>
      <c r="E16" s="367"/>
      <c r="F16" s="367"/>
      <c r="G16" s="367"/>
      <c r="H16" s="368"/>
    </row>
    <row r="17" spans="1:14" ht="20.25" customHeight="1">
      <c r="A17" s="402" t="s">
        <v>44</v>
      </c>
      <c r="B17" s="402"/>
      <c r="C17" s="402"/>
      <c r="D17" s="402"/>
      <c r="E17" s="402"/>
      <c r="F17" s="402"/>
      <c r="G17" s="402"/>
      <c r="H17" s="402"/>
    </row>
    <row r="18" spans="1:14" ht="26.25" customHeight="1">
      <c r="A18" s="63" t="s">
        <v>33</v>
      </c>
      <c r="B18" s="382" t="s">
        <v>5</v>
      </c>
      <c r="C18" s="383"/>
    </row>
    <row r="19" spans="1:14" ht="26.25" customHeight="1">
      <c r="A19" s="63" t="s">
        <v>34</v>
      </c>
      <c r="B19" s="365" t="s">
        <v>122</v>
      </c>
      <c r="C19" s="186">
        <v>25</v>
      </c>
    </row>
    <row r="20" spans="1:14" ht="26.25" customHeight="1">
      <c r="A20" s="63" t="s">
        <v>35</v>
      </c>
      <c r="B20" s="362" t="s">
        <v>118</v>
      </c>
      <c r="C20" s="164"/>
    </row>
    <row r="21" spans="1:14" ht="26.25" customHeight="1">
      <c r="A21" s="63" t="s">
        <v>36</v>
      </c>
      <c r="B21" s="384" t="s">
        <v>11</v>
      </c>
      <c r="C21" s="374"/>
      <c r="D21" s="374"/>
      <c r="E21" s="374"/>
      <c r="F21" s="374"/>
      <c r="G21" s="374"/>
      <c r="H21" s="374"/>
      <c r="I21" s="374"/>
    </row>
    <row r="22" spans="1:14" ht="26.25" customHeight="1">
      <c r="A22" s="63" t="s">
        <v>37</v>
      </c>
      <c r="B22" s="165">
        <v>42499</v>
      </c>
      <c r="C22" s="164"/>
      <c r="D22" s="164"/>
      <c r="E22" s="164"/>
      <c r="F22" s="164"/>
      <c r="G22" s="164"/>
      <c r="H22" s="164"/>
      <c r="I22" s="164"/>
    </row>
    <row r="23" spans="1:14" ht="26.25" customHeight="1">
      <c r="A23" s="63" t="s">
        <v>38</v>
      </c>
      <c r="B23" s="165">
        <v>42502</v>
      </c>
      <c r="C23" s="164"/>
      <c r="D23" s="164"/>
      <c r="E23" s="164"/>
      <c r="F23" s="164"/>
      <c r="G23" s="164"/>
      <c r="H23" s="164"/>
      <c r="I23" s="164"/>
    </row>
    <row r="24" spans="1:14" ht="18.75">
      <c r="A24" s="63"/>
      <c r="B24" s="65"/>
    </row>
    <row r="25" spans="1:14" ht="18.75">
      <c r="A25" s="61" t="s">
        <v>1</v>
      </c>
      <c r="B25" s="65"/>
    </row>
    <row r="26" spans="1:14" ht="26.25" customHeight="1">
      <c r="A26" s="66" t="s">
        <v>4</v>
      </c>
      <c r="B26" s="382" t="s">
        <v>119</v>
      </c>
      <c r="C26" s="383"/>
    </row>
    <row r="27" spans="1:14" ht="26.25" customHeight="1">
      <c r="A27" s="68" t="s">
        <v>45</v>
      </c>
      <c r="B27" s="374" t="s">
        <v>109</v>
      </c>
      <c r="C27" s="374"/>
    </row>
    <row r="28" spans="1:14" ht="27" customHeight="1">
      <c r="A28" s="68" t="s">
        <v>6</v>
      </c>
      <c r="B28" s="163">
        <v>99.8</v>
      </c>
    </row>
    <row r="29" spans="1:14" s="3" customFormat="1" ht="27" customHeight="1">
      <c r="A29" s="68" t="s">
        <v>46</v>
      </c>
      <c r="B29" s="162">
        <v>0</v>
      </c>
      <c r="C29" s="387" t="s">
        <v>47</v>
      </c>
      <c r="D29" s="388"/>
      <c r="E29" s="388"/>
      <c r="F29" s="388"/>
      <c r="G29" s="388"/>
      <c r="H29" s="389"/>
      <c r="I29" s="70"/>
      <c r="J29" s="70"/>
      <c r="K29" s="70"/>
      <c r="L29" s="70"/>
    </row>
    <row r="30" spans="1:14" s="3" customFormat="1" ht="19.5" customHeight="1">
      <c r="A30" s="68" t="s">
        <v>48</v>
      </c>
      <c r="B30" s="67">
        <f>B28-B29</f>
        <v>99.8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>
      <c r="A31" s="68" t="s">
        <v>49</v>
      </c>
      <c r="B31" s="182">
        <v>1</v>
      </c>
      <c r="C31" s="390" t="s">
        <v>50</v>
      </c>
      <c r="D31" s="391"/>
      <c r="E31" s="391"/>
      <c r="F31" s="391"/>
      <c r="G31" s="391"/>
      <c r="H31" s="392"/>
      <c r="I31" s="70"/>
      <c r="J31" s="70"/>
      <c r="K31" s="70"/>
      <c r="L31" s="70"/>
    </row>
    <row r="32" spans="1:14" s="3" customFormat="1" ht="27" customHeight="1">
      <c r="A32" s="68" t="s">
        <v>51</v>
      </c>
      <c r="B32" s="182">
        <v>1</v>
      </c>
      <c r="C32" s="390" t="s">
        <v>52</v>
      </c>
      <c r="D32" s="391"/>
      <c r="E32" s="391"/>
      <c r="F32" s="391"/>
      <c r="G32" s="391"/>
      <c r="H32" s="392"/>
      <c r="I32" s="70"/>
      <c r="J32" s="70"/>
      <c r="K32" s="70"/>
      <c r="L32" s="74"/>
      <c r="M32" s="74"/>
      <c r="N32" s="75"/>
    </row>
    <row r="33" spans="1:14" s="3" customFormat="1" ht="17.25" customHeight="1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>
      <c r="A34" s="68" t="s">
        <v>53</v>
      </c>
      <c r="B34" s="77">
        <f>B31/B32</f>
        <v>1</v>
      </c>
      <c r="C34" s="62" t="s">
        <v>54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>
      <c r="A36" s="78" t="s">
        <v>55</v>
      </c>
      <c r="B36" s="166">
        <v>50</v>
      </c>
      <c r="C36" s="62"/>
      <c r="D36" s="376" t="s">
        <v>56</v>
      </c>
      <c r="E36" s="377"/>
      <c r="F36" s="124" t="s">
        <v>57</v>
      </c>
      <c r="G36" s="125"/>
      <c r="J36" s="70"/>
      <c r="K36" s="70"/>
      <c r="L36" s="74"/>
      <c r="M36" s="74"/>
      <c r="N36" s="75"/>
    </row>
    <row r="37" spans="1:14" s="3" customFormat="1" ht="26.25" customHeight="1">
      <c r="A37" s="79" t="s">
        <v>58</v>
      </c>
      <c r="B37" s="167">
        <v>10</v>
      </c>
      <c r="C37" s="81" t="s">
        <v>59</v>
      </c>
      <c r="D37" s="82" t="s">
        <v>60</v>
      </c>
      <c r="E37" s="114" t="s">
        <v>61</v>
      </c>
      <c r="F37" s="82" t="s">
        <v>60</v>
      </c>
      <c r="G37" s="83" t="s">
        <v>61</v>
      </c>
      <c r="J37" s="70"/>
      <c r="K37" s="70"/>
      <c r="L37" s="74"/>
      <c r="M37" s="74"/>
      <c r="N37" s="75"/>
    </row>
    <row r="38" spans="1:14" s="3" customFormat="1" ht="26.25" customHeight="1">
      <c r="A38" s="79" t="s">
        <v>62</v>
      </c>
      <c r="B38" s="167">
        <v>20</v>
      </c>
      <c r="C38" s="84">
        <v>1</v>
      </c>
      <c r="D38" s="168">
        <v>212906811</v>
      </c>
      <c r="E38" s="128">
        <f>IF(ISBLANK(D38),"-",$D$48/$D$45*D38)</f>
        <v>212668887.68190584</v>
      </c>
      <c r="F38" s="168">
        <v>237001468</v>
      </c>
      <c r="G38" s="120">
        <f>IF(ISBLANK(F38),"-",$D$48/$F$45*F38)</f>
        <v>214304722.69977066</v>
      </c>
      <c r="J38" s="70"/>
      <c r="K38" s="70"/>
      <c r="L38" s="74"/>
      <c r="M38" s="74"/>
      <c r="N38" s="75"/>
    </row>
    <row r="39" spans="1:14" s="3" customFormat="1" ht="26.25" customHeight="1">
      <c r="A39" s="79" t="s">
        <v>63</v>
      </c>
      <c r="B39" s="167">
        <v>1</v>
      </c>
      <c r="C39" s="80">
        <v>2</v>
      </c>
      <c r="D39" s="169">
        <v>213646220</v>
      </c>
      <c r="E39" s="129">
        <f>IF(ISBLANK(D39),"-",$D$48/$D$45*D39)</f>
        <v>213407470.39249837</v>
      </c>
      <c r="F39" s="169">
        <v>238020777</v>
      </c>
      <c r="G39" s="121">
        <f>IF(ISBLANK(F39),"-",$D$48/$F$45*F39)</f>
        <v>215226416.28434533</v>
      </c>
      <c r="J39" s="70"/>
      <c r="K39" s="70"/>
      <c r="L39" s="74"/>
      <c r="M39" s="74"/>
      <c r="N39" s="75"/>
    </row>
    <row r="40" spans="1:14" ht="26.25" customHeight="1">
      <c r="A40" s="79" t="s">
        <v>64</v>
      </c>
      <c r="B40" s="167">
        <v>1</v>
      </c>
      <c r="C40" s="80">
        <v>3</v>
      </c>
      <c r="D40" s="169">
        <v>213956239</v>
      </c>
      <c r="E40" s="129">
        <f>IF(ISBLANK(D40),"-",$D$48/$D$45*D40)</f>
        <v>213717142.94632879</v>
      </c>
      <c r="F40" s="169">
        <v>238135844</v>
      </c>
      <c r="G40" s="121">
        <f>IF(ISBLANK(F40),"-",$D$48/$F$45*F40)</f>
        <v>215330463.74757412</v>
      </c>
      <c r="L40" s="74"/>
      <c r="M40" s="74"/>
      <c r="N40" s="85"/>
    </row>
    <row r="41" spans="1:14" ht="26.25" customHeight="1">
      <c r="A41" s="79" t="s">
        <v>65</v>
      </c>
      <c r="B41" s="167">
        <v>1</v>
      </c>
      <c r="C41" s="86">
        <v>4</v>
      </c>
      <c r="D41" s="170"/>
      <c r="E41" s="130" t="str">
        <f>IF(ISBLANK(D41),"-",$D$48/$D$45*D41)</f>
        <v>-</v>
      </c>
      <c r="F41" s="170"/>
      <c r="G41" s="122" t="str">
        <f>IF(ISBLANK(F41),"-",$D$48/$F$45*F41)</f>
        <v>-</v>
      </c>
      <c r="L41" s="74"/>
      <c r="M41" s="74"/>
      <c r="N41" s="85"/>
    </row>
    <row r="42" spans="1:14" ht="27" customHeight="1">
      <c r="A42" s="79" t="s">
        <v>66</v>
      </c>
      <c r="B42" s="167">
        <v>1</v>
      </c>
      <c r="C42" s="87" t="s">
        <v>67</v>
      </c>
      <c r="D42" s="148">
        <f>AVERAGE(D38:D41)</f>
        <v>213503090</v>
      </c>
      <c r="E42" s="110">
        <f>AVERAGE(E38:E41)</f>
        <v>213264500.34024432</v>
      </c>
      <c r="F42" s="88">
        <f>AVERAGE(F38:F41)</f>
        <v>237719363</v>
      </c>
      <c r="G42" s="89">
        <f>AVERAGE(G38:G41)</f>
        <v>214953867.57723001</v>
      </c>
    </row>
    <row r="43" spans="1:14" ht="26.25" customHeight="1">
      <c r="A43" s="79" t="s">
        <v>68</v>
      </c>
      <c r="B43" s="163">
        <v>1</v>
      </c>
      <c r="C43" s="149" t="s">
        <v>69</v>
      </c>
      <c r="D43" s="172">
        <v>16.05</v>
      </c>
      <c r="E43" s="85"/>
      <c r="F43" s="171">
        <v>17.73</v>
      </c>
      <c r="G43" s="126"/>
    </row>
    <row r="44" spans="1:14" ht="26.25" customHeight="1">
      <c r="A44" s="79" t="s">
        <v>70</v>
      </c>
      <c r="B44" s="163">
        <v>1</v>
      </c>
      <c r="C44" s="150" t="s">
        <v>71</v>
      </c>
      <c r="D44" s="151">
        <f>D43*$B$34</f>
        <v>16.05</v>
      </c>
      <c r="E44" s="91"/>
      <c r="F44" s="90">
        <f>F43*$B$34</f>
        <v>17.73</v>
      </c>
      <c r="G44" s="93"/>
    </row>
    <row r="45" spans="1:14" ht="19.5" customHeight="1">
      <c r="A45" s="79" t="s">
        <v>72</v>
      </c>
      <c r="B45" s="147">
        <f>(B44/B43)*(B42/B41)*(B40/B39)*(B38/B37)*B36</f>
        <v>100</v>
      </c>
      <c r="C45" s="150" t="s">
        <v>73</v>
      </c>
      <c r="D45" s="152">
        <f>D44*$B$30/100</f>
        <v>16.017900000000001</v>
      </c>
      <c r="E45" s="93"/>
      <c r="F45" s="92">
        <f>F44*$B$30/100</f>
        <v>17.69454</v>
      </c>
      <c r="G45" s="93"/>
    </row>
    <row r="46" spans="1:14" ht="19.5" customHeight="1">
      <c r="A46" s="378" t="s">
        <v>74</v>
      </c>
      <c r="B46" s="385"/>
      <c r="C46" s="150" t="s">
        <v>75</v>
      </c>
      <c r="D46" s="151">
        <f>D45/$B$45</f>
        <v>0.16017900000000002</v>
      </c>
      <c r="E46" s="93"/>
      <c r="F46" s="94">
        <f>F45/$B$45</f>
        <v>0.1769454</v>
      </c>
      <c r="G46" s="93"/>
    </row>
    <row r="47" spans="1:14" ht="27" customHeight="1">
      <c r="A47" s="380"/>
      <c r="B47" s="386"/>
      <c r="C47" s="150" t="s">
        <v>76</v>
      </c>
      <c r="D47" s="173">
        <v>0.16</v>
      </c>
      <c r="E47" s="126"/>
      <c r="F47" s="126"/>
      <c r="G47" s="126"/>
    </row>
    <row r="48" spans="1:14" ht="18.75">
      <c r="C48" s="150" t="s">
        <v>77</v>
      </c>
      <c r="D48" s="152">
        <f>D47*$B$45</f>
        <v>16</v>
      </c>
      <c r="E48" s="93"/>
      <c r="F48" s="93"/>
      <c r="G48" s="93"/>
    </row>
    <row r="49" spans="1:12" ht="19.5" customHeight="1">
      <c r="C49" s="153" t="s">
        <v>78</v>
      </c>
      <c r="D49" s="154">
        <f>D48/B34</f>
        <v>16</v>
      </c>
      <c r="E49" s="112"/>
      <c r="F49" s="112"/>
      <c r="G49" s="112"/>
    </row>
    <row r="50" spans="1:12" ht="18.75">
      <c r="C50" s="155" t="s">
        <v>79</v>
      </c>
      <c r="D50" s="156">
        <f>AVERAGE(E38:E41,G38:G41)</f>
        <v>214109183.95873716</v>
      </c>
      <c r="E50" s="111"/>
      <c r="F50" s="111"/>
      <c r="G50" s="111"/>
    </row>
    <row r="51" spans="1:12" ht="18.75">
      <c r="C51" s="95" t="s">
        <v>80</v>
      </c>
      <c r="D51" s="98">
        <f>STDEV(E38:E41,G38:G41)/D50</f>
        <v>4.8978172464480543E-3</v>
      </c>
      <c r="E51" s="91"/>
      <c r="F51" s="91"/>
      <c r="G51" s="91"/>
    </row>
    <row r="52" spans="1:12" ht="19.5" customHeight="1">
      <c r="C52" s="96" t="s">
        <v>19</v>
      </c>
      <c r="D52" s="99">
        <f>COUNT(E38:E41,G38:G41)</f>
        <v>6</v>
      </c>
      <c r="E52" s="91"/>
      <c r="F52" s="91"/>
      <c r="G52" s="91"/>
    </row>
    <row r="54" spans="1:12" ht="18.75">
      <c r="A54" s="61" t="s">
        <v>1</v>
      </c>
      <c r="B54" s="100" t="s">
        <v>81</v>
      </c>
    </row>
    <row r="55" spans="1:12" ht="18.75">
      <c r="A55" s="62" t="s">
        <v>82</v>
      </c>
      <c r="B55" s="64" t="str">
        <f>B21</f>
        <v>Each 5 mL contains: Sulphamethoxazole BP 200 mg and  Trimethoprim BP 40 mg.</v>
      </c>
    </row>
    <row r="56" spans="1:12" ht="26.25" customHeight="1">
      <c r="A56" s="158" t="s">
        <v>83</v>
      </c>
      <c r="B56" s="174">
        <v>5</v>
      </c>
      <c r="C56" s="139" t="s">
        <v>84</v>
      </c>
      <c r="D56" s="175">
        <v>200</v>
      </c>
      <c r="E56" s="139" t="str">
        <f>B20</f>
        <v>Sulphamethoxazole &amp; Trimethoprim</v>
      </c>
    </row>
    <row r="57" spans="1:12" ht="18.75">
      <c r="A57" s="64" t="s">
        <v>85</v>
      </c>
      <c r="B57" s="185">
        <f>RD!C39</f>
        <v>1.1446383329595462</v>
      </c>
    </row>
    <row r="58" spans="1:12" s="27" customFormat="1" ht="18.75">
      <c r="A58" s="137" t="s">
        <v>86</v>
      </c>
      <c r="B58" s="138">
        <f>B56</f>
        <v>5</v>
      </c>
      <c r="C58" s="139" t="s">
        <v>87</v>
      </c>
      <c r="D58" s="159">
        <f>B57*B56</f>
        <v>5.7231916647977314</v>
      </c>
    </row>
    <row r="59" spans="1:12" ht="19.5" customHeight="1"/>
    <row r="60" spans="1:12" s="3" customFormat="1" ht="27" customHeight="1">
      <c r="A60" s="78" t="s">
        <v>88</v>
      </c>
      <c r="B60" s="166">
        <v>100</v>
      </c>
      <c r="C60" s="62"/>
      <c r="D60" s="102" t="s">
        <v>89</v>
      </c>
      <c r="E60" s="101" t="s">
        <v>90</v>
      </c>
      <c r="F60" s="101" t="s">
        <v>60</v>
      </c>
      <c r="G60" s="101" t="s">
        <v>91</v>
      </c>
      <c r="H60" s="81" t="s">
        <v>92</v>
      </c>
      <c r="L60" s="70"/>
    </row>
    <row r="61" spans="1:12" s="3" customFormat="1" ht="24" customHeight="1">
      <c r="A61" s="79" t="s">
        <v>93</v>
      </c>
      <c r="B61" s="167">
        <v>2</v>
      </c>
      <c r="C61" s="396" t="s">
        <v>94</v>
      </c>
      <c r="D61" s="393">
        <v>11.89683</v>
      </c>
      <c r="E61" s="132">
        <v>1</v>
      </c>
      <c r="F61" s="176">
        <v>225031809</v>
      </c>
      <c r="G61" s="143">
        <f>IF(ISBLANK(F61),"-",(F61/$D$50*$D$47*$B$69)*$D$58/$D$61)</f>
        <v>202.24399760159554</v>
      </c>
      <c r="H61" s="140">
        <f t="shared" ref="H61:H72" si="0">IF(ISBLANK(F61),"-",G61/$D$56)</f>
        <v>1.0112199880079777</v>
      </c>
      <c r="L61" s="70"/>
    </row>
    <row r="62" spans="1:12" s="3" customFormat="1" ht="26.25" customHeight="1">
      <c r="A62" s="79" t="s">
        <v>95</v>
      </c>
      <c r="B62" s="167">
        <v>50</v>
      </c>
      <c r="C62" s="397"/>
      <c r="D62" s="394"/>
      <c r="E62" s="133">
        <v>2</v>
      </c>
      <c r="F62" s="169">
        <v>225710561</v>
      </c>
      <c r="G62" s="144">
        <f>IF(ISBLANK(F62),"-",(F62/$D$50*$D$47*$B$69)*$D$58/$D$61)</f>
        <v>202.85401588510001</v>
      </c>
      <c r="H62" s="141">
        <f t="shared" si="0"/>
        <v>1.0142700794255</v>
      </c>
      <c r="L62" s="70"/>
    </row>
    <row r="63" spans="1:12" s="3" customFormat="1" ht="24.75" customHeight="1">
      <c r="A63" s="79" t="s">
        <v>96</v>
      </c>
      <c r="B63" s="167">
        <v>1</v>
      </c>
      <c r="C63" s="397"/>
      <c r="D63" s="394"/>
      <c r="E63" s="133">
        <v>3</v>
      </c>
      <c r="F63" s="169">
        <v>225900937</v>
      </c>
      <c r="G63" s="144">
        <f>IF(ISBLANK(F63),"-",(F63/$D$50*$D$47*$B$69)*$D$58/$D$61)</f>
        <v>203.02511348884985</v>
      </c>
      <c r="H63" s="141">
        <f t="shared" si="0"/>
        <v>1.0151255674442492</v>
      </c>
      <c r="L63" s="70"/>
    </row>
    <row r="64" spans="1:12" ht="27" customHeight="1" thickBot="1">
      <c r="A64" s="79" t="s">
        <v>97</v>
      </c>
      <c r="B64" s="167">
        <v>1</v>
      </c>
      <c r="C64" s="398"/>
      <c r="D64" s="395"/>
      <c r="E64" s="134">
        <v>4</v>
      </c>
      <c r="F64" s="177"/>
      <c r="G64" s="144" t="str">
        <f>IF(ISBLANK(F64),"-",(F64/$D$50*$D$47*$B$69)*$D$58/$D$61)</f>
        <v>-</v>
      </c>
      <c r="H64" s="141" t="str">
        <f t="shared" si="0"/>
        <v>-</v>
      </c>
    </row>
    <row r="65" spans="1:11" ht="24.75" customHeight="1">
      <c r="A65" s="79" t="s">
        <v>98</v>
      </c>
      <c r="B65" s="167">
        <v>1</v>
      </c>
      <c r="C65" s="396" t="s">
        <v>99</v>
      </c>
      <c r="D65" s="393">
        <v>11.83821</v>
      </c>
      <c r="E65" s="103">
        <v>1</v>
      </c>
      <c r="F65" s="303">
        <v>220669478</v>
      </c>
      <c r="G65" s="143">
        <f>IF(ISBLANK(F65),"-",(F65/$D$50*$D$47*$B$69)*$D$58/$D$65)</f>
        <v>199.30546776510766</v>
      </c>
      <c r="H65" s="140">
        <f t="shared" si="0"/>
        <v>0.99652733882553834</v>
      </c>
    </row>
    <row r="66" spans="1:11" ht="23.25" customHeight="1">
      <c r="A66" s="79" t="s">
        <v>100</v>
      </c>
      <c r="B66" s="167">
        <v>1</v>
      </c>
      <c r="C66" s="397"/>
      <c r="D66" s="394"/>
      <c r="E66" s="104">
        <v>2</v>
      </c>
      <c r="F66" s="169">
        <v>220728975</v>
      </c>
      <c r="G66" s="144">
        <f>IF(ISBLANK(F66),"-",(F66/$D$50*$D$47*$B$69)*$D$58/$D$65)</f>
        <v>199.3592045914377</v>
      </c>
      <c r="H66" s="141">
        <f t="shared" si="0"/>
        <v>0.9967960229571885</v>
      </c>
    </row>
    <row r="67" spans="1:11" ht="24.75" customHeight="1">
      <c r="A67" s="79" t="s">
        <v>101</v>
      </c>
      <c r="B67" s="167">
        <v>1</v>
      </c>
      <c r="C67" s="397"/>
      <c r="D67" s="394"/>
      <c r="E67" s="104">
        <v>3</v>
      </c>
      <c r="F67" s="169">
        <v>220350840</v>
      </c>
      <c r="G67" s="144">
        <f>IF(ISBLANK(F67),"-",(F67/$D$50*$D$47*$B$69)*$D$58/$D$65)</f>
        <v>199.0176785510609</v>
      </c>
      <c r="H67" s="141">
        <f t="shared" si="0"/>
        <v>0.99508839275530447</v>
      </c>
    </row>
    <row r="68" spans="1:11" ht="27" customHeight="1">
      <c r="A68" s="79" t="s">
        <v>102</v>
      </c>
      <c r="B68" s="167">
        <v>1</v>
      </c>
      <c r="C68" s="398"/>
      <c r="D68" s="395"/>
      <c r="E68" s="105">
        <v>4</v>
      </c>
      <c r="F68" s="177"/>
      <c r="G68" s="145" t="str">
        <f>IF(ISBLANK(F68),"-",(F68/$D$50*$D$47*$B$69)*$D$58/$D$65)</f>
        <v>-</v>
      </c>
      <c r="H68" s="142" t="str">
        <f t="shared" si="0"/>
        <v>-</v>
      </c>
    </row>
    <row r="69" spans="1:11" ht="23.25" customHeight="1">
      <c r="A69" s="79" t="s">
        <v>103</v>
      </c>
      <c r="B69" s="146">
        <f>(B68/B67)*(B66/B65)*(B64/B63)*(B62/B61)*B60</f>
        <v>2500</v>
      </c>
      <c r="C69" s="396" t="s">
        <v>104</v>
      </c>
      <c r="D69" s="393">
        <v>11.87602</v>
      </c>
      <c r="E69" s="103">
        <v>1</v>
      </c>
      <c r="F69" s="303">
        <v>222232519</v>
      </c>
      <c r="G69" s="143">
        <f>IF(ISBLANK(F69),"-",(F69/$D$50*$D$47*$B$69)*$D$58/$D$69)</f>
        <v>200.07815507269927</v>
      </c>
      <c r="H69" s="141">
        <f t="shared" si="0"/>
        <v>1.0003907753634964</v>
      </c>
    </row>
    <row r="70" spans="1:11" ht="22.5" customHeight="1">
      <c r="A70" s="157" t="s">
        <v>105</v>
      </c>
      <c r="B70" s="178">
        <f>(D47*B69)/D56*D58</f>
        <v>11.446383329595463</v>
      </c>
      <c r="C70" s="397"/>
      <c r="D70" s="394"/>
      <c r="E70" s="104">
        <v>2</v>
      </c>
      <c r="F70" s="169">
        <v>222497315</v>
      </c>
      <c r="G70" s="144">
        <f>IF(ISBLANK(F70),"-",(F70/$D$50*$D$47*$B$69)*$D$58/$D$69)</f>
        <v>200.31655355456422</v>
      </c>
      <c r="H70" s="141">
        <f t="shared" si="0"/>
        <v>1.0015827677728211</v>
      </c>
    </row>
    <row r="71" spans="1:11" ht="23.25" customHeight="1">
      <c r="A71" s="378" t="s">
        <v>74</v>
      </c>
      <c r="B71" s="379"/>
      <c r="C71" s="397"/>
      <c r="D71" s="394"/>
      <c r="E71" s="104">
        <v>3</v>
      </c>
      <c r="F71" s="169">
        <v>222169018</v>
      </c>
      <c r="G71" s="144">
        <f>IF(ISBLANK(F71),"-",(F71/$D$50*$D$47*$B$69)*$D$58/$D$69)</f>
        <v>200.02098448856316</v>
      </c>
      <c r="H71" s="141">
        <f t="shared" si="0"/>
        <v>1.0001049224428158</v>
      </c>
    </row>
    <row r="72" spans="1:11" ht="23.25" customHeight="1">
      <c r="A72" s="380"/>
      <c r="B72" s="381"/>
      <c r="C72" s="399"/>
      <c r="D72" s="395"/>
      <c r="E72" s="105">
        <v>4</v>
      </c>
      <c r="F72" s="177"/>
      <c r="G72" s="145" t="str">
        <f>IF(ISBLANK(F72),"-",(F72/$D$50*$D$47*$B$69)*$D$58/$D$69)</f>
        <v>-</v>
      </c>
      <c r="H72" s="142" t="str">
        <f t="shared" si="0"/>
        <v>-</v>
      </c>
    </row>
    <row r="73" spans="1:11" ht="26.25" customHeight="1">
      <c r="A73" s="106"/>
      <c r="B73" s="106"/>
      <c r="C73" s="106"/>
      <c r="D73" s="106"/>
      <c r="E73" s="106"/>
      <c r="F73" s="107"/>
      <c r="G73" s="97" t="s">
        <v>67</v>
      </c>
      <c r="H73" s="179">
        <f>AVERAGE(H61:H72)</f>
        <v>1.0034562061105436</v>
      </c>
    </row>
    <row r="74" spans="1:11" ht="26.25" customHeight="1">
      <c r="C74" s="106"/>
      <c r="D74" s="106"/>
      <c r="E74" s="106"/>
      <c r="F74" s="107"/>
      <c r="G74" s="95" t="s">
        <v>80</v>
      </c>
      <c r="H74" s="180">
        <f>STDEV(H61:H72)/H73</f>
        <v>7.8777983242340911E-3</v>
      </c>
    </row>
    <row r="75" spans="1:11" ht="27" customHeight="1">
      <c r="A75" s="106"/>
      <c r="B75" s="106"/>
      <c r="C75" s="107"/>
      <c r="D75" s="108"/>
      <c r="E75" s="108"/>
      <c r="F75" s="107"/>
      <c r="G75" s="96" t="s">
        <v>19</v>
      </c>
      <c r="H75" s="181">
        <f>COUNT(H61:H72)</f>
        <v>9</v>
      </c>
    </row>
    <row r="76" spans="1:11" ht="18.75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>
      <c r="A77" s="66" t="s">
        <v>106</v>
      </c>
      <c r="B77" s="183" t="s">
        <v>107</v>
      </c>
      <c r="C77" s="375" t="str">
        <f>B20</f>
        <v>Sulphamethoxazole &amp; Trimethoprim</v>
      </c>
      <c r="D77" s="375"/>
      <c r="E77" s="131" t="s">
        <v>108</v>
      </c>
      <c r="F77" s="131"/>
      <c r="G77" s="184">
        <f>H73</f>
        <v>1.0034562061105436</v>
      </c>
      <c r="H77" s="107"/>
      <c r="I77" s="109"/>
      <c r="J77" s="113"/>
      <c r="K77" s="127"/>
    </row>
    <row r="78" spans="1:11" ht="19.5" customHeight="1">
      <c r="A78" s="117"/>
      <c r="B78" s="118"/>
      <c r="C78" s="119"/>
      <c r="D78" s="119"/>
      <c r="E78" s="118"/>
      <c r="F78" s="118"/>
      <c r="G78" s="118"/>
      <c r="H78" s="118"/>
    </row>
    <row r="79" spans="1:11" ht="18.75">
      <c r="B79" s="69" t="s">
        <v>24</v>
      </c>
      <c r="E79" s="107" t="s">
        <v>25</v>
      </c>
      <c r="F79" s="107"/>
      <c r="G79" s="107" t="s">
        <v>26</v>
      </c>
    </row>
    <row r="80" spans="1:11" ht="83.1" customHeight="1">
      <c r="A80" s="113" t="s">
        <v>27</v>
      </c>
      <c r="B80" s="363" t="s">
        <v>115</v>
      </c>
      <c r="C80" s="160"/>
      <c r="D80" s="106"/>
      <c r="E80" s="115"/>
      <c r="F80" s="109"/>
      <c r="G80" s="135"/>
      <c r="H80" s="135"/>
      <c r="I80" s="109"/>
    </row>
    <row r="81" spans="1:9" ht="83.1" customHeight="1">
      <c r="A81" s="113" t="s">
        <v>28</v>
      </c>
      <c r="B81" s="161"/>
      <c r="C81" s="161"/>
      <c r="D81" s="123"/>
      <c r="E81" s="116"/>
      <c r="F81" s="109"/>
      <c r="G81" s="136"/>
      <c r="H81" s="136"/>
      <c r="I81" s="131"/>
    </row>
    <row r="82" spans="1:9" ht="18.75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N250"/>
  <sheetViews>
    <sheetView view="pageBreakPreview" zoomScale="55" zoomScaleNormal="75" workbookViewId="0">
      <selection activeCell="F72" sqref="F72"/>
    </sheetView>
  </sheetViews>
  <sheetFormatPr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>
      <c r="A1" s="400" t="s">
        <v>29</v>
      </c>
      <c r="B1" s="400"/>
      <c r="C1" s="400"/>
      <c r="D1" s="400"/>
      <c r="E1" s="400"/>
      <c r="F1" s="400"/>
      <c r="G1" s="400"/>
      <c r="H1" s="400"/>
    </row>
    <row r="2" spans="1:8">
      <c r="A2" s="400"/>
      <c r="B2" s="400"/>
      <c r="C2" s="400"/>
      <c r="D2" s="400"/>
      <c r="E2" s="400"/>
      <c r="F2" s="400"/>
      <c r="G2" s="400"/>
      <c r="H2" s="400"/>
    </row>
    <row r="3" spans="1:8">
      <c r="A3" s="400"/>
      <c r="B3" s="400"/>
      <c r="C3" s="400"/>
      <c r="D3" s="400"/>
      <c r="E3" s="400"/>
      <c r="F3" s="400"/>
      <c r="G3" s="400"/>
      <c r="H3" s="400"/>
    </row>
    <row r="4" spans="1:8">
      <c r="A4" s="400"/>
      <c r="B4" s="400"/>
      <c r="C4" s="400"/>
      <c r="D4" s="400"/>
      <c r="E4" s="400"/>
      <c r="F4" s="400"/>
      <c r="G4" s="400"/>
      <c r="H4" s="400"/>
    </row>
    <row r="5" spans="1:8">
      <c r="A5" s="400"/>
      <c r="B5" s="400"/>
      <c r="C5" s="400"/>
      <c r="D5" s="400"/>
      <c r="E5" s="400"/>
      <c r="F5" s="400"/>
      <c r="G5" s="400"/>
      <c r="H5" s="400"/>
    </row>
    <row r="6" spans="1:8">
      <c r="A6" s="400"/>
      <c r="B6" s="400"/>
      <c r="C6" s="400"/>
      <c r="D6" s="400"/>
      <c r="E6" s="400"/>
      <c r="F6" s="400"/>
      <c r="G6" s="400"/>
      <c r="H6" s="400"/>
    </row>
    <row r="7" spans="1:8">
      <c r="A7" s="400"/>
      <c r="B7" s="400"/>
      <c r="C7" s="400"/>
      <c r="D7" s="400"/>
      <c r="E7" s="400"/>
      <c r="F7" s="400"/>
      <c r="G7" s="400"/>
      <c r="H7" s="400"/>
    </row>
    <row r="8" spans="1:8">
      <c r="A8" s="401" t="s">
        <v>30</v>
      </c>
      <c r="B8" s="401"/>
      <c r="C8" s="401"/>
      <c r="D8" s="401"/>
      <c r="E8" s="401"/>
      <c r="F8" s="401"/>
      <c r="G8" s="401"/>
      <c r="H8" s="401"/>
    </row>
    <row r="9" spans="1:8">
      <c r="A9" s="401"/>
      <c r="B9" s="401"/>
      <c r="C9" s="401"/>
      <c r="D9" s="401"/>
      <c r="E9" s="401"/>
      <c r="F9" s="401"/>
      <c r="G9" s="401"/>
      <c r="H9" s="401"/>
    </row>
    <row r="10" spans="1:8">
      <c r="A10" s="401"/>
      <c r="B10" s="401"/>
      <c r="C10" s="401"/>
      <c r="D10" s="401"/>
      <c r="E10" s="401"/>
      <c r="F10" s="401"/>
      <c r="G10" s="401"/>
      <c r="H10" s="401"/>
    </row>
    <row r="11" spans="1:8">
      <c r="A11" s="401"/>
      <c r="B11" s="401"/>
      <c r="C11" s="401"/>
      <c r="D11" s="401"/>
      <c r="E11" s="401"/>
      <c r="F11" s="401"/>
      <c r="G11" s="401"/>
      <c r="H11" s="401"/>
    </row>
    <row r="12" spans="1:8">
      <c r="A12" s="401"/>
      <c r="B12" s="401"/>
      <c r="C12" s="401"/>
      <c r="D12" s="401"/>
      <c r="E12" s="401"/>
      <c r="F12" s="401"/>
      <c r="G12" s="401"/>
      <c r="H12" s="401"/>
    </row>
    <row r="13" spans="1:8">
      <c r="A13" s="401"/>
      <c r="B13" s="401"/>
      <c r="C13" s="401"/>
      <c r="D13" s="401"/>
      <c r="E13" s="401"/>
      <c r="F13" s="401"/>
      <c r="G13" s="401"/>
      <c r="H13" s="401"/>
    </row>
    <row r="14" spans="1:8">
      <c r="A14" s="401"/>
      <c r="B14" s="401"/>
      <c r="C14" s="401"/>
      <c r="D14" s="401"/>
      <c r="E14" s="401"/>
      <c r="F14" s="401"/>
      <c r="G14" s="401"/>
      <c r="H14" s="401"/>
    </row>
    <row r="15" spans="1:8" ht="19.5" customHeight="1"/>
    <row r="16" spans="1:8" ht="19.5" customHeight="1">
      <c r="A16" s="366" t="s">
        <v>31</v>
      </c>
      <c r="B16" s="367"/>
      <c r="C16" s="367"/>
      <c r="D16" s="367"/>
      <c r="E16" s="367"/>
      <c r="F16" s="367"/>
      <c r="G16" s="367"/>
      <c r="H16" s="368"/>
    </row>
    <row r="17" spans="1:14" ht="20.25" customHeight="1">
      <c r="A17" s="402" t="s">
        <v>44</v>
      </c>
      <c r="B17" s="402"/>
      <c r="C17" s="402"/>
      <c r="D17" s="402"/>
      <c r="E17" s="402"/>
      <c r="F17" s="402"/>
      <c r="G17" s="402"/>
      <c r="H17" s="402"/>
    </row>
    <row r="18" spans="1:14" ht="26.25" customHeight="1">
      <c r="A18" s="189" t="s">
        <v>33</v>
      </c>
      <c r="B18" s="382" t="s">
        <v>5</v>
      </c>
      <c r="C18" s="383"/>
    </row>
    <row r="19" spans="1:14" ht="26.25" customHeight="1">
      <c r="A19" s="189" t="s">
        <v>34</v>
      </c>
      <c r="B19" s="290" t="str">
        <f>Sulphamethoxazole!B19</f>
        <v>NDQB201605899</v>
      </c>
      <c r="C19" s="313">
        <v>25</v>
      </c>
    </row>
    <row r="20" spans="1:14" ht="26.25" customHeight="1">
      <c r="A20" s="189" t="s">
        <v>35</v>
      </c>
      <c r="B20" s="362" t="s">
        <v>118</v>
      </c>
      <c r="C20" s="291"/>
    </row>
    <row r="21" spans="1:14" ht="26.25" customHeight="1">
      <c r="A21" s="189" t="s">
        <v>36</v>
      </c>
      <c r="B21" s="384" t="s">
        <v>11</v>
      </c>
      <c r="C21" s="374"/>
      <c r="D21" s="374"/>
      <c r="E21" s="374"/>
      <c r="F21" s="374"/>
      <c r="G21" s="374"/>
      <c r="H21" s="374"/>
      <c r="I21" s="374"/>
    </row>
    <row r="22" spans="1:14" ht="26.25" customHeight="1">
      <c r="A22" s="189" t="s">
        <v>37</v>
      </c>
      <c r="B22" s="292">
        <v>42499</v>
      </c>
      <c r="C22" s="291"/>
      <c r="D22" s="291"/>
      <c r="E22" s="291"/>
      <c r="F22" s="291"/>
      <c r="G22" s="291"/>
      <c r="H22" s="291"/>
      <c r="I22" s="291"/>
    </row>
    <row r="23" spans="1:14" ht="26.25" customHeight="1">
      <c r="A23" s="189" t="s">
        <v>38</v>
      </c>
      <c r="B23" s="292">
        <v>42502</v>
      </c>
      <c r="C23" s="291"/>
      <c r="D23" s="291"/>
      <c r="E23" s="291"/>
      <c r="F23" s="291"/>
      <c r="G23" s="291"/>
      <c r="H23" s="291"/>
      <c r="I23" s="291"/>
    </row>
    <row r="24" spans="1:14" ht="18.75">
      <c r="A24" s="189"/>
      <c r="B24" s="191"/>
    </row>
    <row r="25" spans="1:14" ht="18.75">
      <c r="A25" s="187" t="s">
        <v>1</v>
      </c>
      <c r="B25" s="191"/>
    </row>
    <row r="26" spans="1:14" ht="26.25" customHeight="1">
      <c r="A26" s="192" t="s">
        <v>4</v>
      </c>
      <c r="B26" s="382" t="s">
        <v>114</v>
      </c>
      <c r="C26" s="383"/>
    </row>
    <row r="27" spans="1:14" ht="26.25" customHeight="1">
      <c r="A27" s="194" t="s">
        <v>45</v>
      </c>
      <c r="B27" s="374" t="s">
        <v>110</v>
      </c>
      <c r="C27" s="374"/>
    </row>
    <row r="28" spans="1:14" ht="27" customHeight="1">
      <c r="A28" s="194" t="s">
        <v>6</v>
      </c>
      <c r="B28" s="289">
        <v>99.66</v>
      </c>
    </row>
    <row r="29" spans="1:14" s="3" customFormat="1" ht="27" customHeight="1">
      <c r="A29" s="194" t="s">
        <v>46</v>
      </c>
      <c r="B29" s="288">
        <v>0</v>
      </c>
      <c r="C29" s="387" t="s">
        <v>47</v>
      </c>
      <c r="D29" s="388"/>
      <c r="E29" s="388"/>
      <c r="F29" s="388"/>
      <c r="G29" s="388"/>
      <c r="H29" s="389"/>
      <c r="I29" s="196"/>
      <c r="J29" s="196"/>
      <c r="K29" s="196"/>
      <c r="L29" s="196"/>
    </row>
    <row r="30" spans="1:14" s="3" customFormat="1" ht="19.5" customHeight="1">
      <c r="A30" s="194" t="s">
        <v>48</v>
      </c>
      <c r="B30" s="193">
        <f>B28-B29</f>
        <v>99.66</v>
      </c>
      <c r="C30" s="197"/>
      <c r="D30" s="197"/>
      <c r="E30" s="197"/>
      <c r="F30" s="197"/>
      <c r="G30" s="197"/>
      <c r="H30" s="198"/>
      <c r="I30" s="196"/>
      <c r="J30" s="196"/>
      <c r="K30" s="196"/>
      <c r="L30" s="196"/>
    </row>
    <row r="31" spans="1:14" s="3" customFormat="1" ht="27" customHeight="1">
      <c r="A31" s="194" t="s">
        <v>49</v>
      </c>
      <c r="B31" s="309">
        <v>1</v>
      </c>
      <c r="C31" s="390" t="s">
        <v>50</v>
      </c>
      <c r="D31" s="391"/>
      <c r="E31" s="391"/>
      <c r="F31" s="391"/>
      <c r="G31" s="391"/>
      <c r="H31" s="392"/>
      <c r="I31" s="196"/>
      <c r="J31" s="196"/>
      <c r="K31" s="196"/>
      <c r="L31" s="196"/>
    </row>
    <row r="32" spans="1:14" s="3" customFormat="1" ht="27" customHeight="1">
      <c r="A32" s="194" t="s">
        <v>51</v>
      </c>
      <c r="B32" s="309">
        <v>1</v>
      </c>
      <c r="C32" s="390" t="s">
        <v>52</v>
      </c>
      <c r="D32" s="391"/>
      <c r="E32" s="391"/>
      <c r="F32" s="391"/>
      <c r="G32" s="391"/>
      <c r="H32" s="392"/>
      <c r="I32" s="196"/>
      <c r="J32" s="196"/>
      <c r="K32" s="196"/>
      <c r="L32" s="200"/>
      <c r="M32" s="200"/>
      <c r="N32" s="201"/>
    </row>
    <row r="33" spans="1:14" s="3" customFormat="1" ht="17.25" customHeight="1">
      <c r="A33" s="194"/>
      <c r="B33" s="199"/>
      <c r="C33" s="202"/>
      <c r="D33" s="202"/>
      <c r="E33" s="202"/>
      <c r="F33" s="202"/>
      <c r="G33" s="202"/>
      <c r="H33" s="202"/>
      <c r="I33" s="196"/>
      <c r="J33" s="196"/>
      <c r="K33" s="196"/>
      <c r="L33" s="200"/>
      <c r="M33" s="200"/>
      <c r="N33" s="201"/>
    </row>
    <row r="34" spans="1:14" s="3" customFormat="1" ht="18.75">
      <c r="A34" s="194" t="s">
        <v>53</v>
      </c>
      <c r="B34" s="203">
        <f>B31/B32</f>
        <v>1</v>
      </c>
      <c r="C34" s="188" t="s">
        <v>54</v>
      </c>
      <c r="D34" s="188"/>
      <c r="E34" s="188"/>
      <c r="F34" s="188"/>
      <c r="G34" s="188"/>
      <c r="H34" s="188"/>
      <c r="I34" s="196"/>
      <c r="J34" s="196"/>
      <c r="K34" s="196"/>
      <c r="L34" s="200"/>
      <c r="M34" s="200"/>
      <c r="N34" s="201"/>
    </row>
    <row r="35" spans="1:14" s="3" customFormat="1" ht="19.5" customHeight="1">
      <c r="A35" s="194"/>
      <c r="B35" s="193"/>
      <c r="H35" s="188"/>
      <c r="I35" s="196"/>
      <c r="J35" s="196"/>
      <c r="K35" s="196"/>
      <c r="L35" s="200"/>
      <c r="M35" s="200"/>
      <c r="N35" s="201"/>
    </row>
    <row r="36" spans="1:14" s="3" customFormat="1" ht="27" customHeight="1">
      <c r="A36" s="204" t="s">
        <v>55</v>
      </c>
      <c r="B36" s="293">
        <v>100</v>
      </c>
      <c r="C36" s="188"/>
      <c r="D36" s="376" t="s">
        <v>56</v>
      </c>
      <c r="E36" s="377"/>
      <c r="F36" s="250" t="s">
        <v>57</v>
      </c>
      <c r="G36" s="251"/>
      <c r="J36" s="196"/>
      <c r="K36" s="196"/>
      <c r="L36" s="200"/>
      <c r="M36" s="200"/>
      <c r="N36" s="201"/>
    </row>
    <row r="37" spans="1:14" s="3" customFormat="1" ht="26.25" customHeight="1">
      <c r="A37" s="205" t="s">
        <v>58</v>
      </c>
      <c r="B37" s="294">
        <v>3</v>
      </c>
      <c r="C37" s="207" t="s">
        <v>59</v>
      </c>
      <c r="D37" s="208" t="s">
        <v>60</v>
      </c>
      <c r="E37" s="240" t="s">
        <v>61</v>
      </c>
      <c r="F37" s="208" t="s">
        <v>60</v>
      </c>
      <c r="G37" s="209" t="s">
        <v>61</v>
      </c>
      <c r="J37" s="196"/>
      <c r="K37" s="196"/>
      <c r="L37" s="200"/>
      <c r="M37" s="200"/>
      <c r="N37" s="201"/>
    </row>
    <row r="38" spans="1:14" s="3" customFormat="1" ht="26.25" customHeight="1">
      <c r="A38" s="205" t="s">
        <v>62</v>
      </c>
      <c r="B38" s="294">
        <v>20</v>
      </c>
      <c r="C38" s="210">
        <v>1</v>
      </c>
      <c r="D38" s="295">
        <v>19432373</v>
      </c>
      <c r="E38" s="254">
        <f>IF(ISBLANK(D38),"-",$D$48/$D$45*D38)</f>
        <v>15774425.259255253</v>
      </c>
      <c r="F38" s="295">
        <v>23562646</v>
      </c>
      <c r="G38" s="246">
        <f>IF(ISBLANK(F38),"-",$D$48/$F$45*F38)</f>
        <v>15737431.802710602</v>
      </c>
      <c r="J38" s="196"/>
      <c r="K38" s="196"/>
      <c r="L38" s="200"/>
      <c r="M38" s="200"/>
      <c r="N38" s="201"/>
    </row>
    <row r="39" spans="1:14" s="3" customFormat="1" ht="26.25" customHeight="1">
      <c r="A39" s="205" t="s">
        <v>63</v>
      </c>
      <c r="B39" s="294">
        <v>1</v>
      </c>
      <c r="C39" s="206">
        <v>2</v>
      </c>
      <c r="D39" s="296">
        <v>19511215</v>
      </c>
      <c r="E39" s="255">
        <f>IF(ISBLANK(D39),"-",$D$48/$D$45*D39)</f>
        <v>15838426.049909599</v>
      </c>
      <c r="F39" s="296">
        <v>23660648</v>
      </c>
      <c r="G39" s="247">
        <f>IF(ISBLANK(F39),"-",$D$48/$F$45*F39)</f>
        <v>15802887.091201091</v>
      </c>
      <c r="J39" s="196"/>
      <c r="K39" s="196"/>
      <c r="L39" s="200"/>
      <c r="M39" s="200"/>
      <c r="N39" s="201"/>
    </row>
    <row r="40" spans="1:14" ht="26.25" customHeight="1">
      <c r="A40" s="205" t="s">
        <v>64</v>
      </c>
      <c r="B40" s="294">
        <v>1</v>
      </c>
      <c r="C40" s="206">
        <v>3</v>
      </c>
      <c r="D40" s="296">
        <v>19482346</v>
      </c>
      <c r="E40" s="255">
        <f>IF(ISBLANK(D40),"-",$D$48/$D$45*D40)</f>
        <v>15814991.347271407</v>
      </c>
      <c r="F40" s="296">
        <v>23622441</v>
      </c>
      <c r="G40" s="247">
        <f>IF(ISBLANK(F40),"-",$D$48/$F$45*F40)</f>
        <v>15777368.732317027</v>
      </c>
      <c r="L40" s="200"/>
      <c r="M40" s="200"/>
      <c r="N40" s="211"/>
    </row>
    <row r="41" spans="1:14" ht="26.25" customHeight="1">
      <c r="A41" s="205" t="s">
        <v>65</v>
      </c>
      <c r="B41" s="294">
        <v>1</v>
      </c>
      <c r="C41" s="212">
        <v>4</v>
      </c>
      <c r="D41" s="297"/>
      <c r="E41" s="256" t="str">
        <f>IF(ISBLANK(D41),"-",$D$48/$D$45*D41)</f>
        <v>-</v>
      </c>
      <c r="F41" s="297"/>
      <c r="G41" s="248" t="str">
        <f>IF(ISBLANK(F41),"-",$D$48/$F$45*F41)</f>
        <v>-</v>
      </c>
      <c r="L41" s="200"/>
      <c r="M41" s="200"/>
      <c r="N41" s="211"/>
    </row>
    <row r="42" spans="1:14" ht="27" customHeight="1">
      <c r="A42" s="205" t="s">
        <v>66</v>
      </c>
      <c r="B42" s="294">
        <v>1</v>
      </c>
      <c r="C42" s="213" t="s">
        <v>67</v>
      </c>
      <c r="D42" s="274">
        <f>AVERAGE(D38:D41)</f>
        <v>19475311.333333332</v>
      </c>
      <c r="E42" s="236">
        <f>AVERAGE(E38:E41)</f>
        <v>15809280.885478752</v>
      </c>
      <c r="F42" s="214">
        <f>AVERAGE(F38:F41)</f>
        <v>23615245</v>
      </c>
      <c r="G42" s="215">
        <f>AVERAGE(G38:G41)</f>
        <v>15772562.542076239</v>
      </c>
    </row>
    <row r="43" spans="1:14" ht="26.25" customHeight="1">
      <c r="A43" s="205" t="s">
        <v>68</v>
      </c>
      <c r="B43" s="289">
        <v>1</v>
      </c>
      <c r="C43" s="275" t="s">
        <v>69</v>
      </c>
      <c r="D43" s="299">
        <v>26.37</v>
      </c>
      <c r="E43" s="211"/>
      <c r="F43" s="298">
        <v>32.049999999999997</v>
      </c>
      <c r="G43" s="252"/>
    </row>
    <row r="44" spans="1:14" ht="26.25" customHeight="1">
      <c r="A44" s="205" t="s">
        <v>70</v>
      </c>
      <c r="B44" s="289">
        <v>1</v>
      </c>
      <c r="C44" s="276" t="s">
        <v>71</v>
      </c>
      <c r="D44" s="277">
        <f>D43*$B$34</f>
        <v>26.37</v>
      </c>
      <c r="E44" s="217"/>
      <c r="F44" s="216">
        <f>F43*$B$34</f>
        <v>32.049999999999997</v>
      </c>
      <c r="G44" s="219"/>
    </row>
    <row r="45" spans="1:14" ht="19.5" customHeight="1">
      <c r="A45" s="205" t="s">
        <v>72</v>
      </c>
      <c r="B45" s="273">
        <f>(B44/B43)*(B42/B41)*(B40/B39)*(B38/B37)*B36</f>
        <v>666.66666666666674</v>
      </c>
      <c r="C45" s="276" t="s">
        <v>73</v>
      </c>
      <c r="D45" s="278">
        <f>D44*$B$30/100</f>
        <v>26.280342000000001</v>
      </c>
      <c r="E45" s="219"/>
      <c r="F45" s="218">
        <f>F44*$B$30/100</f>
        <v>31.941029999999998</v>
      </c>
      <c r="G45" s="219"/>
    </row>
    <row r="46" spans="1:14" ht="19.5" customHeight="1">
      <c r="A46" s="378" t="s">
        <v>74</v>
      </c>
      <c r="B46" s="385"/>
      <c r="C46" s="276" t="s">
        <v>75</v>
      </c>
      <c r="D46" s="277">
        <f>D45/$B$45</f>
        <v>3.9420512999999997E-2</v>
      </c>
      <c r="E46" s="219"/>
      <c r="F46" s="220">
        <f>F45/$B$45</f>
        <v>4.7911544999999993E-2</v>
      </c>
      <c r="G46" s="219"/>
    </row>
    <row r="47" spans="1:14" ht="27" customHeight="1">
      <c r="A47" s="380"/>
      <c r="B47" s="386"/>
      <c r="C47" s="276" t="s">
        <v>76</v>
      </c>
      <c r="D47" s="300">
        <v>3.2000000000000001E-2</v>
      </c>
      <c r="E47" s="252"/>
      <c r="F47" s="252"/>
      <c r="G47" s="252"/>
    </row>
    <row r="48" spans="1:14" ht="18.75">
      <c r="C48" s="276" t="s">
        <v>77</v>
      </c>
      <c r="D48" s="278">
        <f>D47*$B$45</f>
        <v>21.333333333333336</v>
      </c>
      <c r="E48" s="219"/>
      <c r="F48" s="219"/>
      <c r="G48" s="219"/>
    </row>
    <row r="49" spans="1:12" ht="19.5" customHeight="1">
      <c r="C49" s="279" t="s">
        <v>78</v>
      </c>
      <c r="D49" s="280">
        <f>D48/B34</f>
        <v>21.333333333333336</v>
      </c>
      <c r="E49" s="238"/>
      <c r="F49" s="238"/>
      <c r="G49" s="238"/>
    </row>
    <row r="50" spans="1:12" ht="18.75">
      <c r="C50" s="281" t="s">
        <v>79</v>
      </c>
      <c r="D50" s="282">
        <f>AVERAGE(E38:E41,G38:G41)</f>
        <v>15790921.713777497</v>
      </c>
      <c r="E50" s="237"/>
      <c r="F50" s="237"/>
      <c r="G50" s="237"/>
    </row>
    <row r="51" spans="1:12" ht="18.75">
      <c r="C51" s="221" t="s">
        <v>80</v>
      </c>
      <c r="D51" s="224">
        <f>STDEV(E38:E41,G38:G41)/D50</f>
        <v>2.2472201221545402E-3</v>
      </c>
      <c r="E51" s="217"/>
      <c r="F51" s="217"/>
      <c r="G51" s="217"/>
    </row>
    <row r="52" spans="1:12" ht="19.5" customHeight="1">
      <c r="C52" s="222" t="s">
        <v>19</v>
      </c>
      <c r="D52" s="225">
        <f>COUNT(E38:E41,G38:G41)</f>
        <v>6</v>
      </c>
      <c r="E52" s="217"/>
      <c r="F52" s="217"/>
      <c r="G52" s="217"/>
    </row>
    <row r="54" spans="1:12" ht="18.75">
      <c r="A54" s="187" t="s">
        <v>1</v>
      </c>
      <c r="B54" s="226" t="s">
        <v>81</v>
      </c>
    </row>
    <row r="55" spans="1:12" ht="18.75">
      <c r="A55" s="188" t="s">
        <v>82</v>
      </c>
      <c r="B55" s="190" t="str">
        <f>B21</f>
        <v>Each 5 mL contains: Sulphamethoxazole BP 200 mg and  Trimethoprim BP 40 mg.</v>
      </c>
    </row>
    <row r="56" spans="1:12" ht="26.25" customHeight="1">
      <c r="A56" s="284" t="s">
        <v>83</v>
      </c>
      <c r="B56" s="301">
        <v>5</v>
      </c>
      <c r="C56" s="265" t="s">
        <v>84</v>
      </c>
      <c r="D56" s="302">
        <v>40</v>
      </c>
      <c r="E56" s="265" t="str">
        <f>B20</f>
        <v>Sulphamethoxazole &amp; Trimethoprim</v>
      </c>
    </row>
    <row r="57" spans="1:12" ht="18.75">
      <c r="A57" s="190" t="s">
        <v>85</v>
      </c>
      <c r="B57" s="312">
        <f>RD!C39</f>
        <v>1.1446383329595462</v>
      </c>
    </row>
    <row r="58" spans="1:12" s="27" customFormat="1" ht="18.75">
      <c r="A58" s="263" t="s">
        <v>86</v>
      </c>
      <c r="B58" s="264">
        <f>B56</f>
        <v>5</v>
      </c>
      <c r="C58" s="265" t="s">
        <v>87</v>
      </c>
      <c r="D58" s="285">
        <f>B57*B56</f>
        <v>5.7231916647977314</v>
      </c>
    </row>
    <row r="59" spans="1:12" ht="19.5" customHeight="1"/>
    <row r="60" spans="1:12" s="3" customFormat="1" ht="27" customHeight="1">
      <c r="A60" s="204" t="s">
        <v>88</v>
      </c>
      <c r="B60" s="293">
        <v>100</v>
      </c>
      <c r="C60" s="188"/>
      <c r="D60" s="228" t="s">
        <v>89</v>
      </c>
      <c r="E60" s="227" t="s">
        <v>90</v>
      </c>
      <c r="F60" s="227" t="s">
        <v>60</v>
      </c>
      <c r="G60" s="227" t="s">
        <v>91</v>
      </c>
      <c r="H60" s="207" t="s">
        <v>92</v>
      </c>
      <c r="L60" s="196"/>
    </row>
    <row r="61" spans="1:12" s="3" customFormat="1" ht="24" customHeight="1">
      <c r="A61" s="205" t="s">
        <v>93</v>
      </c>
      <c r="B61" s="294">
        <v>2</v>
      </c>
      <c r="C61" s="396" t="s">
        <v>94</v>
      </c>
      <c r="D61" s="393">
        <f>Sulphamethoxazole!D61:D64</f>
        <v>11.89683</v>
      </c>
      <c r="E61" s="258">
        <v>1</v>
      </c>
      <c r="F61" s="303">
        <v>16782807</v>
      </c>
      <c r="G61" s="269">
        <f>IF(ISBLANK(F61),"-",(F61/$D$50*$D$47*$B$69)*$D$58/$D$61)</f>
        <v>40.902903855292585</v>
      </c>
      <c r="H61" s="266">
        <f t="shared" ref="H61:H72" si="0">IF(ISBLANK(F61),"-",G61/$D$56)</f>
        <v>1.0225725963823147</v>
      </c>
      <c r="L61" s="196"/>
    </row>
    <row r="62" spans="1:12" s="3" customFormat="1" ht="26.25" customHeight="1">
      <c r="A62" s="205" t="s">
        <v>95</v>
      </c>
      <c r="B62" s="294">
        <v>50</v>
      </c>
      <c r="C62" s="397"/>
      <c r="D62" s="394"/>
      <c r="E62" s="259">
        <v>2</v>
      </c>
      <c r="F62" s="296">
        <v>16875703</v>
      </c>
      <c r="G62" s="270">
        <f>IF(ISBLANK(F62),"-",(F62/$D$50*$D$47*$B$69)*$D$58/$D$61)</f>
        <v>41.129309137587811</v>
      </c>
      <c r="H62" s="267">
        <f t="shared" si="0"/>
        <v>1.0282327284396953</v>
      </c>
      <c r="L62" s="196"/>
    </row>
    <row r="63" spans="1:12" s="3" customFormat="1" ht="24.75" customHeight="1">
      <c r="A63" s="205" t="s">
        <v>96</v>
      </c>
      <c r="B63" s="294">
        <v>1</v>
      </c>
      <c r="C63" s="397"/>
      <c r="D63" s="394"/>
      <c r="E63" s="259">
        <v>3</v>
      </c>
      <c r="F63" s="296">
        <v>16851671</v>
      </c>
      <c r="G63" s="270">
        <f>IF(ISBLANK(F63),"-",(F63/$D$50*$D$47*$B$69)*$D$58/$D$61)</f>
        <v>41.070738566797694</v>
      </c>
      <c r="H63" s="267">
        <f t="shared" si="0"/>
        <v>1.0267684641699424</v>
      </c>
      <c r="L63" s="196"/>
    </row>
    <row r="64" spans="1:12" ht="27" customHeight="1">
      <c r="A64" s="205" t="s">
        <v>97</v>
      </c>
      <c r="B64" s="294">
        <v>1</v>
      </c>
      <c r="C64" s="398"/>
      <c r="D64" s="395"/>
      <c r="E64" s="260">
        <v>4</v>
      </c>
      <c r="F64" s="304"/>
      <c r="G64" s="270" t="str">
        <f>IF(ISBLANK(F64),"-",(F64/$D$50*$D$47*$B$69)*$D$58/$D$61)</f>
        <v>-</v>
      </c>
      <c r="H64" s="267" t="str">
        <f t="shared" si="0"/>
        <v>-</v>
      </c>
    </row>
    <row r="65" spans="1:11" ht="24.75" customHeight="1">
      <c r="A65" s="205" t="s">
        <v>98</v>
      </c>
      <c r="B65" s="294">
        <v>1</v>
      </c>
      <c r="C65" s="396" t="s">
        <v>99</v>
      </c>
      <c r="D65" s="393">
        <f>Sulphamethoxazole!D65:D68</f>
        <v>11.83821</v>
      </c>
      <c r="E65" s="229">
        <v>1</v>
      </c>
      <c r="F65" s="296">
        <v>16428460</v>
      </c>
      <c r="G65" s="269">
        <f>IF(ISBLANK(F65),"-",(F65/$D$50*$D$47*$B$69)*$D$58/$D$65)</f>
        <v>40.237557637848852</v>
      </c>
      <c r="H65" s="266">
        <f t="shared" si="0"/>
        <v>1.0059389409462214</v>
      </c>
    </row>
    <row r="66" spans="1:11" ht="23.25" customHeight="1">
      <c r="A66" s="205" t="s">
        <v>100</v>
      </c>
      <c r="B66" s="294">
        <v>1</v>
      </c>
      <c r="C66" s="397"/>
      <c r="D66" s="394"/>
      <c r="E66" s="230">
        <v>2</v>
      </c>
      <c r="F66" s="296">
        <v>16456589</v>
      </c>
      <c r="G66" s="270">
        <f>IF(ISBLANK(F66),"-",(F66/$D$50*$D$47*$B$69)*$D$58/$D$65)</f>
        <v>40.306452851325652</v>
      </c>
      <c r="H66" s="267">
        <f t="shared" si="0"/>
        <v>1.0076613212831413</v>
      </c>
    </row>
    <row r="67" spans="1:11" ht="24.75" customHeight="1">
      <c r="A67" s="205" t="s">
        <v>101</v>
      </c>
      <c r="B67" s="294">
        <v>1</v>
      </c>
      <c r="C67" s="397"/>
      <c r="D67" s="394"/>
      <c r="E67" s="230">
        <v>3</v>
      </c>
      <c r="F67" s="296">
        <v>16452920</v>
      </c>
      <c r="G67" s="270">
        <f>IF(ISBLANK(F67),"-",(F67/$D$50*$D$47*$B$69)*$D$58/$D$65)</f>
        <v>40.297466519133025</v>
      </c>
      <c r="H67" s="267">
        <f t="shared" si="0"/>
        <v>1.0074366629783256</v>
      </c>
    </row>
    <row r="68" spans="1:11" ht="27" customHeight="1">
      <c r="A68" s="205" t="s">
        <v>102</v>
      </c>
      <c r="B68" s="294">
        <v>1</v>
      </c>
      <c r="C68" s="398"/>
      <c r="D68" s="395"/>
      <c r="E68" s="231">
        <v>4</v>
      </c>
      <c r="F68" s="304"/>
      <c r="G68" s="271" t="str">
        <f>IF(ISBLANK(F68),"-",(F68/$D$50*$D$47*$B$69)*$D$58/$D$65)</f>
        <v>-</v>
      </c>
      <c r="H68" s="268" t="str">
        <f t="shared" si="0"/>
        <v>-</v>
      </c>
    </row>
    <row r="69" spans="1:11" ht="23.25" customHeight="1">
      <c r="A69" s="205" t="s">
        <v>103</v>
      </c>
      <c r="B69" s="272">
        <f>(B68/B67)*(B66/B65)*(B64/B63)*(B62/B61)*B60</f>
        <v>2500</v>
      </c>
      <c r="C69" s="396" t="s">
        <v>104</v>
      </c>
      <c r="D69" s="393">
        <f>Sulphamethoxazole!D69:D72</f>
        <v>11.87602</v>
      </c>
      <c r="E69" s="229">
        <v>1</v>
      </c>
      <c r="F69" s="303">
        <v>16547174</v>
      </c>
      <c r="G69" s="269">
        <f>IF(ISBLANK(F69),"-",(F69/$D$50*$D$47*$B$69)*$D$58/$D$69)</f>
        <v>40.399287915988111</v>
      </c>
      <c r="H69" s="267">
        <f t="shared" si="0"/>
        <v>1.0099821978997028</v>
      </c>
    </row>
    <row r="70" spans="1:11" ht="22.5" customHeight="1">
      <c r="A70" s="283" t="s">
        <v>105</v>
      </c>
      <c r="B70" s="305">
        <f>(D47*B69)/D56*D58</f>
        <v>11.446383329595463</v>
      </c>
      <c r="C70" s="397"/>
      <c r="D70" s="394"/>
      <c r="E70" s="230">
        <v>2</v>
      </c>
      <c r="F70" s="296">
        <v>16603507</v>
      </c>
      <c r="G70" s="270">
        <f>IF(ISBLANK(F70),"-",(F70/$D$50*$D$47*$B$69)*$D$58/$D$69)</f>
        <v>40.53682276551416</v>
      </c>
      <c r="H70" s="267">
        <f t="shared" si="0"/>
        <v>1.0134205691378539</v>
      </c>
    </row>
    <row r="71" spans="1:11" ht="23.25" customHeight="1">
      <c r="A71" s="378" t="s">
        <v>74</v>
      </c>
      <c r="B71" s="379"/>
      <c r="C71" s="397"/>
      <c r="D71" s="394"/>
      <c r="E71" s="230">
        <v>3</v>
      </c>
      <c r="F71" s="296">
        <v>16586060</v>
      </c>
      <c r="G71" s="270">
        <f>IF(ISBLANK(F71),"-",(F71/$D$50*$D$47*$B$69)*$D$58/$D$69)</f>
        <v>40.494226587080888</v>
      </c>
      <c r="H71" s="267">
        <f t="shared" si="0"/>
        <v>1.0123556646770222</v>
      </c>
    </row>
    <row r="72" spans="1:11" ht="23.25" customHeight="1">
      <c r="A72" s="380"/>
      <c r="B72" s="381"/>
      <c r="C72" s="399"/>
      <c r="D72" s="395"/>
      <c r="E72" s="231">
        <v>4</v>
      </c>
      <c r="F72" s="304"/>
      <c r="G72" s="271" t="str">
        <f>IF(ISBLANK(F72),"-",(F72/$D$50*$D$47*$B$69)*$D$58/$D$69)</f>
        <v>-</v>
      </c>
      <c r="H72" s="268" t="str">
        <f t="shared" si="0"/>
        <v>-</v>
      </c>
    </row>
    <row r="73" spans="1:11" ht="26.25" customHeight="1">
      <c r="A73" s="232"/>
      <c r="B73" s="232"/>
      <c r="C73" s="232"/>
      <c r="D73" s="232"/>
      <c r="E73" s="232"/>
      <c r="F73" s="233"/>
      <c r="G73" s="223" t="s">
        <v>67</v>
      </c>
      <c r="H73" s="306">
        <f>AVERAGE(H61:H72)</f>
        <v>1.0149299051015799</v>
      </c>
    </row>
    <row r="74" spans="1:11" ht="26.25" customHeight="1">
      <c r="C74" s="232"/>
      <c r="D74" s="232"/>
      <c r="E74" s="232"/>
      <c r="F74" s="233"/>
      <c r="G74" s="221" t="s">
        <v>80</v>
      </c>
      <c r="H74" s="307">
        <f>STDEV(H61:H72)/H73</f>
        <v>8.52382642579632E-3</v>
      </c>
    </row>
    <row r="75" spans="1:11" ht="27" customHeight="1">
      <c r="A75" s="232"/>
      <c r="B75" s="232"/>
      <c r="C75" s="233"/>
      <c r="D75" s="234"/>
      <c r="E75" s="234"/>
      <c r="F75" s="233"/>
      <c r="G75" s="222" t="s">
        <v>19</v>
      </c>
      <c r="H75" s="308">
        <f>COUNT(H61:H72)</f>
        <v>9</v>
      </c>
    </row>
    <row r="76" spans="1:11" ht="18.75">
      <c r="A76" s="232"/>
      <c r="B76" s="232"/>
      <c r="C76" s="233"/>
      <c r="D76" s="234"/>
      <c r="E76" s="234"/>
      <c r="F76" s="234"/>
      <c r="G76" s="234"/>
      <c r="H76" s="233"/>
      <c r="I76" s="235"/>
      <c r="J76" s="239"/>
      <c r="K76" s="253"/>
    </row>
    <row r="77" spans="1:11" ht="26.25" customHeight="1">
      <c r="A77" s="192" t="s">
        <v>106</v>
      </c>
      <c r="B77" s="310" t="s">
        <v>107</v>
      </c>
      <c r="C77" s="375" t="str">
        <f>B20</f>
        <v>Sulphamethoxazole &amp; Trimethoprim</v>
      </c>
      <c r="D77" s="375"/>
      <c r="E77" s="257" t="s">
        <v>108</v>
      </c>
      <c r="F77" s="257"/>
      <c r="G77" s="311">
        <f>H73</f>
        <v>1.0149299051015799</v>
      </c>
      <c r="H77" s="233"/>
      <c r="I77" s="235"/>
      <c r="J77" s="239"/>
      <c r="K77" s="253"/>
    </row>
    <row r="78" spans="1:11" ht="19.5" customHeight="1">
      <c r="A78" s="243"/>
      <c r="B78" s="244"/>
      <c r="C78" s="245"/>
      <c r="D78" s="245"/>
      <c r="E78" s="244"/>
      <c r="F78" s="244"/>
      <c r="G78" s="244"/>
      <c r="H78" s="244"/>
    </row>
    <row r="79" spans="1:11" ht="18.75">
      <c r="B79" s="195" t="s">
        <v>24</v>
      </c>
      <c r="E79" s="233" t="s">
        <v>25</v>
      </c>
      <c r="F79" s="233"/>
      <c r="G79" s="233" t="s">
        <v>26</v>
      </c>
    </row>
    <row r="80" spans="1:11" ht="83.1" customHeight="1">
      <c r="A80" s="239" t="s">
        <v>27</v>
      </c>
      <c r="B80" s="363" t="s">
        <v>115</v>
      </c>
      <c r="C80" s="286"/>
      <c r="D80" s="232"/>
      <c r="E80" s="241"/>
      <c r="F80" s="235"/>
      <c r="G80" s="261"/>
      <c r="H80" s="261"/>
      <c r="I80" s="235"/>
    </row>
    <row r="81" spans="1:9" ht="83.1" customHeight="1">
      <c r="A81" s="239" t="s">
        <v>28</v>
      </c>
      <c r="B81" s="287"/>
      <c r="C81" s="287"/>
      <c r="D81" s="249"/>
      <c r="E81" s="242"/>
      <c r="F81" s="235"/>
      <c r="G81" s="262"/>
      <c r="H81" s="262"/>
      <c r="I81" s="257"/>
    </row>
    <row r="82" spans="1:9" ht="18.75">
      <c r="A82" s="232"/>
      <c r="B82" s="233"/>
      <c r="C82" s="234"/>
      <c r="D82" s="234"/>
      <c r="E82" s="234"/>
      <c r="F82" s="234"/>
      <c r="G82" s="233"/>
      <c r="H82" s="233"/>
      <c r="I82" s="235"/>
    </row>
    <row r="83" spans="1:9" ht="18.75">
      <c r="A83" s="232"/>
      <c r="B83" s="232"/>
      <c r="C83" s="233"/>
      <c r="D83" s="234"/>
      <c r="E83" s="234"/>
      <c r="F83" s="234"/>
      <c r="G83" s="234"/>
      <c r="H83" s="233"/>
      <c r="I83" s="235"/>
    </row>
    <row r="84" spans="1:9" ht="18.75">
      <c r="A84" s="232"/>
      <c r="B84" s="232"/>
      <c r="C84" s="233"/>
      <c r="D84" s="234"/>
      <c r="E84" s="234"/>
      <c r="F84" s="234"/>
      <c r="G84" s="234"/>
      <c r="H84" s="233"/>
      <c r="I84" s="235"/>
    </row>
    <row r="85" spans="1:9" ht="18.75">
      <c r="A85" s="232"/>
      <c r="B85" s="232"/>
      <c r="C85" s="233"/>
      <c r="D85" s="234"/>
      <c r="E85" s="234"/>
      <c r="F85" s="234"/>
      <c r="G85" s="234"/>
      <c r="H85" s="233"/>
      <c r="I85" s="235"/>
    </row>
    <row r="86" spans="1:9" ht="18.75">
      <c r="A86" s="232"/>
      <c r="B86" s="232"/>
      <c r="C86" s="233"/>
      <c r="D86" s="234"/>
      <c r="E86" s="234"/>
      <c r="F86" s="234"/>
      <c r="G86" s="234"/>
      <c r="H86" s="233"/>
      <c r="I86" s="235"/>
    </row>
    <row r="87" spans="1:9" ht="18.75">
      <c r="A87" s="232"/>
      <c r="B87" s="232"/>
      <c r="C87" s="233"/>
      <c r="D87" s="234"/>
      <c r="E87" s="234"/>
      <c r="F87" s="234"/>
      <c r="G87" s="234"/>
      <c r="H87" s="233"/>
      <c r="I87" s="235"/>
    </row>
    <row r="88" spans="1:9" ht="18.75">
      <c r="A88" s="232"/>
      <c r="B88" s="232"/>
      <c r="C88" s="233"/>
      <c r="D88" s="234"/>
      <c r="E88" s="234"/>
      <c r="F88" s="234"/>
      <c r="G88" s="234"/>
      <c r="H88" s="233"/>
      <c r="I88" s="235"/>
    </row>
    <row r="89" spans="1:9" ht="18.75">
      <c r="A89" s="232"/>
      <c r="B89" s="232"/>
      <c r="C89" s="233"/>
      <c r="D89" s="234"/>
      <c r="E89" s="234"/>
      <c r="F89" s="234"/>
      <c r="G89" s="234"/>
      <c r="H89" s="233"/>
      <c r="I89" s="235"/>
    </row>
    <row r="90" spans="1:9" ht="18.75">
      <c r="A90" s="232"/>
      <c r="B90" s="232"/>
      <c r="C90" s="233"/>
      <c r="D90" s="234"/>
      <c r="E90" s="234"/>
      <c r="F90" s="234"/>
      <c r="G90" s="234"/>
      <c r="H90" s="233"/>
      <c r="I90" s="235"/>
    </row>
    <row r="250" spans="1:1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RD</vt:lpstr>
      <vt:lpstr>SST </vt:lpstr>
      <vt:lpstr>Sulphamethoxazole</vt:lpstr>
      <vt:lpstr>Trimethoprim</vt:lpstr>
      <vt:lpstr>RD!Print_Area</vt:lpstr>
      <vt:lpstr>'SST '!Print_Area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cp:lastPrinted>2016-05-12T05:06:32Z</cp:lastPrinted>
  <dcterms:created xsi:type="dcterms:W3CDTF">2005-07-05T10:19:27Z</dcterms:created>
  <dcterms:modified xsi:type="dcterms:W3CDTF">2016-05-13T06:42:46Z</dcterms:modified>
</cp:coreProperties>
</file>