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2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D61" i="5"/>
  <c r="D65"/>
  <c r="B19" l="1"/>
  <c r="B41" i="6"/>
  <c r="E39"/>
  <c r="D39"/>
  <c r="C39"/>
  <c r="B39"/>
  <c r="B40" s="1"/>
  <c r="B30"/>
  <c r="B19"/>
  <c r="F17"/>
  <c r="E17"/>
  <c r="D17"/>
  <c r="B17"/>
  <c r="B18" s="1"/>
  <c r="B8"/>
  <c r="D69" i="5" l="1"/>
  <c r="C77"/>
  <c r="H72"/>
  <c r="G72"/>
  <c r="B69"/>
  <c r="H68"/>
  <c r="G68"/>
  <c r="H64"/>
  <c r="G64"/>
  <c r="B58"/>
  <c r="E56"/>
  <c r="B55"/>
  <c r="B45"/>
  <c r="D48" s="1"/>
  <c r="D49" s="1"/>
  <c r="F44"/>
  <c r="F45" s="1"/>
  <c r="D44"/>
  <c r="F42"/>
  <c r="D42"/>
  <c r="G41"/>
  <c r="E41"/>
  <c r="G40"/>
  <c r="E40"/>
  <c r="G39"/>
  <c r="E39"/>
  <c r="G38"/>
  <c r="E38"/>
  <c r="B34"/>
  <c r="B30"/>
  <c r="C77" i="4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B34"/>
  <c r="B30"/>
  <c r="D45" s="1"/>
  <c r="E40" s="1"/>
  <c r="D33" i="2"/>
  <c r="C33"/>
  <c r="C35" s="1"/>
  <c r="B33"/>
  <c r="E39" i="4" l="1"/>
  <c r="E38"/>
  <c r="D50" i="5"/>
  <c r="D51" s="1"/>
  <c r="F46"/>
  <c r="D45"/>
  <c r="D46" s="1"/>
  <c r="G42"/>
  <c r="C37" i="2"/>
  <c r="C39" s="1"/>
  <c r="D52" i="5"/>
  <c r="E42"/>
  <c r="D46" i="4"/>
  <c r="F45"/>
  <c r="F46" l="1"/>
  <c r="G39"/>
  <c r="G40"/>
  <c r="G38"/>
  <c r="E42"/>
  <c r="B57"/>
  <c r="D58" s="1"/>
  <c r="B70" s="1"/>
  <c r="B57" i="5"/>
  <c r="D58" s="1"/>
  <c r="G42" i="4" l="1"/>
  <c r="D50"/>
  <c r="G65" s="1"/>
  <c r="H65" s="1"/>
  <c r="D52"/>
  <c r="G67" i="5"/>
  <c r="H67" s="1"/>
  <c r="G65"/>
  <c r="H65" s="1"/>
  <c r="G66"/>
  <c r="H66" s="1"/>
  <c r="B70"/>
  <c r="G61"/>
  <c r="H61" s="1"/>
  <c r="G71"/>
  <c r="H71" s="1"/>
  <c r="G69"/>
  <c r="H69" s="1"/>
  <c r="G63"/>
  <c r="H63" s="1"/>
  <c r="G62"/>
  <c r="H62" s="1"/>
  <c r="G70"/>
  <c r="H70" s="1"/>
  <c r="G66" i="4" l="1"/>
  <c r="H66" s="1"/>
  <c r="D51"/>
  <c r="G70"/>
  <c r="H70" s="1"/>
  <c r="G61"/>
  <c r="H61" s="1"/>
  <c r="G69"/>
  <c r="H69" s="1"/>
  <c r="G63"/>
  <c r="H63" s="1"/>
  <c r="G67"/>
  <c r="H67" s="1"/>
  <c r="G62"/>
  <c r="H62" s="1"/>
  <c r="G71"/>
  <c r="H71" s="1"/>
  <c r="H73" i="5"/>
  <c r="H75"/>
  <c r="H73" i="4" l="1"/>
  <c r="G77" s="1"/>
  <c r="H75"/>
  <c r="H74" i="5"/>
  <c r="G77"/>
  <c r="H74" i="4" l="1"/>
</calcChain>
</file>

<file path=xl/sharedStrings.xml><?xml version="1.0" encoding="utf-8"?>
<sst xmlns="http://schemas.openxmlformats.org/spreadsheetml/2006/main" count="271" uniqueCount="123">
  <si>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</si>
  <si>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</si>
  <si>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</si>
  <si>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</si>
  <si>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</si>
  <si>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</si>
  <si>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</si>
  <si>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</si>
  <si>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</si>
  <si>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</si>
  <si>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</si>
  <si>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</si>
  <si>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</si>
  <si>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</si>
  <si>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</si>
  <si>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</si>
  <si>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</si>
  <si>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</si>
  <si>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</si>
  <si>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</si>
  <si>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</si>
  <si>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</si>
  <si>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</si>
  <si>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</si>
  <si>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</si>
  <si>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</si>
  <si>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</si>
  <si>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</si>
  <si>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</si>
  <si>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</si>
  <si>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</si>
  <si>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</si>
  <si>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</si>
  <si>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</si>
  <si>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</si>
  <si>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</si>
  <si>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</si>
  <si>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</si>
  <si>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</si>
  <si>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</si>
  <si>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</si>
  <si>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</si>
  <si>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</si>
  <si>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</si>
  <si>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</si>
  <si>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</si>
  <si>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</si>
  <si>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</si>
  <si>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</si>
  <si>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</si>
  <si>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</si>
  <si>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</si>
  <si>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</si>
  <si>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</si>
  <si>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</si>
  <si>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</si>
  <si>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</si>
  <si>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</si>
  <si>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</si>
  <si>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</si>
  <si>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</si>
  <si>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</si>
  <si>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</si>
  <si>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</si>
  <si>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</si>
  <si>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</si>
  <si>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</si>
  <si>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</si>
  <si>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</si>
  <si>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</si>
  <si>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</si>
  <si>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</si>
  <si>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</si>
  <si>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</si>
  <si>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</si>
  <si>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</si>
  <si>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</si>
  <si>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</si>
  <si>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</si>
  <si>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</si>
  <si>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</si>
  <si>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</si>
  <si>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</si>
  <si>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</si>
  <si>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</si>
  <si>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</si>
  <si>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</si>
  <si>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</si>
  <si>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</si>
  <si>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</si>
  <si>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</si>
  <si>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</si>
  <si>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</si>
  <si>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</si>
  <si>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</si>
  <si>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</si>
  <si>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</si>
  <si>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</si>
  <si>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</si>
  <si>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</si>
  <si>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</si>
  <si>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</si>
  <si>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</si>
  <si>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</si>
  <si>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</si>
  <si>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</si>
  <si>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</si>
  <si>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</si>
  <si>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</si>
  <si>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</si>
  <si>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</si>
  <si>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</si>
  <si>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</si>
  <si>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</si>
  <si>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</si>
  <si>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</si>
  <si>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</si>
  <si>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</si>
  <si>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Sulphamethoxazole &amp; Trimethoprim</t>
  </si>
  <si>
    <t>Sulphamethoxazole</t>
  </si>
  <si>
    <t>12th May 2016</t>
  </si>
  <si>
    <t>NDQB201604901</t>
  </si>
  <si>
    <t>NDQB201605901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</si>
</sst>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13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71" t="s">
        <v>29</v>
      </c>
      <c r="B1" s="371"/>
      <c r="C1" s="371"/>
      <c r="D1" s="371"/>
      <c r="E1" s="371"/>
      <c r="F1" s="371"/>
      <c r="G1" s="57"/>
    </row>
    <row r="2" spans="1:7" ht="12.75" customHeight="1">
      <c r="A2" s="371"/>
      <c r="B2" s="371"/>
      <c r="C2" s="371"/>
      <c r="D2" s="371"/>
      <c r="E2" s="371"/>
      <c r="F2" s="371"/>
      <c r="G2" s="57"/>
    </row>
    <row r="3" spans="1:7" ht="12.75" customHeight="1">
      <c r="A3" s="371"/>
      <c r="B3" s="371"/>
      <c r="C3" s="371"/>
      <c r="D3" s="371"/>
      <c r="E3" s="371"/>
      <c r="F3" s="371"/>
      <c r="G3" s="57"/>
    </row>
    <row r="4" spans="1:7" ht="12.75" customHeight="1">
      <c r="A4" s="371"/>
      <c r="B4" s="371"/>
      <c r="C4" s="371"/>
      <c r="D4" s="371"/>
      <c r="E4" s="371"/>
      <c r="F4" s="371"/>
      <c r="G4" s="57"/>
    </row>
    <row r="5" spans="1:7" ht="12.75" customHeight="1">
      <c r="A5" s="371"/>
      <c r="B5" s="371"/>
      <c r="C5" s="371"/>
      <c r="D5" s="371"/>
      <c r="E5" s="371"/>
      <c r="F5" s="371"/>
      <c r="G5" s="57"/>
    </row>
    <row r="6" spans="1:7" ht="12.75" customHeight="1">
      <c r="A6" s="371"/>
      <c r="B6" s="371"/>
      <c r="C6" s="371"/>
      <c r="D6" s="371"/>
      <c r="E6" s="371"/>
      <c r="F6" s="371"/>
      <c r="G6" s="57"/>
    </row>
    <row r="7" spans="1:7" ht="12.75" customHeight="1">
      <c r="A7" s="371"/>
      <c r="B7" s="371"/>
      <c r="C7" s="371"/>
      <c r="D7" s="371"/>
      <c r="E7" s="371"/>
      <c r="F7" s="371"/>
      <c r="G7" s="57"/>
    </row>
    <row r="8" spans="1:7" ht="15" customHeight="1">
      <c r="A8" s="370" t="s">
        <v>30</v>
      </c>
      <c r="B8" s="370"/>
      <c r="C8" s="370"/>
      <c r="D8" s="370"/>
      <c r="E8" s="370"/>
      <c r="F8" s="370"/>
      <c r="G8" s="58"/>
    </row>
    <row r="9" spans="1:7" ht="12.75" customHeight="1">
      <c r="A9" s="370"/>
      <c r="B9" s="370"/>
      <c r="C9" s="370"/>
      <c r="D9" s="370"/>
      <c r="E9" s="370"/>
      <c r="F9" s="370"/>
      <c r="G9" s="58"/>
    </row>
    <row r="10" spans="1:7" ht="12.75" customHeight="1">
      <c r="A10" s="370"/>
      <c r="B10" s="370"/>
      <c r="C10" s="370"/>
      <c r="D10" s="370"/>
      <c r="E10" s="370"/>
      <c r="F10" s="370"/>
      <c r="G10" s="58"/>
    </row>
    <row r="11" spans="1:7" ht="12.75" customHeight="1">
      <c r="A11" s="370"/>
      <c r="B11" s="370"/>
      <c r="C11" s="370"/>
      <c r="D11" s="370"/>
      <c r="E11" s="370"/>
      <c r="F11" s="370"/>
      <c r="G11" s="58"/>
    </row>
    <row r="12" spans="1:7" ht="12.75" customHeight="1">
      <c r="A12" s="370"/>
      <c r="B12" s="370"/>
      <c r="C12" s="370"/>
      <c r="D12" s="370"/>
      <c r="E12" s="370"/>
      <c r="F12" s="370"/>
      <c r="G12" s="58"/>
    </row>
    <row r="13" spans="1:7" ht="12.75" customHeight="1">
      <c r="A13" s="370"/>
      <c r="B13" s="370"/>
      <c r="C13" s="370"/>
      <c r="D13" s="370"/>
      <c r="E13" s="370"/>
      <c r="F13" s="370"/>
      <c r="G13" s="58"/>
    </row>
    <row r="14" spans="1:7" ht="12.75" customHeight="1">
      <c r="A14" s="370"/>
      <c r="B14" s="370"/>
      <c r="C14" s="370"/>
      <c r="D14" s="370"/>
      <c r="E14" s="370"/>
      <c r="F14" s="370"/>
      <c r="G14" s="58"/>
    </row>
    <row r="15" spans="1:7" ht="13.5" customHeight="1"/>
    <row r="16" spans="1:7" ht="19.5" customHeight="1">
      <c r="A16" s="366" t="s">
        <v>31</v>
      </c>
      <c r="B16" s="367"/>
      <c r="C16" s="367"/>
      <c r="D16" s="367"/>
      <c r="E16" s="367"/>
      <c r="F16" s="368"/>
    </row>
    <row r="17" spans="1:13" ht="18.75" customHeight="1">
      <c r="A17" s="369" t="s">
        <v>32</v>
      </c>
      <c r="B17" s="369"/>
      <c r="C17" s="369"/>
      <c r="D17" s="369"/>
      <c r="E17" s="369"/>
      <c r="F17" s="369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59" t="s">
        <v>5</v>
      </c>
    </row>
    <row r="21" spans="1:13" ht="16.5" customHeight="1">
      <c r="A21" s="4" t="s">
        <v>34</v>
      </c>
      <c r="B21" s="364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42499</v>
      </c>
    </row>
    <row r="25" spans="1:13" ht="16.5" customHeight="1">
      <c r="A25" s="4" t="s">
        <v>38</v>
      </c>
      <c r="B25" s="60">
        <v>42502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21.735209999999999</v>
      </c>
      <c r="C29" s="12">
        <v>46.786459999999998</v>
      </c>
      <c r="D29" s="12">
        <v>50.579830000000001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46.784829999999999</v>
      </c>
      <c r="D30" s="12">
        <v>50.578279999999999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46.766289999999998</v>
      </c>
      <c r="D31" s="15">
        <v>50.535170000000001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21.735209999999999</v>
      </c>
      <c r="C33" s="18">
        <f>AVERAGE(C29:C32)</f>
        <v>46.779193333333332</v>
      </c>
      <c r="D33" s="18">
        <f>AVERAGE(D29:D32)</f>
        <v>50.564426666666662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25.043983333333333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28.829216666666664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1.1511434216734691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90" zoomScaleSheetLayoutView="90" workbookViewId="0">
      <selection activeCell="E39" sqref="E39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72" t="s">
        <v>0</v>
      </c>
      <c r="B2" s="372"/>
      <c r="C2" s="372"/>
      <c r="D2" s="372"/>
      <c r="E2" s="372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60">
        <v>16.05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0.1605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214565509</v>
      </c>
      <c r="C11" s="330">
        <v>3870.81</v>
      </c>
      <c r="D11" s="331">
        <v>0.82</v>
      </c>
      <c r="E11" s="332">
        <v>10.31</v>
      </c>
      <c r="F11" s="332">
        <v>8.99</v>
      </c>
      <c r="J11" s="315"/>
    </row>
    <row r="12" spans="1:10" ht="16.5" customHeight="1">
      <c r="A12" s="329">
        <v>2</v>
      </c>
      <c r="B12" s="330">
        <v>215339762</v>
      </c>
      <c r="C12" s="330">
        <v>3836.44</v>
      </c>
      <c r="D12" s="331">
        <v>0.82</v>
      </c>
      <c r="E12" s="331">
        <v>10.32</v>
      </c>
      <c r="F12" s="331">
        <v>8.9700000000000006</v>
      </c>
      <c r="J12" s="315"/>
    </row>
    <row r="13" spans="1:10" ht="16.5" customHeight="1">
      <c r="A13" s="329">
        <v>3</v>
      </c>
      <c r="B13" s="330">
        <v>214613160</v>
      </c>
      <c r="C13" s="330">
        <v>3841.87</v>
      </c>
      <c r="D13" s="331">
        <v>0.82</v>
      </c>
      <c r="E13" s="331">
        <v>10.31</v>
      </c>
      <c r="F13" s="331">
        <v>8.9600000000000009</v>
      </c>
      <c r="J13" s="315"/>
    </row>
    <row r="14" spans="1:10" ht="16.5" customHeight="1">
      <c r="A14" s="329">
        <v>4</v>
      </c>
      <c r="B14" s="330">
        <v>215956032</v>
      </c>
      <c r="C14" s="330">
        <v>3871.43</v>
      </c>
      <c r="D14" s="331">
        <v>0.82</v>
      </c>
      <c r="E14" s="331">
        <v>10.31</v>
      </c>
      <c r="F14" s="331">
        <v>8.98</v>
      </c>
      <c r="J14" s="315"/>
    </row>
    <row r="15" spans="1:10" ht="16.5" customHeight="1">
      <c r="A15" s="329">
        <v>5</v>
      </c>
      <c r="B15" s="330">
        <v>215123345</v>
      </c>
      <c r="C15" s="330">
        <v>3787.59</v>
      </c>
      <c r="D15" s="331">
        <v>0.82</v>
      </c>
      <c r="E15" s="331">
        <v>10.31</v>
      </c>
      <c r="F15" s="331">
        <v>8.91</v>
      </c>
      <c r="J15" s="315"/>
    </row>
    <row r="16" spans="1:10" ht="16.5" customHeight="1">
      <c r="A16" s="329">
        <v>6</v>
      </c>
      <c r="B16" s="333">
        <v>216543873</v>
      </c>
      <c r="C16" s="333">
        <v>3862.49</v>
      </c>
      <c r="D16" s="334">
        <v>0.83</v>
      </c>
      <c r="E16" s="334">
        <v>10.3</v>
      </c>
      <c r="F16" s="334">
        <v>8.9700000000000006</v>
      </c>
      <c r="J16" s="315"/>
    </row>
    <row r="17" spans="1:10" ht="16.5" customHeight="1">
      <c r="A17" s="335" t="s">
        <v>17</v>
      </c>
      <c r="B17" s="336">
        <f>AVERAGE(B11:B16)</f>
        <v>215356946.83333334</v>
      </c>
      <c r="C17" s="337">
        <v>4171.3900000000003</v>
      </c>
      <c r="D17" s="338">
        <f>AVERAGE(D11:D16)</f>
        <v>0.82166666666666666</v>
      </c>
      <c r="E17" s="338">
        <f>AVERAGE(E11:E16)</f>
        <v>10.310000000000002</v>
      </c>
      <c r="F17" s="338">
        <f>AVERAGE(F11:F16)</f>
        <v>8.9633333333333329</v>
      </c>
      <c r="J17" s="315"/>
    </row>
    <row r="18" spans="1:10" ht="16.5" customHeight="1">
      <c r="A18" s="339" t="s">
        <v>18</v>
      </c>
      <c r="B18" s="340">
        <f>(STDEV(B11:B16)/B17)</f>
        <v>3.5980951052098161E-3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60">
        <v>26.37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3.9554999999999993E-2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19588865</v>
      </c>
      <c r="C33" s="330">
        <v>5449.74</v>
      </c>
      <c r="D33" s="331">
        <v>1.05</v>
      </c>
      <c r="E33" s="332">
        <v>5.89</v>
      </c>
    </row>
    <row r="34" spans="1:7" ht="16.5" customHeight="1">
      <c r="A34" s="329">
        <v>2</v>
      </c>
      <c r="B34" s="330">
        <v>19739494</v>
      </c>
      <c r="C34" s="330">
        <v>5438.6</v>
      </c>
      <c r="D34" s="331">
        <v>1.05</v>
      </c>
      <c r="E34" s="331">
        <v>5.9</v>
      </c>
    </row>
    <row r="35" spans="1:7" ht="16.5" customHeight="1">
      <c r="A35" s="329">
        <v>3</v>
      </c>
      <c r="B35" s="330">
        <v>19650435</v>
      </c>
      <c r="C35" s="330">
        <v>5438.76</v>
      </c>
      <c r="D35" s="331">
        <v>1.06</v>
      </c>
      <c r="E35" s="331">
        <v>5.9</v>
      </c>
    </row>
    <row r="36" spans="1:7" ht="16.5" customHeight="1">
      <c r="A36" s="329">
        <v>4</v>
      </c>
      <c r="B36" s="330">
        <v>19780174</v>
      </c>
      <c r="C36" s="330">
        <v>5450.35</v>
      </c>
      <c r="D36" s="331">
        <v>1.06</v>
      </c>
      <c r="E36" s="331">
        <v>5.9</v>
      </c>
    </row>
    <row r="37" spans="1:7" ht="16.5" customHeight="1">
      <c r="A37" s="329">
        <v>5</v>
      </c>
      <c r="B37" s="330">
        <v>19689874</v>
      </c>
      <c r="C37" s="330">
        <v>5454.7</v>
      </c>
      <c r="D37" s="331">
        <v>1.05</v>
      </c>
      <c r="E37" s="331">
        <v>5.9</v>
      </c>
    </row>
    <row r="38" spans="1:7" ht="16.5" customHeight="1">
      <c r="A38" s="329">
        <v>6</v>
      </c>
      <c r="B38" s="333">
        <v>19792611</v>
      </c>
      <c r="C38" s="333">
        <v>5456.27</v>
      </c>
      <c r="D38" s="334">
        <v>1.0900000000000001</v>
      </c>
      <c r="E38" s="334">
        <v>5.9</v>
      </c>
    </row>
    <row r="39" spans="1:7" ht="16.5" customHeight="1">
      <c r="A39" s="335" t="s">
        <v>17</v>
      </c>
      <c r="B39" s="336">
        <f>AVERAGE(B33:B38)</f>
        <v>19706908.833333332</v>
      </c>
      <c r="C39" s="337">
        <f>AVERAGE(C33:C38)</f>
        <v>5448.0700000000006</v>
      </c>
      <c r="D39" s="338">
        <f>AVERAGE(D33:D38)</f>
        <v>1.06</v>
      </c>
      <c r="E39" s="338">
        <f>AVERAGE(E33:E38)</f>
        <v>5.8983333333333325</v>
      </c>
    </row>
    <row r="40" spans="1:7" ht="16.5" customHeight="1">
      <c r="A40" s="339" t="s">
        <v>18</v>
      </c>
      <c r="B40" s="340">
        <f>(STDEV(B33:B38)/B39)</f>
        <v>4.007671339932491E-3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73" t="s">
        <v>24</v>
      </c>
      <c r="C47" s="373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61" t="s">
        <v>120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10" zoomScale="55" zoomScaleNormal="75" workbookViewId="0">
      <selection activeCell="B19" sqref="B19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>
      <c r="A2" s="400"/>
      <c r="B2" s="400"/>
      <c r="C2" s="400"/>
      <c r="D2" s="400"/>
      <c r="E2" s="400"/>
      <c r="F2" s="400"/>
      <c r="G2" s="400"/>
      <c r="H2" s="400"/>
    </row>
    <row r="3" spans="1:8">
      <c r="A3" s="400"/>
      <c r="B3" s="400"/>
      <c r="C3" s="400"/>
      <c r="D3" s="400"/>
      <c r="E3" s="400"/>
      <c r="F3" s="400"/>
      <c r="G3" s="400"/>
      <c r="H3" s="400"/>
    </row>
    <row r="4" spans="1:8">
      <c r="A4" s="400"/>
      <c r="B4" s="400"/>
      <c r="C4" s="400"/>
      <c r="D4" s="400"/>
      <c r="E4" s="400"/>
      <c r="F4" s="400"/>
      <c r="G4" s="400"/>
      <c r="H4" s="400"/>
    </row>
    <row r="5" spans="1:8">
      <c r="A5" s="400"/>
      <c r="B5" s="400"/>
      <c r="C5" s="400"/>
      <c r="D5" s="400"/>
      <c r="E5" s="400"/>
      <c r="F5" s="400"/>
      <c r="G5" s="400"/>
      <c r="H5" s="400"/>
    </row>
    <row r="6" spans="1:8">
      <c r="A6" s="400"/>
      <c r="B6" s="400"/>
      <c r="C6" s="400"/>
      <c r="D6" s="400"/>
      <c r="E6" s="400"/>
      <c r="F6" s="400"/>
      <c r="G6" s="400"/>
      <c r="H6" s="400"/>
    </row>
    <row r="7" spans="1:8">
      <c r="A7" s="400"/>
      <c r="B7" s="400"/>
      <c r="C7" s="400"/>
      <c r="D7" s="400"/>
      <c r="E7" s="400"/>
      <c r="F7" s="400"/>
      <c r="G7" s="400"/>
      <c r="H7" s="400"/>
    </row>
    <row r="8" spans="1:8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>
      <c r="A9" s="401"/>
      <c r="B9" s="401"/>
      <c r="C9" s="401"/>
      <c r="D9" s="401"/>
      <c r="E9" s="401"/>
      <c r="F9" s="401"/>
      <c r="G9" s="401"/>
      <c r="H9" s="401"/>
    </row>
    <row r="10" spans="1:8">
      <c r="A10" s="401"/>
      <c r="B10" s="401"/>
      <c r="C10" s="401"/>
      <c r="D10" s="401"/>
      <c r="E10" s="401"/>
      <c r="F10" s="401"/>
      <c r="G10" s="401"/>
      <c r="H10" s="401"/>
    </row>
    <row r="11" spans="1:8">
      <c r="A11" s="401"/>
      <c r="B11" s="401"/>
      <c r="C11" s="401"/>
      <c r="D11" s="401"/>
      <c r="E11" s="401"/>
      <c r="F11" s="401"/>
      <c r="G11" s="401"/>
      <c r="H11" s="401"/>
    </row>
    <row r="12" spans="1:8">
      <c r="A12" s="401"/>
      <c r="B12" s="401"/>
      <c r="C12" s="401"/>
      <c r="D12" s="401"/>
      <c r="E12" s="401"/>
      <c r="F12" s="401"/>
      <c r="G12" s="401"/>
      <c r="H12" s="401"/>
    </row>
    <row r="13" spans="1:8">
      <c r="A13" s="401"/>
      <c r="B13" s="401"/>
      <c r="C13" s="401"/>
      <c r="D13" s="401"/>
      <c r="E13" s="401"/>
      <c r="F13" s="401"/>
      <c r="G13" s="401"/>
      <c r="H13" s="401"/>
    </row>
    <row r="14" spans="1:8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/>
    <row r="16" spans="1:8" ht="19.5" customHeight="1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>
      <c r="A18" s="63" t="s">
        <v>33</v>
      </c>
      <c r="B18" s="382" t="s">
        <v>5</v>
      </c>
      <c r="C18" s="383"/>
    </row>
    <row r="19" spans="1:14" ht="26.25" customHeight="1">
      <c r="A19" s="63" t="s">
        <v>34</v>
      </c>
      <c r="B19" s="365" t="s">
        <v>122</v>
      </c>
      <c r="C19" s="186">
        <v>25</v>
      </c>
    </row>
    <row r="20" spans="1:14" ht="26.25" customHeight="1">
      <c r="A20" s="63" t="s">
        <v>35</v>
      </c>
      <c r="B20" s="362" t="s">
        <v>118</v>
      </c>
      <c r="C20" s="164"/>
    </row>
    <row r="21" spans="1:14" ht="26.25" customHeight="1">
      <c r="A21" s="63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>
      <c r="A22" s="63" t="s">
        <v>37</v>
      </c>
      <c r="B22" s="165">
        <v>42499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42502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82" t="s">
        <v>119</v>
      </c>
      <c r="C26" s="383"/>
    </row>
    <row r="27" spans="1:14" ht="26.25" customHeight="1">
      <c r="A27" s="68" t="s">
        <v>45</v>
      </c>
      <c r="B27" s="374" t="s">
        <v>109</v>
      </c>
      <c r="C27" s="374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87" t="s">
        <v>47</v>
      </c>
      <c r="D29" s="388"/>
      <c r="E29" s="388"/>
      <c r="F29" s="388"/>
      <c r="G29" s="388"/>
      <c r="H29" s="389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90" t="s">
        <v>50</v>
      </c>
      <c r="D31" s="391"/>
      <c r="E31" s="391"/>
      <c r="F31" s="391"/>
      <c r="G31" s="391"/>
      <c r="H31" s="392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90" t="s">
        <v>52</v>
      </c>
      <c r="D32" s="391"/>
      <c r="E32" s="391"/>
      <c r="F32" s="391"/>
      <c r="G32" s="391"/>
      <c r="H32" s="392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76" t="s">
        <v>56</v>
      </c>
      <c r="E36" s="377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212906811</v>
      </c>
      <c r="E38" s="128">
        <f>IF(ISBLANK(D38),"-",$D$48/$D$45*D38)</f>
        <v>212668887.68190584</v>
      </c>
      <c r="F38" s="168">
        <v>237001468</v>
      </c>
      <c r="G38" s="120">
        <f>IF(ISBLANK(F38),"-",$D$48/$F$45*F38)</f>
        <v>214304722.69977066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213646220</v>
      </c>
      <c r="E39" s="129">
        <f>IF(ISBLANK(D39),"-",$D$48/$D$45*D39)</f>
        <v>213407470.39249837</v>
      </c>
      <c r="F39" s="169">
        <v>238020777</v>
      </c>
      <c r="G39" s="121">
        <f>IF(ISBLANK(F39),"-",$D$48/$F$45*F39)</f>
        <v>215226416.28434533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213956239</v>
      </c>
      <c r="E40" s="129">
        <f>IF(ISBLANK(D40),"-",$D$48/$D$45*D40)</f>
        <v>213717142.94632879</v>
      </c>
      <c r="F40" s="169">
        <v>238135844</v>
      </c>
      <c r="G40" s="121">
        <f>IF(ISBLANK(F40),"-",$D$48/$F$45*F40)</f>
        <v>215330463.74757412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213503090</v>
      </c>
      <c r="E42" s="110">
        <f>AVERAGE(E38:E41)</f>
        <v>213264500.34024432</v>
      </c>
      <c r="F42" s="88">
        <f>AVERAGE(F38:F41)</f>
        <v>237719363</v>
      </c>
      <c r="G42" s="89">
        <f>AVERAGE(G38:G41)</f>
        <v>214953867.57723001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16.05</v>
      </c>
      <c r="E43" s="85"/>
      <c r="F43" s="171">
        <v>17.73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16.05</v>
      </c>
      <c r="E44" s="91"/>
      <c r="F44" s="90">
        <f>F43*$B$34</f>
        <v>17.73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16.017900000000001</v>
      </c>
      <c r="E45" s="93"/>
      <c r="F45" s="92">
        <f>F44*$B$30/100</f>
        <v>17.69454</v>
      </c>
      <c r="G45" s="93"/>
    </row>
    <row r="46" spans="1:14" ht="19.5" customHeight="1">
      <c r="A46" s="378" t="s">
        <v>74</v>
      </c>
      <c r="B46" s="385"/>
      <c r="C46" s="150" t="s">
        <v>75</v>
      </c>
      <c r="D46" s="151">
        <f>D45/$B$45</f>
        <v>0.16017900000000002</v>
      </c>
      <c r="E46" s="93"/>
      <c r="F46" s="94">
        <f>F45/$B$45</f>
        <v>0.1769454</v>
      </c>
      <c r="G46" s="93"/>
    </row>
    <row r="47" spans="1:14" ht="27" customHeight="1">
      <c r="A47" s="380"/>
      <c r="B47" s="386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214109183.95873716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4.8978172464480543E-3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1.1511434216734691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5.7557171083673451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96" t="s">
        <v>94</v>
      </c>
      <c r="D61" s="393">
        <v>11.3979</v>
      </c>
      <c r="E61" s="132">
        <v>1</v>
      </c>
      <c r="F61" s="176">
        <v>208833802</v>
      </c>
      <c r="G61" s="143">
        <f>IF(ISBLANK(F61),"-",(F61/$D$50*$D$47*$B$69)*$D$58/$D$61)</f>
        <v>197.01536080206245</v>
      </c>
      <c r="H61" s="140">
        <f t="shared" ref="H61:H72" si="0">IF(ISBLANK(F61),"-",G61/$D$56)</f>
        <v>0.98507680401031228</v>
      </c>
      <c r="L61" s="70"/>
    </row>
    <row r="62" spans="1:12" s="3" customFormat="1" ht="26.25" customHeight="1">
      <c r="A62" s="79" t="s">
        <v>95</v>
      </c>
      <c r="B62" s="167">
        <v>50</v>
      </c>
      <c r="C62" s="397"/>
      <c r="D62" s="394"/>
      <c r="E62" s="133">
        <v>2</v>
      </c>
      <c r="F62" s="169">
        <v>206320337</v>
      </c>
      <c r="G62" s="144">
        <f>IF(ISBLANK(F62),"-",(F62/$D$50*$D$47*$B$69)*$D$58/$D$61)</f>
        <v>194.64413924168332</v>
      </c>
      <c r="H62" s="141">
        <f t="shared" si="0"/>
        <v>0.97322069620841656</v>
      </c>
      <c r="L62" s="70"/>
    </row>
    <row r="63" spans="1:12" s="3" customFormat="1" ht="24.75" customHeight="1">
      <c r="A63" s="79" t="s">
        <v>96</v>
      </c>
      <c r="B63" s="167">
        <v>1</v>
      </c>
      <c r="C63" s="397"/>
      <c r="D63" s="394"/>
      <c r="E63" s="133">
        <v>3</v>
      </c>
      <c r="F63" s="169">
        <v>206098503</v>
      </c>
      <c r="G63" s="144">
        <f>IF(ISBLANK(F63),"-",(F63/$D$50*$D$47*$B$69)*$D$58/$D$61)</f>
        <v>194.43485939747413</v>
      </c>
      <c r="H63" s="141">
        <f t="shared" si="0"/>
        <v>0.97217429698737068</v>
      </c>
      <c r="L63" s="70"/>
    </row>
    <row r="64" spans="1:12" ht="27" customHeight="1" thickBot="1">
      <c r="A64" s="79" t="s">
        <v>97</v>
      </c>
      <c r="B64" s="167">
        <v>1</v>
      </c>
      <c r="C64" s="398"/>
      <c r="D64" s="395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96" t="s">
        <v>99</v>
      </c>
      <c r="D65" s="393">
        <v>11.44666</v>
      </c>
      <c r="E65" s="103">
        <v>1</v>
      </c>
      <c r="F65" s="303">
        <v>209572312</v>
      </c>
      <c r="G65" s="143">
        <f>IF(ISBLANK(F65),"-",(F65/$D$50*$D$47*$B$69)*$D$58/$D$65)</f>
        <v>196.86987105041925</v>
      </c>
      <c r="H65" s="140">
        <f t="shared" si="0"/>
        <v>0.98434935525209621</v>
      </c>
    </row>
    <row r="66" spans="1:11" ht="23.25" customHeight="1">
      <c r="A66" s="79" t="s">
        <v>100</v>
      </c>
      <c r="B66" s="167">
        <v>1</v>
      </c>
      <c r="C66" s="397"/>
      <c r="D66" s="394"/>
      <c r="E66" s="104">
        <v>2</v>
      </c>
      <c r="F66" s="169">
        <v>205515863</v>
      </c>
      <c r="G66" s="144">
        <f>IF(ISBLANK(F66),"-",(F66/$D$50*$D$47*$B$69)*$D$58/$D$65)</f>
        <v>193.05928851720466</v>
      </c>
      <c r="H66" s="141">
        <f t="shared" si="0"/>
        <v>0.96529644258602332</v>
      </c>
    </row>
    <row r="67" spans="1:11" ht="24.75" customHeight="1">
      <c r="A67" s="79" t="s">
        <v>101</v>
      </c>
      <c r="B67" s="167">
        <v>1</v>
      </c>
      <c r="C67" s="397"/>
      <c r="D67" s="394"/>
      <c r="E67" s="104">
        <v>3</v>
      </c>
      <c r="F67" s="169">
        <v>206032662</v>
      </c>
      <c r="G67" s="144">
        <f>IF(ISBLANK(F67),"-",(F67/$D$50*$D$47*$B$69)*$D$58/$D$65)</f>
        <v>193.54476368097048</v>
      </c>
      <c r="H67" s="141">
        <f t="shared" si="0"/>
        <v>0.96772381840485233</v>
      </c>
    </row>
    <row r="68" spans="1:11" ht="27" customHeight="1">
      <c r="A68" s="79" t="s">
        <v>102</v>
      </c>
      <c r="B68" s="167">
        <v>1</v>
      </c>
      <c r="C68" s="398"/>
      <c r="D68" s="395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96" t="s">
        <v>104</v>
      </c>
      <c r="D69" s="393">
        <v>11.447609999999999</v>
      </c>
      <c r="E69" s="103">
        <v>1</v>
      </c>
      <c r="F69" s="303">
        <v>210337516</v>
      </c>
      <c r="G69" s="143">
        <f>IF(ISBLANK(F69),"-",(F69/$D$50*$D$47*$B$69)*$D$58/$D$69)</f>
        <v>197.57229783074277</v>
      </c>
      <c r="H69" s="141">
        <f t="shared" si="0"/>
        <v>0.98786148915371386</v>
      </c>
    </row>
    <row r="70" spans="1:11" ht="22.5" customHeight="1">
      <c r="A70" s="157" t="s">
        <v>105</v>
      </c>
      <c r="B70" s="178">
        <f>(D47*B69)/D56*D58</f>
        <v>11.51143421673469</v>
      </c>
      <c r="C70" s="397"/>
      <c r="D70" s="394"/>
      <c r="E70" s="104">
        <v>2</v>
      </c>
      <c r="F70" s="169">
        <v>206157850</v>
      </c>
      <c r="G70" s="144">
        <f>IF(ISBLANK(F70),"-",(F70/$D$50*$D$47*$B$69)*$D$58/$D$69)</f>
        <v>193.64629246808067</v>
      </c>
      <c r="H70" s="141">
        <f t="shared" si="0"/>
        <v>0.96823146234040336</v>
      </c>
    </row>
    <row r="71" spans="1:11" ht="23.25" customHeight="1">
      <c r="A71" s="378" t="s">
        <v>74</v>
      </c>
      <c r="B71" s="379"/>
      <c r="C71" s="397"/>
      <c r="D71" s="394"/>
      <c r="E71" s="104">
        <v>3</v>
      </c>
      <c r="F71" s="169">
        <v>206633911</v>
      </c>
      <c r="G71" s="144">
        <f>IF(ISBLANK(F71),"-",(F71/$D$50*$D$47*$B$69)*$D$58/$D$69)</f>
        <v>194.09346170097018</v>
      </c>
      <c r="H71" s="141">
        <f t="shared" si="0"/>
        <v>0.97046730850485086</v>
      </c>
    </row>
    <row r="72" spans="1:11" ht="23.25" customHeight="1">
      <c r="A72" s="380"/>
      <c r="B72" s="381"/>
      <c r="C72" s="399"/>
      <c r="D72" s="395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0.97493351927200445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8.725639641562569E-3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75" t="str">
        <f>B20</f>
        <v>Sulphamethoxazole &amp; Trimethoprim</v>
      </c>
      <c r="D77" s="375"/>
      <c r="E77" s="131" t="s">
        <v>108</v>
      </c>
      <c r="F77" s="131"/>
      <c r="G77" s="184">
        <f>H73</f>
        <v>0.97493351927200445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>
      <c r="A2" s="400"/>
      <c r="B2" s="400"/>
      <c r="C2" s="400"/>
      <c r="D2" s="400"/>
      <c r="E2" s="400"/>
      <c r="F2" s="400"/>
      <c r="G2" s="400"/>
      <c r="H2" s="400"/>
    </row>
    <row r="3" spans="1:8">
      <c r="A3" s="400"/>
      <c r="B3" s="400"/>
      <c r="C3" s="400"/>
      <c r="D3" s="400"/>
      <c r="E3" s="400"/>
      <c r="F3" s="400"/>
      <c r="G3" s="400"/>
      <c r="H3" s="400"/>
    </row>
    <row r="4" spans="1:8">
      <c r="A4" s="400"/>
      <c r="B4" s="400"/>
      <c r="C4" s="400"/>
      <c r="D4" s="400"/>
      <c r="E4" s="400"/>
      <c r="F4" s="400"/>
      <c r="G4" s="400"/>
      <c r="H4" s="400"/>
    </row>
    <row r="5" spans="1:8">
      <c r="A5" s="400"/>
      <c r="B5" s="400"/>
      <c r="C5" s="400"/>
      <c r="D5" s="400"/>
      <c r="E5" s="400"/>
      <c r="F5" s="400"/>
      <c r="G5" s="400"/>
      <c r="H5" s="400"/>
    </row>
    <row r="6" spans="1:8">
      <c r="A6" s="400"/>
      <c r="B6" s="400"/>
      <c r="C6" s="400"/>
      <c r="D6" s="400"/>
      <c r="E6" s="400"/>
      <c r="F6" s="400"/>
      <c r="G6" s="400"/>
      <c r="H6" s="400"/>
    </row>
    <row r="7" spans="1:8">
      <c r="A7" s="400"/>
      <c r="B7" s="400"/>
      <c r="C7" s="400"/>
      <c r="D7" s="400"/>
      <c r="E7" s="400"/>
      <c r="F7" s="400"/>
      <c r="G7" s="400"/>
      <c r="H7" s="400"/>
    </row>
    <row r="8" spans="1:8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>
      <c r="A9" s="401"/>
      <c r="B9" s="401"/>
      <c r="C9" s="401"/>
      <c r="D9" s="401"/>
      <c r="E9" s="401"/>
      <c r="F9" s="401"/>
      <c r="G9" s="401"/>
      <c r="H9" s="401"/>
    </row>
    <row r="10" spans="1:8">
      <c r="A10" s="401"/>
      <c r="B10" s="401"/>
      <c r="C10" s="401"/>
      <c r="D10" s="401"/>
      <c r="E10" s="401"/>
      <c r="F10" s="401"/>
      <c r="G10" s="401"/>
      <c r="H10" s="401"/>
    </row>
    <row r="11" spans="1:8">
      <c r="A11" s="401"/>
      <c r="B11" s="401"/>
      <c r="C11" s="401"/>
      <c r="D11" s="401"/>
      <c r="E11" s="401"/>
      <c r="F11" s="401"/>
      <c r="G11" s="401"/>
      <c r="H11" s="401"/>
    </row>
    <row r="12" spans="1:8">
      <c r="A12" s="401"/>
      <c r="B12" s="401"/>
      <c r="C12" s="401"/>
      <c r="D12" s="401"/>
      <c r="E12" s="401"/>
      <c r="F12" s="401"/>
      <c r="G12" s="401"/>
      <c r="H12" s="401"/>
    </row>
    <row r="13" spans="1:8">
      <c r="A13" s="401"/>
      <c r="B13" s="401"/>
      <c r="C13" s="401"/>
      <c r="D13" s="401"/>
      <c r="E13" s="401"/>
      <c r="F13" s="401"/>
      <c r="G13" s="401"/>
      <c r="H13" s="401"/>
    </row>
    <row r="14" spans="1:8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/>
    <row r="16" spans="1:8" ht="19.5" customHeight="1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>
      <c r="A18" s="189" t="s">
        <v>33</v>
      </c>
      <c r="B18" s="382" t="s">
        <v>5</v>
      </c>
      <c r="C18" s="383"/>
    </row>
    <row r="19" spans="1:14" ht="26.25" customHeight="1">
      <c r="A19" s="189" t="s">
        <v>34</v>
      </c>
      <c r="B19" s="290" t="str">
        <f>Sulphamethoxazole!B19</f>
        <v>NDQB201605901</v>
      </c>
      <c r="C19" s="313">
        <v>25</v>
      </c>
    </row>
    <row r="20" spans="1:14" ht="26.25" customHeight="1">
      <c r="A20" s="189" t="s">
        <v>35</v>
      </c>
      <c r="B20" s="362" t="s">
        <v>118</v>
      </c>
      <c r="C20" s="291"/>
    </row>
    <row r="21" spans="1:14" ht="26.25" customHeight="1">
      <c r="A21" s="189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>
      <c r="A22" s="189" t="s">
        <v>37</v>
      </c>
      <c r="B22" s="292">
        <v>42499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42502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82" t="s">
        <v>114</v>
      </c>
      <c r="C26" s="383"/>
    </row>
    <row r="27" spans="1:14" ht="26.25" customHeight="1">
      <c r="A27" s="194" t="s">
        <v>45</v>
      </c>
      <c r="B27" s="374" t="s">
        <v>110</v>
      </c>
      <c r="C27" s="374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87" t="s">
        <v>47</v>
      </c>
      <c r="D29" s="388"/>
      <c r="E29" s="388"/>
      <c r="F29" s="388"/>
      <c r="G29" s="388"/>
      <c r="H29" s="389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90" t="s">
        <v>50</v>
      </c>
      <c r="D31" s="391"/>
      <c r="E31" s="391"/>
      <c r="F31" s="391"/>
      <c r="G31" s="391"/>
      <c r="H31" s="392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90" t="s">
        <v>52</v>
      </c>
      <c r="D32" s="391"/>
      <c r="E32" s="391"/>
      <c r="F32" s="391"/>
      <c r="G32" s="391"/>
      <c r="H32" s="392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76" t="s">
        <v>56</v>
      </c>
      <c r="E36" s="377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19432373</v>
      </c>
      <c r="E38" s="254">
        <f>IF(ISBLANK(D38),"-",$D$48/$D$45*D38)</f>
        <v>15774425.259255253</v>
      </c>
      <c r="F38" s="295">
        <v>23562646</v>
      </c>
      <c r="G38" s="246">
        <f>IF(ISBLANK(F38),"-",$D$48/$F$45*F38)</f>
        <v>15737431.802710602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19511215</v>
      </c>
      <c r="E39" s="255">
        <f>IF(ISBLANK(D39),"-",$D$48/$D$45*D39)</f>
        <v>15838426.049909599</v>
      </c>
      <c r="F39" s="296">
        <v>23660648</v>
      </c>
      <c r="G39" s="247">
        <f>IF(ISBLANK(F39),"-",$D$48/$F$45*F39)</f>
        <v>15802887.091201091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19482346</v>
      </c>
      <c r="E40" s="255">
        <f>IF(ISBLANK(D40),"-",$D$48/$D$45*D40)</f>
        <v>15814991.347271407</v>
      </c>
      <c r="F40" s="296">
        <v>23622441</v>
      </c>
      <c r="G40" s="247">
        <f>IF(ISBLANK(F40),"-",$D$48/$F$45*F40)</f>
        <v>15777368.732317027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19475311.333333332</v>
      </c>
      <c r="E42" s="236">
        <f>AVERAGE(E38:E41)</f>
        <v>15809280.885478752</v>
      </c>
      <c r="F42" s="214">
        <f>AVERAGE(F38:F41)</f>
        <v>23615245</v>
      </c>
      <c r="G42" s="215">
        <f>AVERAGE(G38:G41)</f>
        <v>15772562.542076239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26.37</v>
      </c>
      <c r="E43" s="211"/>
      <c r="F43" s="298">
        <v>32.049999999999997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26.37</v>
      </c>
      <c r="E44" s="217"/>
      <c r="F44" s="216">
        <f>F43*$B$34</f>
        <v>32.049999999999997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26.280342000000001</v>
      </c>
      <c r="E45" s="219"/>
      <c r="F45" s="218">
        <f>F44*$B$30/100</f>
        <v>31.941029999999998</v>
      </c>
      <c r="G45" s="219"/>
    </row>
    <row r="46" spans="1:14" ht="19.5" customHeight="1">
      <c r="A46" s="378" t="s">
        <v>74</v>
      </c>
      <c r="B46" s="385"/>
      <c r="C46" s="276" t="s">
        <v>75</v>
      </c>
      <c r="D46" s="277">
        <f>D45/$B$45</f>
        <v>3.9420512999999997E-2</v>
      </c>
      <c r="E46" s="219"/>
      <c r="F46" s="220">
        <f>F45/$B$45</f>
        <v>4.7911544999999993E-2</v>
      </c>
      <c r="G46" s="219"/>
    </row>
    <row r="47" spans="1:14" ht="27" customHeight="1">
      <c r="A47" s="380"/>
      <c r="B47" s="386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15790921.713777497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2.2472201221545402E-3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1.1511434216734691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5.7557171083673451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96" t="s">
        <v>94</v>
      </c>
      <c r="D61" s="393">
        <f>Sulphamethoxazole!D61:D64</f>
        <v>11.3979</v>
      </c>
      <c r="E61" s="258">
        <v>1</v>
      </c>
      <c r="F61" s="303">
        <v>15275223</v>
      </c>
      <c r="G61" s="269">
        <f>IF(ISBLANK(F61),"-",(F61/$D$50*$D$47*$B$69)*$D$58/$D$61)</f>
        <v>39.079109935612657</v>
      </c>
      <c r="H61" s="266">
        <f t="shared" ref="H61:H72" si="0">IF(ISBLANK(F61),"-",G61/$D$56)</f>
        <v>0.97697774839031637</v>
      </c>
      <c r="L61" s="196"/>
    </row>
    <row r="62" spans="1:12" s="3" customFormat="1" ht="26.25" customHeight="1">
      <c r="A62" s="205" t="s">
        <v>95</v>
      </c>
      <c r="B62" s="294">
        <v>50</v>
      </c>
      <c r="C62" s="397"/>
      <c r="D62" s="394"/>
      <c r="E62" s="259">
        <v>2</v>
      </c>
      <c r="F62" s="296">
        <v>15308309</v>
      </c>
      <c r="G62" s="270">
        <f>IF(ISBLANK(F62),"-",(F62/$D$50*$D$47*$B$69)*$D$58/$D$61)</f>
        <v>39.163754947428828</v>
      </c>
      <c r="H62" s="267">
        <f t="shared" si="0"/>
        <v>0.97909387368572065</v>
      </c>
      <c r="L62" s="196"/>
    </row>
    <row r="63" spans="1:12" s="3" customFormat="1" ht="24.75" customHeight="1">
      <c r="A63" s="205" t="s">
        <v>96</v>
      </c>
      <c r="B63" s="294">
        <v>1</v>
      </c>
      <c r="C63" s="397"/>
      <c r="D63" s="394"/>
      <c r="E63" s="259">
        <v>3</v>
      </c>
      <c r="F63" s="296">
        <v>15340439</v>
      </c>
      <c r="G63" s="270">
        <f>IF(ISBLANK(F63),"-",(F63/$D$50*$D$47*$B$69)*$D$58/$D$61)</f>
        <v>39.245954192718493</v>
      </c>
      <c r="H63" s="267">
        <f t="shared" si="0"/>
        <v>0.98114885481796232</v>
      </c>
      <c r="L63" s="196"/>
    </row>
    <row r="64" spans="1:12" ht="27" customHeight="1">
      <c r="A64" s="205" t="s">
        <v>97</v>
      </c>
      <c r="B64" s="294">
        <v>1</v>
      </c>
      <c r="C64" s="398"/>
      <c r="D64" s="395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96" t="s">
        <v>99</v>
      </c>
      <c r="D65" s="393">
        <f>Sulphamethoxazole!D65:D68</f>
        <v>11.44666</v>
      </c>
      <c r="E65" s="229">
        <v>1</v>
      </c>
      <c r="F65" s="296">
        <v>15333195</v>
      </c>
      <c r="G65" s="269">
        <f>IF(ISBLANK(F65),"-",(F65/$D$50*$D$47*$B$69)*$D$58/$D$65)</f>
        <v>39.060322309187178</v>
      </c>
      <c r="H65" s="266">
        <f t="shared" si="0"/>
        <v>0.97650805772967941</v>
      </c>
    </row>
    <row r="66" spans="1:11" ht="23.25" customHeight="1">
      <c r="A66" s="205" t="s">
        <v>100</v>
      </c>
      <c r="B66" s="294">
        <v>1</v>
      </c>
      <c r="C66" s="397"/>
      <c r="D66" s="394"/>
      <c r="E66" s="230">
        <v>2</v>
      </c>
      <c r="F66" s="296">
        <v>15365067</v>
      </c>
      <c r="G66" s="270">
        <f>IF(ISBLANK(F66),"-",(F66/$D$50*$D$47*$B$69)*$D$58/$D$65)</f>
        <v>39.141514167285798</v>
      </c>
      <c r="H66" s="267">
        <f t="shared" si="0"/>
        <v>0.97853785418214501</v>
      </c>
    </row>
    <row r="67" spans="1:11" ht="24.75" customHeight="1">
      <c r="A67" s="205" t="s">
        <v>101</v>
      </c>
      <c r="B67" s="294">
        <v>1</v>
      </c>
      <c r="C67" s="397"/>
      <c r="D67" s="394"/>
      <c r="E67" s="230">
        <v>3</v>
      </c>
      <c r="F67" s="296">
        <v>15417884</v>
      </c>
      <c r="G67" s="270">
        <f>IF(ISBLANK(F67),"-",(F67/$D$50*$D$47*$B$69)*$D$58/$D$65)</f>
        <v>39.276062057885525</v>
      </c>
      <c r="H67" s="267">
        <f t="shared" si="0"/>
        <v>0.98190155144713809</v>
      </c>
    </row>
    <row r="68" spans="1:11" ht="27" customHeight="1">
      <c r="A68" s="205" t="s">
        <v>102</v>
      </c>
      <c r="B68" s="294">
        <v>1</v>
      </c>
      <c r="C68" s="398"/>
      <c r="D68" s="395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96" t="s">
        <v>104</v>
      </c>
      <c r="D69" s="393">
        <f>Sulphamethoxazole!D69:D72</f>
        <v>11.447609999999999</v>
      </c>
      <c r="E69" s="229">
        <v>1</v>
      </c>
      <c r="F69" s="303">
        <v>15487307</v>
      </c>
      <c r="G69" s="269">
        <f>IF(ISBLANK(F69),"-",(F69/$D$50*$D$47*$B$69)*$D$58/$D$69)</f>
        <v>39.449638590015311</v>
      </c>
      <c r="H69" s="267">
        <f t="shared" si="0"/>
        <v>0.98624096475038281</v>
      </c>
    </row>
    <row r="70" spans="1:11" ht="22.5" customHeight="1">
      <c r="A70" s="283" t="s">
        <v>105</v>
      </c>
      <c r="B70" s="305">
        <f>(D47*B69)/D56*D58</f>
        <v>11.51143421673469</v>
      </c>
      <c r="C70" s="397"/>
      <c r="D70" s="394"/>
      <c r="E70" s="230">
        <v>2</v>
      </c>
      <c r="F70" s="296">
        <v>15482838</v>
      </c>
      <c r="G70" s="270">
        <f>IF(ISBLANK(F70),"-",(F70/$D$50*$D$47*$B$69)*$D$58/$D$69)</f>
        <v>39.438255046390935</v>
      </c>
      <c r="H70" s="267">
        <f t="shared" si="0"/>
        <v>0.98595637615977338</v>
      </c>
    </row>
    <row r="71" spans="1:11" ht="23.25" customHeight="1">
      <c r="A71" s="378" t="s">
        <v>74</v>
      </c>
      <c r="B71" s="379"/>
      <c r="C71" s="397"/>
      <c r="D71" s="394"/>
      <c r="E71" s="230">
        <v>3</v>
      </c>
      <c r="F71" s="296">
        <v>15522712</v>
      </c>
      <c r="G71" s="270">
        <f>IF(ISBLANK(F71),"-",(F71/$D$50*$D$47*$B$69)*$D$58/$D$69)</f>
        <v>39.539823052315924</v>
      </c>
      <c r="H71" s="267">
        <f t="shared" si="0"/>
        <v>0.98849557630789808</v>
      </c>
    </row>
    <row r="72" spans="1:11" ht="23.25" customHeight="1">
      <c r="A72" s="380"/>
      <c r="B72" s="381"/>
      <c r="C72" s="399"/>
      <c r="D72" s="395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0.98165120638566838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4.4299462953547551E-3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75" t="str">
        <f>B20</f>
        <v>Sulphamethoxazole &amp; Trimethoprim</v>
      </c>
      <c r="D77" s="375"/>
      <c r="E77" s="257" t="s">
        <v>108</v>
      </c>
      <c r="F77" s="257"/>
      <c r="G77" s="311">
        <f>H73</f>
        <v>0.98165120638566838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2016-05-12T05:30:12Z</cp:lastPrinted>
  <dcterms:created xsi:type="dcterms:W3CDTF">2005-07-05T10:19:27Z</dcterms:created>
  <dcterms:modified xsi:type="dcterms:W3CDTF">2016-05-13T06:43:30Z</dcterms:modified>
</cp:coreProperties>
</file>