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15015" windowHeight="5580" activeTab="2"/>
  </bookViews>
  <sheets>
    <sheet name="RD" sheetId="2" r:id="rId1"/>
    <sheet name="SST " sheetId="6" r:id="rId2"/>
    <sheet name="Sulphamethoxazole" sheetId="4" r:id="rId3"/>
    <sheet name="Trimethoprim" sheetId="5" r:id="rId4"/>
  </sheets>
  <definedNames>
    <definedName name="_xlnm.Print_Area" localSheetId="0">RD!$A$1:$F$45</definedName>
    <definedName name="_xlnm.Print_Area" localSheetId="1">'SST '!$A$1:$G$52</definedName>
    <definedName name="_xlnm.Print_Area" localSheetId="2">Sulphamethoxazole!$A$1:$H$81</definedName>
    <definedName name="_xlnm.Print_Area" localSheetId="3">Trimethoprim!$A$1:$H$81</definedName>
  </definedNames>
  <calcPr calcId="124519"/>
</workbook>
</file>

<file path=xl/calcChain.xml><?xml version="1.0" encoding="utf-8"?>
<calcChain xmlns="http://schemas.openxmlformats.org/spreadsheetml/2006/main">
  <c r="D61" i="5"/>
  <c r="D65"/>
  <c r="B19" l="1"/>
  <c r="B41" i="6"/>
  <c r="E39"/>
  <c r="D39"/>
  <c r="C39"/>
  <c r="B39"/>
  <c r="B40" s="1"/>
  <c r="B30"/>
  <c r="B19"/>
  <c r="F17"/>
  <c r="E17"/>
  <c r="D17"/>
  <c r="B17"/>
  <c r="B18" s="1"/>
  <c r="B8"/>
  <c r="D69" i="5" l="1"/>
  <c r="C77"/>
  <c r="H72"/>
  <c r="G72"/>
  <c r="B69"/>
  <c r="H68"/>
  <c r="G68"/>
  <c r="H64"/>
  <c r="G64"/>
  <c r="B58"/>
  <c r="E56"/>
  <c r="B55"/>
  <c r="B45"/>
  <c r="D48" s="1"/>
  <c r="D49" s="1"/>
  <c r="F44"/>
  <c r="F45" s="1"/>
  <c r="D44"/>
  <c r="F42"/>
  <c r="D42"/>
  <c r="G41"/>
  <c r="E41"/>
  <c r="G40"/>
  <c r="E40"/>
  <c r="G39"/>
  <c r="E39"/>
  <c r="G38"/>
  <c r="E38"/>
  <c r="B34"/>
  <c r="B30"/>
  <c r="C77" i="4"/>
  <c r="H72"/>
  <c r="G72"/>
  <c r="B69"/>
  <c r="H68"/>
  <c r="G68"/>
  <c r="H64"/>
  <c r="G64"/>
  <c r="B58"/>
  <c r="E56"/>
  <c r="B55"/>
  <c r="B45"/>
  <c r="D48" s="1"/>
  <c r="D49" s="1"/>
  <c r="F44"/>
  <c r="D44"/>
  <c r="F42"/>
  <c r="D42"/>
  <c r="G41"/>
  <c r="E41"/>
  <c r="B34"/>
  <c r="B30"/>
  <c r="D45" s="1"/>
  <c r="E40" s="1"/>
  <c r="D33" i="2"/>
  <c r="C33"/>
  <c r="C35" s="1"/>
  <c r="B33"/>
  <c r="E39" i="4" l="1"/>
  <c r="E38"/>
  <c r="D50" i="5"/>
  <c r="D51" s="1"/>
  <c r="F46"/>
  <c r="D45"/>
  <c r="D46" s="1"/>
  <c r="G42"/>
  <c r="C37" i="2"/>
  <c r="C39" s="1"/>
  <c r="D52" i="5"/>
  <c r="E42"/>
  <c r="D46" i="4"/>
  <c r="F45"/>
  <c r="F46" l="1"/>
  <c r="G39"/>
  <c r="G40"/>
  <c r="G38"/>
  <c r="E42"/>
  <c r="B57"/>
  <c r="D58" s="1"/>
  <c r="B70" s="1"/>
  <c r="B57" i="5"/>
  <c r="D58" s="1"/>
  <c r="G42" i="4" l="1"/>
  <c r="D50"/>
  <c r="G65" s="1"/>
  <c r="H65" s="1"/>
  <c r="D52"/>
  <c r="G67" i="5"/>
  <c r="H67" s="1"/>
  <c r="G65"/>
  <c r="H65" s="1"/>
  <c r="G66"/>
  <c r="H66" s="1"/>
  <c r="B70"/>
  <c r="G61"/>
  <c r="H61" s="1"/>
  <c r="G71"/>
  <c r="H71" s="1"/>
  <c r="G69"/>
  <c r="H69" s="1"/>
  <c r="G63"/>
  <c r="H63" s="1"/>
  <c r="G62"/>
  <c r="H62" s="1"/>
  <c r="G70"/>
  <c r="H70" s="1"/>
  <c r="G66" i="4" l="1"/>
  <c r="H66" s="1"/>
  <c r="D51"/>
  <c r="G70"/>
  <c r="H70" s="1"/>
  <c r="G61"/>
  <c r="H61" s="1"/>
  <c r="G69"/>
  <c r="H69" s="1"/>
  <c r="G63"/>
  <c r="H63" s="1"/>
  <c r="G67"/>
  <c r="H67" s="1"/>
  <c r="G62"/>
  <c r="H62" s="1"/>
  <c r="G71"/>
  <c r="H71" s="1"/>
  <c r="H73" i="5"/>
  <c r="H75"/>
  <c r="H73" i="4" l="1"/>
  <c r="G77" s="1"/>
  <c r="H75"/>
  <c r="H74" i="5"/>
  <c r="G77"/>
  <c r="H74" i="4" l="1"/>
</calcChain>
</file>

<file path=xl/sharedStrings.xml><?xml version="1.0" encoding="utf-8"?>
<sst xmlns="http://schemas.openxmlformats.org/spreadsheetml/2006/main" count="271" uniqueCount="123">
  <si>
    <t>HPLC System Suitability Report</t>
  </si>
  <si>
    <t>Analysis Data</t>
  </si>
  <si>
    <t>Assay</t>
  </si>
  <si>
    <t>Sample(s)</t>
  </si>
  <si>
    <t>Reference Substance:</t>
  </si>
  <si>
    <t>COSATRIM SUSPENSION</t>
  </si>
  <si>
    <t>% age Purity:</t>
  </si>
  <si>
    <t>NDQB201604871</t>
  </si>
  <si>
    <t>Weight (mg):</t>
  </si>
  <si>
    <t>Sulfamethoxazole BP &amp; Trimethoprim BP</t>
  </si>
  <si>
    <t>Standard Conc (mg/mL):</t>
  </si>
  <si>
    <t>Each 5 mL contains: Sulphamethoxazole BP 200 mg and  Trimethoprim BP 40 mg.</t>
  </si>
  <si>
    <t>Injection Number</t>
  </si>
  <si>
    <t>Peak Areas</t>
  </si>
  <si>
    <t xml:space="preserve">Theoretical Plates (USP) </t>
  </si>
  <si>
    <t>Tailing Factor (Assym)</t>
  </si>
  <si>
    <t>Retention Times (min)</t>
  </si>
  <si>
    <t>Averages:</t>
  </si>
  <si>
    <t xml:space="preserve">RSD: </t>
  </si>
  <si>
    <t>n:</t>
  </si>
  <si>
    <t>Summary:</t>
  </si>
  <si>
    <r>
      <t xml:space="preserve">The RSD of the peak areas for six replicate injections of  SST Std is </t>
    </r>
    <r>
      <rPr>
        <b/>
        <sz val="12"/>
        <color rgb="FF000000"/>
        <rFont val="Book Antiqua"/>
      </rPr>
      <t>less than 2.0%.</t>
    </r>
  </si>
  <si>
    <r>
      <t xml:space="preserve">The number of Theoretical Plates (USP) for all peaks is </t>
    </r>
    <r>
      <rPr>
        <b/>
        <sz val="12"/>
        <color rgb="FF000000"/>
        <rFont val="Book Antiqua"/>
      </rPr>
      <t>greater than 2000</t>
    </r>
  </si>
  <si>
    <r>
      <t>The Assymetry of all peaks were below</t>
    </r>
    <r>
      <rPr>
        <b/>
        <sz val="12"/>
        <color rgb="FF000000"/>
        <rFont val="Book Antiqua"/>
      </rPr>
      <t xml:space="preserve"> 2.0</t>
    </r>
  </si>
  <si>
    <t>Name</t>
  </si>
  <si>
    <t>Date</t>
  </si>
  <si>
    <t>Signature</t>
  </si>
  <si>
    <t>Analysed by:</t>
  </si>
  <si>
    <t>Reviewed By:</t>
  </si>
  <si>
    <t>National Quality Control Laboratory</t>
  </si>
  <si>
    <t>Laboratory Data Calculation Spreadsheet</t>
  </si>
  <si>
    <t>Please enter the required information in the cells highlighted in green</t>
  </si>
  <si>
    <t>Relative Density Test Report</t>
  </si>
  <si>
    <t>Sample Name:</t>
  </si>
  <si>
    <t>Laboratory Ref No:</t>
  </si>
  <si>
    <t>Active Ingredient:</t>
  </si>
  <si>
    <t>Label Claim:</t>
  </si>
  <si>
    <t>Date Analysis Started:</t>
  </si>
  <si>
    <t>Date Analysis Completed:</t>
  </si>
  <si>
    <t>Pyknometer + Water (g)</t>
  </si>
  <si>
    <t>Pyknometer + Sample (g)</t>
  </si>
  <si>
    <t>Mass of Water (g):</t>
  </si>
  <si>
    <t>Mass of Sample (g):</t>
  </si>
  <si>
    <t xml:space="preserve">Relative Density of Sample: </t>
  </si>
  <si>
    <t>Analysis Report</t>
  </si>
  <si>
    <t>Code:</t>
  </si>
  <si>
    <t>% Water content:</t>
  </si>
  <si>
    <t>If correction for water content is not needed please enter 0</t>
  </si>
  <si>
    <t xml:space="preserve">% Purity corrected for water: </t>
  </si>
  <si>
    <t xml:space="preserve"> Mwt of compound in free base form:</t>
  </si>
  <si>
    <t xml:space="preserve">Enter molecular mass of compound in free base form. If salt conversion is NOT needed, enter 1. </t>
  </si>
  <si>
    <t>Mwt of compound in salt form:</t>
  </si>
  <si>
    <t xml:space="preserve">Enter molecular mass of compound in salt form. If salt conversion is NOT needed, enter 1. </t>
  </si>
  <si>
    <t>1 mg of salt is equivalent to</t>
  </si>
  <si>
    <t>free base</t>
  </si>
  <si>
    <t>Initial Standard dilution (mL):</t>
  </si>
  <si>
    <t>Standard A</t>
  </si>
  <si>
    <t>Standard B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</si>
  <si>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transfer Volume (mL:</t>
    </r>
  </si>
  <si>
    <t>Inj</t>
  </si>
  <si>
    <t>Response:</t>
  </si>
  <si>
    <t>Normalised Response: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</si>
  <si>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Standard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</si>
  <si>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</si>
  <si>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Standard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</si>
  <si>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Volume (mL: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</si>
  <si>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Standard Final Volume (mL):</t>
    </r>
  </si>
  <si>
    <t>Average: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</si>
  <si>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Transfer Volume (mL):</t>
    </r>
  </si>
  <si>
    <t>Mass of RS (mg):</t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</si>
  <si>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Standard Final Volume (mL):</t>
    </r>
  </si>
  <si>
    <t>Mass of WRS as free base (mg):</t>
  </si>
  <si>
    <t>Standard Dilution Factor</t>
  </si>
  <si>
    <t>Purity correction (mg):</t>
  </si>
  <si>
    <t>If there are no serial dilutions, or only one dilution, enter 1 in all boxes not used.</t>
  </si>
  <si>
    <t>Concentration (mg/mL):</t>
  </si>
  <si>
    <t>Desired Concentration (mg/mL):</t>
  </si>
  <si>
    <t>Desired Weight as free base (mg):</t>
  </si>
  <si>
    <t>Desired Weight as salt (mg):</t>
  </si>
  <si>
    <t>Average Normalised Response:</t>
  </si>
  <si>
    <t>RSD:</t>
  </si>
  <si>
    <t>Determination of Content of Active Ingredient in the Sample</t>
  </si>
  <si>
    <t xml:space="preserve">Label Claim: </t>
  </si>
  <si>
    <t xml:space="preserve">Each </t>
  </si>
  <si>
    <t>contains</t>
  </si>
  <si>
    <t>Relative Density of sample:</t>
  </si>
  <si>
    <t>Each</t>
  </si>
  <si>
    <t>is equivalent to</t>
  </si>
  <si>
    <t>Initial Sample dilution (mL):</t>
  </si>
  <si>
    <t>Powder Weight (g)</t>
  </si>
  <si>
    <t>Injection</t>
  </si>
  <si>
    <t>Determined Amt (mg)</t>
  </si>
  <si>
    <t>% Assay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</si>
  <si>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transfer Volume (mL:</t>
    </r>
  </si>
  <si>
    <t>Assay Smp A</t>
  </si>
  <si>
    <r>
      <t>1</t>
    </r>
    <r>
      <rPr>
        <vertAlign val="superscript"/>
        <sz val="14"/>
        <color rgb="FF000000"/>
        <rFont val="Book Antiqua"/>
      </rPr>
      <t>st</t>
    </r>
    <r>
      <rPr>
        <sz val="14"/>
        <color rgb="FF000000"/>
        <rFont val="Book Antiqua"/>
      </rPr>
      <t xml:space="preserve"> Dilution Sample Final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</si>
  <si>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Transfer Volume (mL):</t>
    </r>
  </si>
  <si>
    <r>
      <t>2</t>
    </r>
    <r>
      <rPr>
        <vertAlign val="superscript"/>
        <sz val="14"/>
        <color rgb="FF000000"/>
        <rFont val="Book Antiqua"/>
      </rPr>
      <t>nd</t>
    </r>
    <r>
      <rPr>
        <sz val="14"/>
        <color rgb="FF000000"/>
        <rFont val="Book Antiqua"/>
      </rPr>
      <t xml:space="preserve"> Dilution Sample Final Volume (mL):</t>
    </r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</si>
  <si>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Transfer Volume (mL:</t>
    </r>
  </si>
  <si>
    <t>Assay Smp B</t>
  </si>
  <si>
    <r>
      <t>3</t>
    </r>
    <r>
      <rPr>
        <vertAlign val="superscript"/>
        <sz val="14"/>
        <color rgb="FF000000"/>
        <rFont val="Book Antiqua"/>
      </rPr>
      <t>rd</t>
    </r>
    <r>
      <rPr>
        <sz val="14"/>
        <color rgb="FF000000"/>
        <rFont val="Book Antiqua"/>
      </rPr>
      <t xml:space="preserve"> Dilution Sample Final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</si>
  <si>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Transfer Volume (mL):</t>
    </r>
  </si>
  <si>
    <r>
      <t>4</t>
    </r>
    <r>
      <rPr>
        <vertAlign val="superscript"/>
        <sz val="14"/>
        <color rgb="FF000000"/>
        <rFont val="Book Antiqua"/>
      </rPr>
      <t>th</t>
    </r>
    <r>
      <rPr>
        <sz val="14"/>
        <color rgb="FF000000"/>
        <rFont val="Book Antiqua"/>
      </rPr>
      <t xml:space="preserve"> Dilution Sample Final Volume (mL):</t>
    </r>
  </si>
  <si>
    <t>Sample Dilution Factor</t>
  </si>
  <si>
    <t>Assay Smp C</t>
  </si>
  <si>
    <t>Desired Powder Weight (g):</t>
  </si>
  <si>
    <t>Comment:</t>
  </si>
  <si>
    <t xml:space="preserve">The content of </t>
  </si>
  <si>
    <t xml:space="preserve">in the sample as a percentage of the stated  label claim is </t>
  </si>
  <si>
    <t xml:space="preserve"> S12-1</t>
  </si>
  <si>
    <t>T7-2</t>
  </si>
  <si>
    <t>Sulfamethoxazole</t>
  </si>
  <si>
    <t>Resolution</t>
  </si>
  <si>
    <r>
      <t xml:space="preserve">Resolution - NLT than </t>
    </r>
    <r>
      <rPr>
        <b/>
        <sz val="12"/>
        <color rgb="FF000000"/>
        <rFont val="Book Antiqua"/>
        <family val="1"/>
      </rPr>
      <t>5.0</t>
    </r>
    <r>
      <rPr>
        <sz val="12"/>
        <color rgb="FF000000"/>
        <rFont val="Book Antiqua"/>
      </rPr>
      <t xml:space="preserve"> between sulfamethoxazole and trimethoprim</t>
    </r>
  </si>
  <si>
    <t>Trimethoprim</t>
  </si>
  <si>
    <t>Dr. Sarah Mwangi</t>
  </si>
  <si>
    <t xml:space="preserve">Assay </t>
  </si>
  <si>
    <t>Cosatrim Suspension</t>
  </si>
  <si>
    <t>Sulphamethoxazole &amp; Trimethoprim</t>
  </si>
  <si>
    <t>Sulphamethoxazole</t>
  </si>
  <si>
    <t>12th May 2016</t>
  </si>
  <si>
    <t>NDQB201604902</t>
  </si>
  <si>
    <t>NDQB201605903</t>
  </si>
</sst>
</file>

<file path=xl/styles.xml><?xml version="1.0" encoding="utf-8"?>
<styleSheet xmlns="http://schemas.openxmlformats.org/spreadsheetml/2006/main">
  <numFmts count="11">
    <numFmt numFmtId="164" formatCode="0.00000"/>
    <numFmt numFmtId="165" formatCode="0.0%"/>
    <numFmt numFmtId="166" formatCode="0.0000000"/>
    <numFmt numFmtId="167" formatCode="0.0000"/>
    <numFmt numFmtId="168" formatCode="0.000"/>
    <numFmt numFmtId="169" formatCode="[$-409]d/mmm/yy;@"/>
    <numFmt numFmtId="170" formatCode="dd\-mmm\-yy"/>
    <numFmt numFmtId="171" formatCode="0.0000\ &quot;mg&quot;"/>
    <numFmt numFmtId="172" formatCode="0.0\ &quot;mL&quot;"/>
    <numFmt numFmtId="173" formatCode="0.0000\ &quot;g&quot;"/>
    <numFmt numFmtId="174" formatCode="0.0\ &quot;mg&quot;"/>
  </numFmts>
  <fonts count="30">
    <font>
      <sz val="10"/>
      <color rgb="FF000000"/>
      <name val="Arial"/>
    </font>
    <font>
      <b/>
      <sz val="10"/>
      <color rgb="FF000000"/>
      <name val="Book Antiqua"/>
    </font>
    <font>
      <sz val="10"/>
      <color rgb="FF000000"/>
      <name val="Book Antiqua"/>
    </font>
    <font>
      <b/>
      <u/>
      <sz val="14"/>
      <color rgb="FF000000"/>
      <name val="Book Antiqua"/>
    </font>
    <font>
      <b/>
      <u/>
      <sz val="12"/>
      <color rgb="FF000000"/>
      <name val="Book Antiqua"/>
    </font>
    <font>
      <b/>
      <sz val="12"/>
      <color rgb="FF000000"/>
      <name val="Book Antiqua"/>
    </font>
    <font>
      <sz val="12"/>
      <color rgb="FF000000"/>
      <name val="Book Antiqua"/>
    </font>
    <font>
      <sz val="11"/>
      <color rgb="FF000000"/>
      <name val="Book Antiqua"/>
    </font>
    <font>
      <b/>
      <i/>
      <sz val="14"/>
      <color rgb="FF000000"/>
      <name val="Book Antiqua"/>
    </font>
    <font>
      <b/>
      <sz val="72"/>
      <color rgb="FF000000"/>
      <name val="Book Antiqua"/>
    </font>
    <font>
      <b/>
      <sz val="52"/>
      <color rgb="FF000000"/>
      <name val="Book Antiqua"/>
    </font>
    <font>
      <b/>
      <sz val="28"/>
      <color rgb="FF000000"/>
      <name val="Book Antiqua"/>
    </font>
    <font>
      <b/>
      <sz val="36"/>
      <color rgb="FF000000"/>
      <name val="Book Antiqua"/>
    </font>
    <font>
      <sz val="14"/>
      <color rgb="FF000000"/>
      <name val="Book Antiqua"/>
    </font>
    <font>
      <b/>
      <sz val="14"/>
      <color rgb="FF000000"/>
      <name val="Book Antiqua"/>
    </font>
    <font>
      <b/>
      <sz val="14"/>
      <color rgb="FF000000"/>
      <name val="Calibri"/>
    </font>
    <font>
      <i/>
      <sz val="14"/>
      <color rgb="FF000000"/>
      <name val="Arial"/>
    </font>
    <font>
      <i/>
      <sz val="14"/>
      <color rgb="FF000000"/>
      <name val="Book Antiqua"/>
    </font>
    <font>
      <sz val="14"/>
      <color rgb="FF000000"/>
      <name val="Arial"/>
    </font>
    <font>
      <sz val="20"/>
      <color rgb="FF000000"/>
      <name val="Book Antiqua"/>
    </font>
    <font>
      <b/>
      <sz val="20"/>
      <color rgb="FF000000"/>
      <name val="Book Antiqua"/>
    </font>
    <font>
      <b/>
      <u/>
      <sz val="16"/>
      <color rgb="FF000000"/>
      <name val="Book Antiqua"/>
    </font>
    <font>
      <vertAlign val="superscript"/>
      <sz val="14"/>
      <color rgb="FF000000"/>
      <name val="Book Antiqua"/>
    </font>
    <font>
      <sz val="10"/>
      <color rgb="FF000000"/>
      <name val="Arial"/>
    </font>
    <font>
      <b/>
      <sz val="12"/>
      <color rgb="FF000000"/>
      <name val="Book Antiqua"/>
      <family val="1"/>
    </font>
    <font>
      <sz val="12"/>
      <color rgb="FF000000"/>
      <name val="Book Antiqua"/>
      <family val="1"/>
    </font>
    <font>
      <sz val="10"/>
      <color rgb="FF000000"/>
      <name val="Book Antiqua"/>
      <family val="1"/>
    </font>
    <font>
      <b/>
      <sz val="20"/>
      <color rgb="FF000000"/>
      <name val="Book Antiqua"/>
      <family val="1"/>
    </font>
    <font>
      <sz val="20"/>
      <color rgb="FF000000"/>
      <name val="Book Antiqua"/>
      <family val="1"/>
    </font>
    <font>
      <sz val="14"/>
      <color rgb="FF000000"/>
      <name val="Book Antiqua"/>
      <family val="1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</fills>
  <borders count="5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3" fillId="2" borderId="0"/>
  </cellStyleXfs>
  <cellXfs count="403"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0" xfId="0" applyFont="1" applyFill="1"/>
    <xf numFmtId="2" fontId="5" fillId="2" borderId="12" xfId="0" applyNumberFormat="1" applyFont="1" applyFill="1" applyBorder="1" applyAlignment="1">
      <alignment horizontal="center" wrapText="1"/>
    </xf>
    <xf numFmtId="2" fontId="5" fillId="2" borderId="15" xfId="0" applyNumberFormat="1" applyFont="1" applyFill="1" applyBorder="1" applyAlignment="1">
      <alignment horizontal="center" wrapText="1"/>
    </xf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0" fillId="2" borderId="0" xfId="0" applyFill="1"/>
    <xf numFmtId="164" fontId="6" fillId="3" borderId="16" xfId="0" applyNumberFormat="1" applyFont="1" applyFill="1" applyBorder="1" applyAlignment="1" applyProtection="1">
      <alignment horizontal="center"/>
      <protection locked="0"/>
    </xf>
    <xf numFmtId="164" fontId="6" fillId="3" borderId="17" xfId="0" applyNumberFormat="1" applyFont="1" applyFill="1" applyBorder="1" applyAlignment="1" applyProtection="1">
      <alignment horizontal="center"/>
      <protection locked="0"/>
    </xf>
    <xf numFmtId="164" fontId="2" fillId="2" borderId="0" xfId="0" applyNumberFormat="1" applyFont="1" applyFill="1" applyAlignment="1">
      <alignment horizontal="center"/>
    </xf>
    <xf numFmtId="164" fontId="6" fillId="2" borderId="18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 applyProtection="1">
      <alignment horizontal="center"/>
      <protection locked="0"/>
    </xf>
    <xf numFmtId="164" fontId="6" fillId="2" borderId="0" xfId="0" applyNumberFormat="1" applyFont="1" applyFill="1" applyAlignment="1">
      <alignment horizontal="center"/>
    </xf>
    <xf numFmtId="164" fontId="6" fillId="2" borderId="20" xfId="0" applyNumberFormat="1" applyFont="1" applyFill="1" applyBorder="1" applyAlignment="1">
      <alignment horizontal="center"/>
    </xf>
    <xf numFmtId="166" fontId="5" fillId="5" borderId="16" xfId="0" applyNumberFormat="1" applyFont="1" applyFill="1" applyBorder="1" applyAlignment="1">
      <alignment horizontal="center"/>
    </xf>
    <xf numFmtId="166" fontId="1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/>
    </xf>
    <xf numFmtId="166" fontId="6" fillId="2" borderId="16" xfId="0" applyNumberFormat="1" applyFont="1" applyFill="1" applyBorder="1" applyAlignment="1">
      <alignment horizontal="center"/>
    </xf>
    <xf numFmtId="166" fontId="2" fillId="2" borderId="0" xfId="0" applyNumberFormat="1" applyFont="1" applyFill="1" applyAlignment="1">
      <alignment horizontal="center"/>
    </xf>
    <xf numFmtId="166" fontId="6" fillId="2" borderId="0" xfId="0" applyNumberFormat="1" applyFont="1" applyFill="1" applyAlignment="1">
      <alignment horizontal="center"/>
    </xf>
    <xf numFmtId="166" fontId="2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6" fillId="2" borderId="16" xfId="0" applyNumberFormat="1" applyFont="1" applyFill="1" applyBorder="1" applyAlignment="1">
      <alignment horizontal="center" wrapText="1"/>
    </xf>
    <xf numFmtId="167" fontId="5" fillId="5" borderId="14" xfId="0" applyNumberFormat="1" applyFont="1" applyFill="1" applyBorder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167" fontId="1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wrapText="1"/>
    </xf>
    <xf numFmtId="0" fontId="2" fillId="2" borderId="9" xfId="0" applyFont="1" applyFill="1" applyBorder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9" xfId="0" applyNumberFormat="1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0" fontId="0" fillId="2" borderId="0" xfId="0" applyFill="1"/>
    <xf numFmtId="0" fontId="5" fillId="2" borderId="10" xfId="0" applyFont="1" applyFill="1" applyBorder="1"/>
    <xf numFmtId="0" fontId="5" fillId="2" borderId="10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5" fillId="2" borderId="0" xfId="0" applyFont="1" applyFill="1" applyAlignment="1">
      <alignment horizontal="right"/>
    </xf>
    <xf numFmtId="0" fontId="6" fillId="2" borderId="7" xfId="0" applyFont="1" applyFill="1" applyBorder="1"/>
    <xf numFmtId="0" fontId="6" fillId="2" borderId="0" xfId="0" applyFont="1" applyFill="1"/>
    <xf numFmtId="0" fontId="6" fillId="2" borderId="0" xfId="0" applyFont="1" applyFill="1"/>
    <xf numFmtId="0" fontId="6" fillId="2" borderId="7" xfId="0" applyFont="1" applyFill="1" applyBorder="1"/>
    <xf numFmtId="0" fontId="5" fillId="2" borderId="11" xfId="0" applyFont="1" applyFill="1" applyBorder="1"/>
    <xf numFmtId="0" fontId="5" fillId="2" borderId="0" xfId="0" applyFont="1" applyFill="1"/>
    <xf numFmtId="0" fontId="6" fillId="2" borderId="11" xfId="0" applyFont="1" applyFill="1" applyBorder="1"/>
    <xf numFmtId="2" fontId="2" fillId="2" borderId="0" xfId="0" applyNumberFormat="1" applyFont="1" applyFill="1" applyAlignment="1">
      <alignment horizontal="center"/>
    </xf>
    <xf numFmtId="10" fontId="2" fillId="2" borderId="0" xfId="0" applyNumberFormat="1" applyFont="1" applyFill="1" applyAlignment="1">
      <alignment horizontal="center"/>
    </xf>
    <xf numFmtId="168" fontId="2" fillId="2" borderId="0" xfId="0" applyNumberFormat="1" applyFont="1" applyFill="1" applyAlignment="1">
      <alignment horizontal="center"/>
    </xf>
    <xf numFmtId="167" fontId="2" fillId="2" borderId="0" xfId="0" applyNumberFormat="1" applyFont="1" applyFill="1" applyAlignment="1">
      <alignment horizontal="center"/>
    </xf>
    <xf numFmtId="0" fontId="0" fillId="2" borderId="0" xfId="0" applyFill="1" applyAlignment="1">
      <alignment horizontal="center"/>
    </xf>
    <xf numFmtId="168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0" xfId="0" applyFont="1" applyFill="1" applyProtection="1">
      <protection locked="0"/>
    </xf>
    <xf numFmtId="169" fontId="6" fillId="2" borderId="0" xfId="0" applyNumberFormat="1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3" fillId="2" borderId="0" xfId="0" applyFont="1" applyFill="1"/>
    <xf numFmtId="0" fontId="13" fillId="2" borderId="0" xfId="0" applyFont="1" applyFill="1"/>
    <xf numFmtId="0" fontId="14" fillId="2" borderId="0" xfId="0" applyFont="1" applyFill="1"/>
    <xf numFmtId="0" fontId="13" fillId="2" borderId="0" xfId="0" applyFont="1" applyFill="1" applyAlignment="1">
      <alignment horizontal="left"/>
    </xf>
    <xf numFmtId="170" fontId="13" fillId="2" borderId="0" xfId="0" applyNumberFormat="1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14" fillId="2" borderId="0" xfId="0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3" fillId="2" borderId="0" xfId="0" applyFont="1" applyFill="1" applyAlignment="1">
      <alignment horizont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/>
    <xf numFmtId="0" fontId="17" fillId="2" borderId="0" xfId="0" applyFont="1" applyFill="1"/>
    <xf numFmtId="2" fontId="14" fillId="2" borderId="0" xfId="0" applyNumberFormat="1" applyFont="1" applyFill="1" applyAlignment="1">
      <alignment horizontal="center"/>
    </xf>
    <xf numFmtId="0" fontId="14" fillId="2" borderId="0" xfId="0" applyFont="1" applyFill="1" applyAlignment="1">
      <alignment vertical="center" wrapText="1"/>
    </xf>
    <xf numFmtId="0" fontId="18" fillId="2" borderId="0" xfId="0" applyFont="1" applyFill="1"/>
    <xf numFmtId="0" fontId="8" fillId="2" borderId="0" xfId="0" applyFont="1" applyFill="1" applyAlignment="1">
      <alignment horizontal="left" vertical="center" wrapText="1"/>
    </xf>
    <xf numFmtId="171" fontId="14" fillId="2" borderId="0" xfId="0" applyNumberFormat="1" applyFont="1" applyFill="1" applyAlignment="1">
      <alignment horizontal="center"/>
    </xf>
    <xf numFmtId="0" fontId="13" fillId="2" borderId="21" xfId="0" applyFont="1" applyFill="1" applyBorder="1" applyAlignment="1">
      <alignment horizontal="right"/>
    </xf>
    <xf numFmtId="0" fontId="13" fillId="2" borderId="18" xfId="0" applyFont="1" applyFill="1" applyBorder="1" applyAlignment="1">
      <alignment horizontal="right"/>
    </xf>
    <xf numFmtId="0" fontId="13" fillId="2" borderId="20" xfId="0" applyFont="1" applyFill="1" applyBorder="1" applyAlignment="1">
      <alignment horizontal="center"/>
    </xf>
    <xf numFmtId="0" fontId="14" fillId="2" borderId="22" xfId="0" applyFont="1" applyFill="1" applyBorder="1" applyAlignment="1">
      <alignment horizontal="center"/>
    </xf>
    <xf numFmtId="0" fontId="14" fillId="2" borderId="23" xfId="0" applyFont="1" applyFill="1" applyBorder="1" applyAlignment="1">
      <alignment horizontal="center"/>
    </xf>
    <xf numFmtId="0" fontId="14" fillId="2" borderId="24" xfId="0" applyFont="1" applyFill="1" applyBorder="1" applyAlignment="1">
      <alignment horizontal="center"/>
    </xf>
    <xf numFmtId="0" fontId="13" fillId="2" borderId="25" xfId="0" applyFont="1" applyFill="1" applyBorder="1" applyAlignment="1">
      <alignment horizontal="center"/>
    </xf>
    <xf numFmtId="0" fontId="13" fillId="2" borderId="0" xfId="0" applyFont="1" applyFill="1"/>
    <xf numFmtId="0" fontId="13" fillId="2" borderId="26" xfId="0" applyFont="1" applyFill="1" applyBorder="1" applyAlignment="1">
      <alignment horizontal="center"/>
    </xf>
    <xf numFmtId="0" fontId="13" fillId="2" borderId="20" xfId="0" applyFont="1" applyFill="1" applyBorder="1" applyAlignment="1">
      <alignment horizontal="right"/>
    </xf>
    <xf numFmtId="1" fontId="14" fillId="6" borderId="27" xfId="0" applyNumberFormat="1" applyFont="1" applyFill="1" applyBorder="1" applyAlignment="1">
      <alignment horizontal="center"/>
    </xf>
    <xf numFmtId="168" fontId="14" fillId="6" borderId="28" xfId="0" applyNumberFormat="1" applyFont="1" applyFill="1" applyBorder="1" applyAlignment="1">
      <alignment horizontal="center"/>
    </xf>
    <xf numFmtId="2" fontId="13" fillId="6" borderId="17" xfId="0" applyNumberFormat="1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2" fontId="13" fillId="7" borderId="17" xfId="0" applyNumberFormat="1" applyFont="1" applyFill="1" applyBorder="1" applyAlignment="1">
      <alignment horizontal="center"/>
    </xf>
    <xf numFmtId="2" fontId="13" fillId="2" borderId="0" xfId="0" applyNumberFormat="1" applyFont="1" applyFill="1" applyAlignment="1">
      <alignment horizontal="center"/>
    </xf>
    <xf numFmtId="2" fontId="13" fillId="6" borderId="19" xfId="0" applyNumberFormat="1" applyFont="1" applyFill="1" applyBorder="1" applyAlignment="1">
      <alignment horizontal="center"/>
    </xf>
    <xf numFmtId="0" fontId="13" fillId="2" borderId="17" xfId="0" applyFont="1" applyFill="1" applyBorder="1" applyAlignment="1">
      <alignment horizontal="right"/>
    </xf>
    <xf numFmtId="0" fontId="13" fillId="2" borderId="19" xfId="0" applyFont="1" applyFill="1" applyBorder="1" applyAlignment="1">
      <alignment horizontal="right"/>
    </xf>
    <xf numFmtId="0" fontId="13" fillId="2" borderId="29" xfId="0" applyFont="1" applyFill="1" applyBorder="1" applyAlignment="1">
      <alignment horizontal="right"/>
    </xf>
    <xf numFmtId="10" fontId="13" fillId="6" borderId="17" xfId="0" applyNumberFormat="1" applyFont="1" applyFill="1" applyBorder="1" applyAlignment="1">
      <alignment horizontal="center"/>
    </xf>
    <xf numFmtId="0" fontId="13" fillId="7" borderId="19" xfId="0" applyFont="1" applyFill="1" applyBorder="1" applyAlignment="1">
      <alignment horizontal="center"/>
    </xf>
    <xf numFmtId="0" fontId="14" fillId="2" borderId="0" xfId="0" applyFont="1" applyFill="1" applyAlignment="1">
      <alignment horizontal="left"/>
    </xf>
    <xf numFmtId="0" fontId="14" fillId="2" borderId="30" xfId="0" applyFont="1" applyFill="1" applyBorder="1" applyAlignment="1">
      <alignment horizontal="center"/>
    </xf>
    <xf numFmtId="2" fontId="14" fillId="2" borderId="30" xfId="0" applyNumberFormat="1" applyFont="1" applyFill="1" applyBorder="1" applyAlignment="1">
      <alignment horizontal="center"/>
    </xf>
    <xf numFmtId="0" fontId="13" fillId="2" borderId="30" xfId="0" applyFont="1" applyFill="1" applyBorder="1" applyAlignment="1">
      <alignment horizontal="center"/>
    </xf>
    <xf numFmtId="0" fontId="13" fillId="2" borderId="31" xfId="0" applyFont="1" applyFill="1" applyBorder="1" applyAlignment="1">
      <alignment horizontal="center"/>
    </xf>
    <xf numFmtId="0" fontId="13" fillId="2" borderId="32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2" fontId="13" fillId="2" borderId="0" xfId="0" applyNumberFormat="1" applyFont="1" applyFill="1" applyAlignment="1">
      <alignment horizontal="center"/>
    </xf>
    <xf numFmtId="0" fontId="13" fillId="2" borderId="0" xfId="0" applyFont="1" applyFill="1"/>
    <xf numFmtId="168" fontId="14" fillId="6" borderId="33" xfId="0" applyNumberFormat="1" applyFont="1" applyFill="1" applyBorder="1" applyAlignment="1">
      <alignment horizontal="center"/>
    </xf>
    <xf numFmtId="10" fontId="13" fillId="2" borderId="0" xfId="0" applyNumberFormat="1" applyFont="1" applyFill="1" applyAlignment="1">
      <alignment horizontal="center"/>
    </xf>
    <xf numFmtId="168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right"/>
    </xf>
    <xf numFmtId="0" fontId="14" fillId="2" borderId="34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8" fillId="2" borderId="9" xfId="0" applyFont="1" applyFill="1" applyBorder="1" applyAlignment="1">
      <alignment horizontal="left" vertical="center" wrapText="1"/>
    </xf>
    <xf numFmtId="0" fontId="13" fillId="2" borderId="9" xfId="0" applyFont="1" applyFill="1" applyBorder="1"/>
    <xf numFmtId="0" fontId="13" fillId="2" borderId="9" xfId="0" applyFont="1" applyFill="1" applyBorder="1" applyAlignment="1">
      <alignment horizontal="center"/>
    </xf>
    <xf numFmtId="168" fontId="13" fillId="2" borderId="24" xfId="0" applyNumberFormat="1" applyFont="1" applyFill="1" applyBorder="1" applyAlignment="1">
      <alignment horizontal="center"/>
    </xf>
    <xf numFmtId="168" fontId="13" fillId="2" borderId="35" xfId="0" applyNumberFormat="1" applyFont="1" applyFill="1" applyBorder="1" applyAlignment="1">
      <alignment horizontal="center"/>
    </xf>
    <xf numFmtId="168" fontId="13" fillId="2" borderId="36" xfId="0" applyNumberFormat="1" applyFont="1" applyFill="1" applyBorder="1" applyAlignment="1">
      <alignment horizontal="center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/>
    <xf numFmtId="0" fontId="14" fillId="2" borderId="38" xfId="0" applyFont="1" applyFill="1" applyBorder="1"/>
    <xf numFmtId="0" fontId="13" fillId="2" borderId="0" xfId="0" applyFont="1" applyFill="1" applyAlignment="1" applyProtection="1">
      <alignment horizontal="center"/>
      <protection locked="0"/>
    </xf>
    <xf numFmtId="0" fontId="14" fillId="2" borderId="0" xfId="0" applyFont="1" applyFill="1" applyAlignment="1">
      <alignment horizontal="center"/>
    </xf>
    <xf numFmtId="168" fontId="13" fillId="2" borderId="34" xfId="0" applyNumberFormat="1" applyFont="1" applyFill="1" applyBorder="1" applyAlignment="1">
      <alignment horizontal="center"/>
    </xf>
    <xf numFmtId="168" fontId="13" fillId="2" borderId="39" xfId="0" applyNumberFormat="1" applyFont="1" applyFill="1" applyBorder="1" applyAlignment="1">
      <alignment horizontal="center"/>
    </xf>
    <xf numFmtId="168" fontId="13" fillId="2" borderId="40" xfId="0" applyNumberFormat="1" applyFont="1" applyFill="1" applyBorder="1" applyAlignment="1">
      <alignment horizontal="center"/>
    </xf>
    <xf numFmtId="0" fontId="13" fillId="2" borderId="0" xfId="0" applyFont="1" applyFill="1"/>
    <xf numFmtId="0" fontId="13" fillId="2" borderId="21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41" xfId="0" applyFont="1" applyFill="1" applyBorder="1" applyAlignment="1">
      <alignment horizontal="center"/>
    </xf>
    <xf numFmtId="0" fontId="13" fillId="2" borderId="7" xfId="0" applyFont="1" applyFill="1" applyBorder="1"/>
    <xf numFmtId="0" fontId="13" fillId="2" borderId="11" xfId="0" applyFont="1" applyFill="1" applyBorder="1"/>
    <xf numFmtId="0" fontId="13" fillId="2" borderId="0" xfId="0" applyFont="1" applyFill="1" applyAlignment="1">
      <alignment horizontal="right"/>
    </xf>
    <xf numFmtId="172" fontId="14" fillId="2" borderId="0" xfId="0" applyNumberFormat="1" applyFont="1" applyFill="1" applyAlignment="1">
      <alignment horizontal="center"/>
    </xf>
    <xf numFmtId="0" fontId="13" fillId="2" borderId="0" xfId="0" applyFont="1" applyFill="1" applyAlignment="1">
      <alignment horizontal="center"/>
    </xf>
    <xf numFmtId="10" fontId="13" fillId="2" borderId="22" xfId="0" applyNumberFormat="1" applyFont="1" applyFill="1" applyBorder="1" applyAlignment="1">
      <alignment horizontal="center" vertical="center"/>
    </xf>
    <xf numFmtId="10" fontId="13" fillId="2" borderId="20" xfId="0" applyNumberFormat="1" applyFont="1" applyFill="1" applyBorder="1" applyAlignment="1">
      <alignment horizontal="center" vertical="center"/>
    </xf>
    <xf numFmtId="10" fontId="13" fillId="2" borderId="42" xfId="0" applyNumberFormat="1" applyFont="1" applyFill="1" applyBorder="1" applyAlignment="1">
      <alignment horizontal="center" vertical="center"/>
    </xf>
    <xf numFmtId="2" fontId="13" fillId="2" borderId="30" xfId="0" applyNumberFormat="1" applyFont="1" applyFill="1" applyBorder="1" applyAlignment="1">
      <alignment horizontal="center"/>
    </xf>
    <xf numFmtId="2" fontId="13" fillId="2" borderId="31" xfId="0" applyNumberFormat="1" applyFont="1" applyFill="1" applyBorder="1" applyAlignment="1">
      <alignment horizontal="center"/>
    </xf>
    <xf numFmtId="2" fontId="13" fillId="2" borderId="32" xfId="0" applyNumberFormat="1" applyFont="1" applyFill="1" applyBorder="1" applyAlignment="1">
      <alignment horizontal="center"/>
    </xf>
    <xf numFmtId="0" fontId="13" fillId="2" borderId="20" xfId="0" applyFont="1" applyFill="1" applyBorder="1" applyAlignment="1">
      <alignment horizontal="center"/>
    </xf>
    <xf numFmtId="0" fontId="13" fillId="2" borderId="0" xfId="0" applyFont="1" applyFill="1" applyAlignment="1">
      <alignment horizontal="center"/>
    </xf>
    <xf numFmtId="1" fontId="14" fillId="6" borderId="43" xfId="0" applyNumberFormat="1" applyFont="1" applyFill="1" applyBorder="1" applyAlignment="1">
      <alignment horizontal="center"/>
    </xf>
    <xf numFmtId="0" fontId="13" fillId="2" borderId="44" xfId="0" applyFont="1" applyFill="1" applyBorder="1" applyAlignment="1">
      <alignment horizontal="right"/>
    </xf>
    <xf numFmtId="0" fontId="13" fillId="2" borderId="23" xfId="0" applyFont="1" applyFill="1" applyBorder="1" applyAlignment="1">
      <alignment horizontal="right"/>
    </xf>
    <xf numFmtId="2" fontId="13" fillId="6" borderId="45" xfId="0" applyNumberFormat="1" applyFont="1" applyFill="1" applyBorder="1" applyAlignment="1">
      <alignment horizontal="center"/>
    </xf>
    <xf numFmtId="2" fontId="13" fillId="7" borderId="45" xfId="0" applyNumberFormat="1" applyFont="1" applyFill="1" applyBorder="1" applyAlignment="1">
      <alignment horizontal="center"/>
    </xf>
    <xf numFmtId="0" fontId="13" fillId="2" borderId="43" xfId="0" applyFont="1" applyFill="1" applyBorder="1" applyAlignment="1">
      <alignment horizontal="right"/>
    </xf>
    <xf numFmtId="2" fontId="13" fillId="6" borderId="24" xfId="0" applyNumberFormat="1" applyFont="1" applyFill="1" applyBorder="1" applyAlignment="1">
      <alignment horizontal="center"/>
    </xf>
    <xf numFmtId="0" fontId="13" fillId="2" borderId="15" xfId="0" applyFont="1" applyFill="1" applyBorder="1" applyAlignment="1">
      <alignment horizontal="right"/>
    </xf>
    <xf numFmtId="168" fontId="14" fillId="7" borderId="15" xfId="0" applyNumberFormat="1" applyFont="1" applyFill="1" applyBorder="1" applyAlignment="1">
      <alignment horizontal="center"/>
    </xf>
    <xf numFmtId="0" fontId="13" fillId="2" borderId="41" xfId="0" applyFont="1" applyFill="1" applyBorder="1" applyAlignment="1">
      <alignment horizontal="right"/>
    </xf>
    <xf numFmtId="0" fontId="13" fillId="2" borderId="0" xfId="0" applyFont="1" applyFill="1" applyAlignment="1">
      <alignment horizontal="right"/>
    </xf>
    <xf numFmtId="173" fontId="14" fillId="2" borderId="0" xfId="0" applyNumberFormat="1" applyFont="1" applyFill="1" applyAlignment="1">
      <alignment horizontal="center"/>
    </xf>
    <xf numFmtId="0" fontId="13" fillId="2" borderId="7" xfId="0" applyFont="1" applyFill="1" applyBorder="1" applyProtection="1">
      <protection locked="0"/>
    </xf>
    <xf numFmtId="0" fontId="14" fillId="2" borderId="11" xfId="0" applyFont="1" applyFill="1" applyBorder="1" applyProtection="1">
      <protection locked="0"/>
    </xf>
    <xf numFmtId="0" fontId="19" fillId="3" borderId="0" xfId="0" applyFont="1" applyFill="1" applyAlignment="1" applyProtection="1">
      <alignment horizontal="center"/>
      <protection locked="0"/>
    </xf>
    <xf numFmtId="0" fontId="20" fillId="3" borderId="0" xfId="0" applyFont="1" applyFill="1" applyAlignment="1" applyProtection="1">
      <alignment horizontal="center"/>
      <protection locked="0"/>
    </xf>
    <xf numFmtId="0" fontId="19" fillId="3" borderId="0" xfId="0" applyFont="1" applyFill="1" applyAlignment="1" applyProtection="1">
      <alignment horizontal="left"/>
      <protection locked="0"/>
    </xf>
    <xf numFmtId="0" fontId="19" fillId="2" borderId="0" xfId="0" applyFont="1" applyFill="1"/>
    <xf numFmtId="170" fontId="19" fillId="3" borderId="0" xfId="0" applyNumberFormat="1" applyFont="1" applyFill="1" applyAlignment="1" applyProtection="1">
      <alignment horizontal="left"/>
      <protection locked="0"/>
    </xf>
    <xf numFmtId="0" fontId="20" fillId="3" borderId="22" xfId="0" applyFont="1" applyFill="1" applyBorder="1" applyAlignment="1" applyProtection="1">
      <alignment horizontal="center"/>
      <protection locked="0"/>
    </xf>
    <xf numFmtId="0" fontId="20" fillId="3" borderId="20" xfId="0" applyFont="1" applyFill="1" applyBorder="1" applyAlignment="1" applyProtection="1">
      <alignment horizontal="center"/>
      <protection locked="0"/>
    </xf>
    <xf numFmtId="0" fontId="20" fillId="3" borderId="46" xfId="0" applyFont="1" applyFill="1" applyBorder="1" applyAlignment="1" applyProtection="1">
      <alignment horizontal="center"/>
      <protection locked="0"/>
    </xf>
    <xf numFmtId="0" fontId="20" fillId="3" borderId="18" xfId="0" applyFont="1" applyFill="1" applyBorder="1" applyAlignment="1" applyProtection="1">
      <alignment horizontal="center"/>
      <protection locked="0"/>
    </xf>
    <xf numFmtId="0" fontId="20" fillId="3" borderId="47" xfId="0" applyFont="1" applyFill="1" applyBorder="1" applyAlignment="1" applyProtection="1">
      <alignment horizontal="center"/>
      <protection locked="0"/>
    </xf>
    <xf numFmtId="0" fontId="20" fillId="3" borderId="15" xfId="0" applyFont="1" applyFill="1" applyBorder="1" applyAlignment="1" applyProtection="1">
      <alignment horizontal="center"/>
      <protection locked="0"/>
    </xf>
    <xf numFmtId="0" fontId="20" fillId="3" borderId="48" xfId="0" applyFont="1" applyFill="1" applyBorder="1" applyAlignment="1" applyProtection="1">
      <alignment horizontal="center"/>
      <protection locked="0"/>
    </xf>
    <xf numFmtId="0" fontId="20" fillId="3" borderId="45" xfId="0" applyFont="1" applyFill="1" applyBorder="1" applyAlignment="1" applyProtection="1">
      <alignment horizontal="center"/>
      <protection locked="0"/>
    </xf>
    <xf numFmtId="172" fontId="20" fillId="3" borderId="0" xfId="0" applyNumberFormat="1" applyFont="1" applyFill="1" applyAlignment="1" applyProtection="1">
      <alignment horizontal="center"/>
      <protection locked="0"/>
    </xf>
    <xf numFmtId="174" fontId="20" fillId="3" borderId="0" xfId="0" applyNumberFormat="1" applyFont="1" applyFill="1" applyAlignment="1" applyProtection="1">
      <alignment horizontal="center"/>
      <protection locked="0"/>
    </xf>
    <xf numFmtId="0" fontId="20" fillId="3" borderId="21" xfId="0" applyFont="1" applyFill="1" applyBorder="1" applyAlignment="1" applyProtection="1">
      <alignment horizontal="center"/>
      <protection locked="0"/>
    </xf>
    <xf numFmtId="0" fontId="20" fillId="3" borderId="41" xfId="0" applyFont="1" applyFill="1" applyBorder="1" applyAlignment="1" applyProtection="1">
      <alignment horizontal="center"/>
      <protection locked="0"/>
    </xf>
    <xf numFmtId="2" fontId="19" fillId="2" borderId="42" xfId="0" applyNumberFormat="1" applyFont="1" applyFill="1" applyBorder="1" applyAlignment="1">
      <alignment horizontal="center"/>
    </xf>
    <xf numFmtId="10" fontId="20" fillId="7" borderId="26" xfId="0" applyNumberFormat="1" applyFont="1" applyFill="1" applyBorder="1" applyAlignment="1">
      <alignment horizontal="center"/>
    </xf>
    <xf numFmtId="10" fontId="20" fillId="6" borderId="49" xfId="0" applyNumberFormat="1" applyFont="1" applyFill="1" applyBorder="1" applyAlignment="1">
      <alignment horizontal="center"/>
    </xf>
    <xf numFmtId="0" fontId="20" fillId="7" borderId="50" xfId="0" applyFont="1" applyFill="1" applyBorder="1" applyAlignment="1">
      <alignment horizontal="center"/>
    </xf>
    <xf numFmtId="2" fontId="20" fillId="3" borderId="0" xfId="0" applyNumberFormat="1" applyFont="1" applyFill="1" applyAlignment="1" applyProtection="1">
      <alignment horizontal="center"/>
      <protection locked="0"/>
    </xf>
    <xf numFmtId="0" fontId="13" fillId="2" borderId="0" xfId="0" applyFont="1" applyFill="1" applyAlignment="1">
      <alignment horizontal="right"/>
    </xf>
    <xf numFmtId="165" fontId="20" fillId="2" borderId="0" xfId="0" applyNumberFormat="1" applyFont="1" applyFill="1" applyAlignment="1">
      <alignment horizontal="center"/>
    </xf>
    <xf numFmtId="167" fontId="14" fillId="2" borderId="0" xfId="0" applyNumberFormat="1" applyFont="1" applyFill="1" applyAlignment="1" applyProtection="1">
      <alignment horizontal="center"/>
      <protection locked="0"/>
    </xf>
    <xf numFmtId="0" fontId="19" fillId="2" borderId="0" xfId="0" applyFont="1" applyFill="1" applyProtection="1">
      <protection locked="0"/>
    </xf>
    <xf numFmtId="0" fontId="1" fillId="2" borderId="0" xfId="1" applyFont="1" applyFill="1"/>
    <xf numFmtId="0" fontId="2" fillId="2" borderId="0" xfId="1" applyFont="1" applyFill="1"/>
    <xf numFmtId="0" fontId="2" fillId="2" borderId="0" xfId="1" applyFont="1" applyFill="1" applyAlignment="1">
      <alignment horizontal="right"/>
    </xf>
    <xf numFmtId="0" fontId="0" fillId="2" borderId="0" xfId="1" applyFont="1" applyFill="1"/>
    <xf numFmtId="0" fontId="4" fillId="2" borderId="0" xfId="1" applyFont="1" applyFill="1"/>
    <xf numFmtId="0" fontId="4" fillId="2" borderId="0" xfId="1" applyFont="1" applyFill="1" applyAlignment="1">
      <alignment horizontal="left"/>
    </xf>
    <xf numFmtId="0" fontId="5" fillId="2" borderId="0" xfId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0" fontId="6" fillId="2" borderId="0" xfId="1" applyFont="1" applyFill="1"/>
    <xf numFmtId="0" fontId="5" fillId="2" borderId="0" xfId="1" applyFont="1" applyFill="1"/>
    <xf numFmtId="2" fontId="5" fillId="2" borderId="0" xfId="1" applyNumberFormat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5" fillId="2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24" fillId="2" borderId="1" xfId="1" applyFont="1" applyFill="1" applyBorder="1" applyAlignment="1">
      <alignment horizontal="center"/>
    </xf>
    <xf numFmtId="0" fontId="6" fillId="2" borderId="3" xfId="1" applyFont="1" applyFill="1" applyBorder="1" applyAlignment="1">
      <alignment horizontal="center"/>
    </xf>
    <xf numFmtId="0" fontId="7" fillId="3" borderId="3" xfId="1" applyFont="1" applyFill="1" applyBorder="1" applyAlignment="1" applyProtection="1">
      <alignment horizontal="center"/>
      <protection locked="0"/>
    </xf>
    <xf numFmtId="2" fontId="7" fillId="3" borderId="3" xfId="1" applyNumberFormat="1" applyFont="1" applyFill="1" applyBorder="1" applyAlignment="1" applyProtection="1">
      <alignment horizontal="center"/>
      <protection locked="0"/>
    </xf>
    <xf numFmtId="2" fontId="7" fillId="3" borderId="4" xfId="1" applyNumberFormat="1" applyFont="1" applyFill="1" applyBorder="1" applyAlignment="1" applyProtection="1">
      <alignment horizontal="center"/>
      <protection locked="0"/>
    </xf>
    <xf numFmtId="0" fontId="7" fillId="3" borderId="5" xfId="1" applyFont="1" applyFill="1" applyBorder="1" applyAlignment="1" applyProtection="1">
      <alignment horizontal="center"/>
      <protection locked="0"/>
    </xf>
    <xf numFmtId="2" fontId="7" fillId="3" borderId="5" xfId="1" applyNumberFormat="1" applyFont="1" applyFill="1" applyBorder="1" applyAlignment="1" applyProtection="1">
      <alignment horizontal="center"/>
      <protection locked="0"/>
    </xf>
    <xf numFmtId="0" fontId="6" fillId="2" borderId="4" xfId="1" applyFont="1" applyFill="1" applyBorder="1"/>
    <xf numFmtId="1" fontId="5" fillId="4" borderId="2" xfId="1" applyNumberFormat="1" applyFont="1" applyFill="1" applyBorder="1" applyAlignment="1">
      <alignment horizontal="center"/>
    </xf>
    <xf numFmtId="1" fontId="5" fillId="4" borderId="1" xfId="1" applyNumberFormat="1" applyFont="1" applyFill="1" applyBorder="1" applyAlignment="1">
      <alignment horizontal="center"/>
    </xf>
    <xf numFmtId="2" fontId="5" fillId="4" borderId="1" xfId="1" applyNumberFormat="1" applyFont="1" applyFill="1" applyBorder="1" applyAlignment="1">
      <alignment horizontal="center"/>
    </xf>
    <xf numFmtId="0" fontId="6" fillId="2" borderId="3" xfId="1" applyFont="1" applyFill="1" applyBorder="1"/>
    <xf numFmtId="10" fontId="5" fillId="5" borderId="1" xfId="1" applyNumberFormat="1" applyFont="1" applyFill="1" applyBorder="1" applyAlignment="1">
      <alignment horizontal="center"/>
    </xf>
    <xf numFmtId="165" fontId="5" fillId="2" borderId="0" xfId="1" applyNumberFormat="1" applyFont="1" applyFill="1" applyAlignment="1">
      <alignment horizontal="center"/>
    </xf>
    <xf numFmtId="0" fontId="6" fillId="2" borderId="6" xfId="1" applyFont="1" applyFill="1" applyBorder="1"/>
    <xf numFmtId="0" fontId="6" fillId="2" borderId="5" xfId="1" applyFont="1" applyFill="1" applyBorder="1"/>
    <xf numFmtId="0" fontId="5" fillId="4" borderId="1" xfId="1" applyFont="1" applyFill="1" applyBorder="1" applyAlignment="1">
      <alignment horizontal="center"/>
    </xf>
    <xf numFmtId="0" fontId="5" fillId="2" borderId="7" xfId="1" applyFont="1" applyFill="1" applyBorder="1" applyAlignment="1">
      <alignment horizontal="center"/>
    </xf>
    <xf numFmtId="0" fontId="6" fillId="2" borderId="7" xfId="1" applyFont="1" applyFill="1" applyBorder="1"/>
    <xf numFmtId="0" fontId="6" fillId="2" borderId="8" xfId="1" applyFont="1" applyFill="1" applyBorder="1"/>
    <xf numFmtId="0" fontId="6" fillId="2" borderId="0" xfId="1" applyFont="1" applyFill="1" applyAlignment="1" applyProtection="1">
      <alignment horizontal="left"/>
      <protection locked="0"/>
    </xf>
    <xf numFmtId="0" fontId="6" fillId="2" borderId="0" xfId="1" applyFont="1" applyFill="1" applyProtection="1">
      <protection locked="0"/>
    </xf>
    <xf numFmtId="0" fontId="25" fillId="2" borderId="0" xfId="1" applyFont="1" applyFill="1"/>
    <xf numFmtId="0" fontId="2" fillId="2" borderId="9" xfId="1" applyFont="1" applyFill="1" applyBorder="1"/>
    <xf numFmtId="10" fontId="2" fillId="2" borderId="9" xfId="1" applyNumberFormat="1" applyFont="1" applyFill="1" applyBorder="1"/>
    <xf numFmtId="0" fontId="1" fillId="2" borderId="10" xfId="1" applyFont="1" applyFill="1" applyBorder="1" applyAlignment="1">
      <alignment horizontal="center"/>
    </xf>
    <xf numFmtId="0" fontId="2" fillId="2" borderId="10" xfId="1" applyFont="1" applyFill="1" applyBorder="1" applyAlignment="1">
      <alignment horizontal="center"/>
    </xf>
    <xf numFmtId="0" fontId="1" fillId="2" borderId="0" xfId="1" applyFont="1" applyFill="1" applyAlignment="1">
      <alignment horizontal="right"/>
    </xf>
    <xf numFmtId="0" fontId="2" fillId="2" borderId="7" xfId="1" applyFont="1" applyFill="1" applyBorder="1"/>
    <xf numFmtId="0" fontId="1" fillId="2" borderId="11" xfId="1" applyFont="1" applyFill="1" applyBorder="1"/>
    <xf numFmtId="0" fontId="2" fillId="2" borderId="11" xfId="1" applyFont="1" applyFill="1" applyBorder="1"/>
    <xf numFmtId="0" fontId="1" fillId="2" borderId="0" xfId="0" applyFont="1" applyFill="1" applyProtection="1">
      <protection locked="0"/>
    </xf>
    <xf numFmtId="0" fontId="24" fillId="3" borderId="48" xfId="0" applyFont="1" applyFill="1" applyBorder="1" applyAlignment="1" applyProtection="1">
      <alignment horizontal="center"/>
      <protection locked="0"/>
    </xf>
    <xf numFmtId="0" fontId="26" fillId="2" borderId="7" xfId="1" applyFont="1" applyFill="1" applyBorder="1"/>
    <xf numFmtId="0" fontId="28" fillId="3" borderId="0" xfId="0" applyFont="1" applyFill="1" applyAlignment="1" applyProtection="1">
      <alignment horizontal="left"/>
      <protection locked="0"/>
    </xf>
    <xf numFmtId="0" fontId="29" fillId="2" borderId="7" xfId="0" applyFont="1" applyFill="1" applyBorder="1" applyProtection="1">
      <protection locked="0"/>
    </xf>
    <xf numFmtId="0" fontId="25" fillId="2" borderId="0" xfId="0" applyFont="1" applyFill="1" applyProtection="1"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2" xfId="0" applyFont="1" applyFill="1" applyBorder="1" applyAlignment="1">
      <alignment horizontal="center"/>
    </xf>
    <xf numFmtId="0" fontId="8" fillId="2" borderId="13" xfId="0" applyFont="1" applyFill="1" applyBorder="1" applyAlignment="1">
      <alignment horizontal="center"/>
    </xf>
    <xf numFmtId="0" fontId="8" fillId="2" borderId="14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3" fillId="2" borderId="0" xfId="1" applyFont="1" applyFill="1" applyAlignment="1">
      <alignment horizontal="center"/>
    </xf>
    <xf numFmtId="0" fontId="1" fillId="2" borderId="10" xfId="1" applyFont="1" applyFill="1" applyBorder="1" applyAlignment="1">
      <alignment horizontal="center"/>
    </xf>
    <xf numFmtId="0" fontId="19" fillId="3" borderId="0" xfId="0" applyFont="1" applyFill="1" applyAlignment="1" applyProtection="1">
      <alignment horizontal="left"/>
      <protection locked="0"/>
    </xf>
    <xf numFmtId="0" fontId="14" fillId="2" borderId="0" xfId="0" applyFont="1" applyFill="1" applyAlignment="1">
      <alignment horizontal="center"/>
    </xf>
    <xf numFmtId="0" fontId="14" fillId="2" borderId="37" xfId="0" applyFont="1" applyFill="1" applyBorder="1" applyAlignment="1">
      <alignment horizontal="center"/>
    </xf>
    <xf numFmtId="0" fontId="14" fillId="2" borderId="5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left" vertical="center" wrapText="1"/>
    </xf>
    <xf numFmtId="0" fontId="8" fillId="2" borderId="22" xfId="0" applyFont="1" applyFill="1" applyBorder="1" applyAlignment="1">
      <alignment horizontal="left" vertical="center" wrapText="1"/>
    </xf>
    <xf numFmtId="0" fontId="8" fillId="2" borderId="41" xfId="0" applyFont="1" applyFill="1" applyBorder="1" applyAlignment="1">
      <alignment horizontal="left" vertical="center" wrapText="1"/>
    </xf>
    <xf numFmtId="0" fontId="8" fillId="2" borderId="42" xfId="0" applyFont="1" applyFill="1" applyBorder="1" applyAlignment="1">
      <alignment horizontal="left" vertical="center" wrapText="1"/>
    </xf>
    <xf numFmtId="0" fontId="27" fillId="3" borderId="0" xfId="0" applyFont="1" applyFill="1" applyAlignment="1" applyProtection="1">
      <alignment horizontal="left"/>
      <protection locked="0"/>
    </xf>
    <xf numFmtId="0" fontId="20" fillId="3" borderId="0" xfId="0" applyFont="1" applyFill="1" applyAlignment="1" applyProtection="1">
      <alignment horizontal="left"/>
      <protection locked="0"/>
    </xf>
    <xf numFmtId="0" fontId="28" fillId="3" borderId="0" xfId="0" applyFont="1" applyFill="1" applyAlignment="1" applyProtection="1">
      <alignment horizontal="left"/>
      <protection locked="0"/>
    </xf>
    <xf numFmtId="0" fontId="8" fillId="2" borderId="10" xfId="0" applyFont="1" applyFill="1" applyBorder="1" applyAlignment="1">
      <alignment horizontal="left" vertical="center" wrapText="1"/>
    </xf>
    <xf numFmtId="0" fontId="8" fillId="2" borderId="9" xfId="0" applyFont="1" applyFill="1" applyBorder="1" applyAlignment="1">
      <alignment horizontal="left" vertical="center" wrapText="1"/>
    </xf>
    <xf numFmtId="0" fontId="8" fillId="2" borderId="12" xfId="0" applyFont="1" applyFill="1" applyBorder="1" applyAlignment="1">
      <alignment horizontal="justify" vertical="center" wrapText="1"/>
    </xf>
    <xf numFmtId="0" fontId="8" fillId="2" borderId="13" xfId="0" applyFont="1" applyFill="1" applyBorder="1" applyAlignment="1">
      <alignment horizontal="justify" vertical="center" wrapText="1"/>
    </xf>
    <xf numFmtId="0" fontId="8" fillId="2" borderId="14" xfId="0" applyFont="1" applyFill="1" applyBorder="1" applyAlignment="1">
      <alignment horizontal="justify" vertical="center" wrapText="1"/>
    </xf>
    <xf numFmtId="0" fontId="8" fillId="2" borderId="12" xfId="0" applyFont="1" applyFill="1" applyBorder="1" applyAlignment="1">
      <alignment horizontal="left" vertical="center" wrapText="1"/>
    </xf>
    <xf numFmtId="0" fontId="8" fillId="2" borderId="13" xfId="0" applyFont="1" applyFill="1" applyBorder="1" applyAlignment="1">
      <alignment horizontal="left" vertical="center" wrapText="1"/>
    </xf>
    <xf numFmtId="0" fontId="8" fillId="2" borderId="14" xfId="0" applyFont="1" applyFill="1" applyBorder="1" applyAlignment="1">
      <alignment horizontal="left" vertical="center" wrapText="1"/>
    </xf>
    <xf numFmtId="2" fontId="20" fillId="3" borderId="30" xfId="0" applyNumberFormat="1" applyFont="1" applyFill="1" applyBorder="1" applyAlignment="1" applyProtection="1">
      <alignment horizontal="center" vertical="center"/>
      <protection locked="0"/>
    </xf>
    <xf numFmtId="2" fontId="20" fillId="3" borderId="31" xfId="0" applyNumberFormat="1" applyFont="1" applyFill="1" applyBorder="1" applyAlignment="1" applyProtection="1">
      <alignment horizontal="center" vertical="center"/>
      <protection locked="0"/>
    </xf>
    <xf numFmtId="2" fontId="20" fillId="3" borderId="32" xfId="0" applyNumberFormat="1" applyFont="1" applyFill="1" applyBorder="1" applyAlignment="1" applyProtection="1">
      <alignment horizontal="center" vertical="center"/>
      <protection locked="0"/>
    </xf>
    <xf numFmtId="0" fontId="14" fillId="2" borderId="10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21" fillId="2" borderId="10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4"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  <dxf>
      <font>
        <strike/>
        <sz val="10"/>
        <color rgb="FF000000"/>
        <name val="Calibri"/>
      </font>
      <numFmt numFmtId="0" formatCode="General"/>
      <fill>
        <patternFill patternType="solid">
          <fgColor rgb="FF000000"/>
          <bgColor rgb="FFFFFFFF"/>
        </patternFill>
      </fill>
      <alignment horizontal="general" vertical="bottom" textRotation="0"/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VL250"/>
  <sheetViews>
    <sheetView view="pageBreakPreview" topLeftCell="A13" zoomScale="90" zoomScaleSheetLayoutView="90" workbookViewId="0">
      <selection activeCell="D32" sqref="D32"/>
    </sheetView>
  </sheetViews>
  <sheetFormatPr defaultRowHeight="15"/>
  <cols>
    <col min="1" max="1" width="25.140625" style="1" customWidth="1"/>
    <col min="2" max="2" width="20.42578125" style="1" customWidth="1"/>
    <col min="3" max="3" width="23" style="1" customWidth="1"/>
    <col min="4" max="4" width="24.42578125" style="1" customWidth="1"/>
    <col min="5" max="5" width="6.7109375" style="1" customWidth="1"/>
    <col min="6" max="6" width="18.85546875" style="1" customWidth="1"/>
    <col min="7" max="7" width="20.140625" style="1" customWidth="1"/>
    <col min="8" max="8" width="9" style="1" customWidth="1"/>
    <col min="9" max="9" width="26.42578125" style="1" customWidth="1"/>
    <col min="10" max="10" width="18.85546875" style="1" customWidth="1"/>
    <col min="11" max="11" width="20.140625" style="1" customWidth="1"/>
    <col min="12" max="256" width="9" style="1" customWidth="1"/>
    <col min="257" max="257" width="21" style="1" customWidth="1"/>
    <col min="258" max="258" width="18.85546875" style="1" customWidth="1"/>
    <col min="259" max="259" width="20.140625" style="1" customWidth="1"/>
    <col min="260" max="512" width="9" style="1" customWidth="1"/>
    <col min="513" max="513" width="21" style="1" customWidth="1"/>
    <col min="514" max="514" width="18.85546875" style="1" customWidth="1"/>
    <col min="515" max="515" width="20.140625" style="1" customWidth="1"/>
    <col min="516" max="768" width="9" style="1" customWidth="1"/>
    <col min="769" max="769" width="21" style="1" customWidth="1"/>
    <col min="770" max="770" width="18.85546875" style="1" customWidth="1"/>
    <col min="771" max="771" width="20.140625" style="1" customWidth="1"/>
    <col min="772" max="1024" width="9" style="1" customWidth="1"/>
    <col min="1025" max="1025" width="21" style="1" customWidth="1"/>
    <col min="1026" max="1026" width="18.85546875" style="1" customWidth="1"/>
    <col min="1027" max="1027" width="20.140625" style="1" customWidth="1"/>
    <col min="1028" max="1280" width="9" style="1" customWidth="1"/>
    <col min="1281" max="1281" width="21" style="1" customWidth="1"/>
    <col min="1282" max="1282" width="18.85546875" style="1" customWidth="1"/>
    <col min="1283" max="1283" width="20.140625" style="1" customWidth="1"/>
    <col min="1284" max="1536" width="9" style="1" customWidth="1"/>
    <col min="1537" max="1537" width="21" style="1" customWidth="1"/>
    <col min="1538" max="1538" width="18.85546875" style="1" customWidth="1"/>
    <col min="1539" max="1539" width="20.140625" style="1" customWidth="1"/>
    <col min="1540" max="1792" width="9" style="1" customWidth="1"/>
    <col min="1793" max="1793" width="21" style="1" customWidth="1"/>
    <col min="1794" max="1794" width="18.85546875" style="1" customWidth="1"/>
    <col min="1795" max="1795" width="20.140625" style="1" customWidth="1"/>
    <col min="1796" max="2048" width="9" style="1" customWidth="1"/>
    <col min="2049" max="2049" width="21" style="1" customWidth="1"/>
    <col min="2050" max="2050" width="18.85546875" style="1" customWidth="1"/>
    <col min="2051" max="2051" width="20.140625" style="1" customWidth="1"/>
    <col min="2052" max="2304" width="9" style="1" customWidth="1"/>
    <col min="2305" max="2305" width="21" style="1" customWidth="1"/>
    <col min="2306" max="2306" width="18.85546875" style="1" customWidth="1"/>
    <col min="2307" max="2307" width="20.140625" style="1" customWidth="1"/>
    <col min="2308" max="2560" width="9" style="1" customWidth="1"/>
    <col min="2561" max="2561" width="21" style="1" customWidth="1"/>
    <col min="2562" max="2562" width="18.85546875" style="1" customWidth="1"/>
    <col min="2563" max="2563" width="20.140625" style="1" customWidth="1"/>
    <col min="2564" max="2816" width="9" style="1" customWidth="1"/>
    <col min="2817" max="2817" width="21" style="1" customWidth="1"/>
    <col min="2818" max="2818" width="18.85546875" style="1" customWidth="1"/>
    <col min="2819" max="2819" width="20.140625" style="1" customWidth="1"/>
    <col min="2820" max="3072" width="9" style="1" customWidth="1"/>
    <col min="3073" max="3073" width="21" style="1" customWidth="1"/>
    <col min="3074" max="3074" width="18.85546875" style="1" customWidth="1"/>
    <col min="3075" max="3075" width="20.140625" style="1" customWidth="1"/>
    <col min="3076" max="3328" width="9" style="1" customWidth="1"/>
    <col min="3329" max="3329" width="21" style="1" customWidth="1"/>
    <col min="3330" max="3330" width="18.85546875" style="1" customWidth="1"/>
    <col min="3331" max="3331" width="20.140625" style="1" customWidth="1"/>
    <col min="3332" max="3584" width="9" style="1" customWidth="1"/>
    <col min="3585" max="3585" width="21" style="1" customWidth="1"/>
    <col min="3586" max="3586" width="18.85546875" style="1" customWidth="1"/>
    <col min="3587" max="3587" width="20.140625" style="1" customWidth="1"/>
    <col min="3588" max="3840" width="9" style="1" customWidth="1"/>
    <col min="3841" max="3841" width="21" style="1" customWidth="1"/>
    <col min="3842" max="3842" width="18.85546875" style="1" customWidth="1"/>
    <col min="3843" max="3843" width="20.140625" style="1" customWidth="1"/>
    <col min="3844" max="4096" width="9" style="1" customWidth="1"/>
    <col min="4097" max="4097" width="21" style="1" customWidth="1"/>
    <col min="4098" max="4098" width="18.85546875" style="1" customWidth="1"/>
    <col min="4099" max="4099" width="20.140625" style="1" customWidth="1"/>
    <col min="4100" max="4352" width="9" style="1" customWidth="1"/>
    <col min="4353" max="4353" width="21" style="1" customWidth="1"/>
    <col min="4354" max="4354" width="18.85546875" style="1" customWidth="1"/>
    <col min="4355" max="4355" width="20.140625" style="1" customWidth="1"/>
    <col min="4356" max="4608" width="9" style="1" customWidth="1"/>
    <col min="4609" max="4609" width="21" style="1" customWidth="1"/>
    <col min="4610" max="4610" width="18.85546875" style="1" customWidth="1"/>
    <col min="4611" max="4611" width="20.140625" style="1" customWidth="1"/>
    <col min="4612" max="4864" width="9" style="1" customWidth="1"/>
    <col min="4865" max="4865" width="21" style="1" customWidth="1"/>
    <col min="4866" max="4866" width="18.85546875" style="1" customWidth="1"/>
    <col min="4867" max="4867" width="20.140625" style="1" customWidth="1"/>
    <col min="4868" max="5120" width="9" style="1" customWidth="1"/>
    <col min="5121" max="5121" width="21" style="1" customWidth="1"/>
    <col min="5122" max="5122" width="18.85546875" style="1" customWidth="1"/>
    <col min="5123" max="5123" width="20.140625" style="1" customWidth="1"/>
    <col min="5124" max="5376" width="9" style="1" customWidth="1"/>
    <col min="5377" max="5377" width="21" style="1" customWidth="1"/>
    <col min="5378" max="5378" width="18.85546875" style="1" customWidth="1"/>
    <col min="5379" max="5379" width="20.140625" style="1" customWidth="1"/>
    <col min="5380" max="5632" width="9" style="1" customWidth="1"/>
    <col min="5633" max="5633" width="21" style="1" customWidth="1"/>
    <col min="5634" max="5634" width="18.85546875" style="1" customWidth="1"/>
    <col min="5635" max="5635" width="20.140625" style="1" customWidth="1"/>
    <col min="5636" max="5888" width="9" style="1" customWidth="1"/>
    <col min="5889" max="5889" width="21" style="1" customWidth="1"/>
    <col min="5890" max="5890" width="18.85546875" style="1" customWidth="1"/>
    <col min="5891" max="5891" width="20.140625" style="1" customWidth="1"/>
    <col min="5892" max="6144" width="9" style="1" customWidth="1"/>
    <col min="6145" max="6145" width="21" style="1" customWidth="1"/>
    <col min="6146" max="6146" width="18.85546875" style="1" customWidth="1"/>
    <col min="6147" max="6147" width="20.140625" style="1" customWidth="1"/>
    <col min="6148" max="6400" width="9" style="1" customWidth="1"/>
    <col min="6401" max="6401" width="21" style="1" customWidth="1"/>
    <col min="6402" max="6402" width="18.85546875" style="1" customWidth="1"/>
    <col min="6403" max="6403" width="20.140625" style="1" customWidth="1"/>
    <col min="6404" max="6656" width="9" style="1" customWidth="1"/>
    <col min="6657" max="6657" width="21" style="1" customWidth="1"/>
    <col min="6658" max="6658" width="18.85546875" style="1" customWidth="1"/>
    <col min="6659" max="6659" width="20.140625" style="1" customWidth="1"/>
    <col min="6660" max="6912" width="9" style="1" customWidth="1"/>
    <col min="6913" max="6913" width="21" style="1" customWidth="1"/>
    <col min="6914" max="6914" width="18.85546875" style="1" customWidth="1"/>
    <col min="6915" max="6915" width="20.140625" style="1" customWidth="1"/>
    <col min="6916" max="7168" width="9" style="1" customWidth="1"/>
    <col min="7169" max="7169" width="21" style="1" customWidth="1"/>
    <col min="7170" max="7170" width="18.85546875" style="1" customWidth="1"/>
    <col min="7171" max="7171" width="20.140625" style="1" customWidth="1"/>
    <col min="7172" max="7424" width="9" style="1" customWidth="1"/>
    <col min="7425" max="7425" width="21" style="1" customWidth="1"/>
    <col min="7426" max="7426" width="18.85546875" style="1" customWidth="1"/>
    <col min="7427" max="7427" width="20.140625" style="1" customWidth="1"/>
    <col min="7428" max="7680" width="9" style="1" customWidth="1"/>
    <col min="7681" max="7681" width="21" style="1" customWidth="1"/>
    <col min="7682" max="7682" width="18.85546875" style="1" customWidth="1"/>
    <col min="7683" max="7683" width="20.140625" style="1" customWidth="1"/>
    <col min="7684" max="7936" width="9" style="1" customWidth="1"/>
    <col min="7937" max="7937" width="21" style="1" customWidth="1"/>
    <col min="7938" max="7938" width="18.85546875" style="1" customWidth="1"/>
    <col min="7939" max="7939" width="20.140625" style="1" customWidth="1"/>
    <col min="7940" max="8192" width="9" style="1" customWidth="1"/>
    <col min="8193" max="8193" width="21" style="1" customWidth="1"/>
    <col min="8194" max="8194" width="18.85546875" style="1" customWidth="1"/>
    <col min="8195" max="8195" width="20.140625" style="1" customWidth="1"/>
    <col min="8196" max="8448" width="9" style="1" customWidth="1"/>
    <col min="8449" max="8449" width="21" style="1" customWidth="1"/>
    <col min="8450" max="8450" width="18.85546875" style="1" customWidth="1"/>
    <col min="8451" max="8451" width="20.140625" style="1" customWidth="1"/>
    <col min="8452" max="8704" width="9" style="1" customWidth="1"/>
    <col min="8705" max="8705" width="21" style="1" customWidth="1"/>
    <col min="8706" max="8706" width="18.85546875" style="1" customWidth="1"/>
    <col min="8707" max="8707" width="20.140625" style="1" customWidth="1"/>
    <col min="8708" max="8960" width="9" style="1" customWidth="1"/>
    <col min="8961" max="8961" width="21" style="1" customWidth="1"/>
    <col min="8962" max="8962" width="18.85546875" style="1" customWidth="1"/>
    <col min="8963" max="8963" width="20.140625" style="1" customWidth="1"/>
    <col min="8964" max="9216" width="9" style="1" customWidth="1"/>
    <col min="9217" max="9217" width="21" style="1" customWidth="1"/>
    <col min="9218" max="9218" width="18.85546875" style="1" customWidth="1"/>
    <col min="9219" max="9219" width="20.140625" style="1" customWidth="1"/>
    <col min="9220" max="9472" width="9" style="1" customWidth="1"/>
    <col min="9473" max="9473" width="21" style="1" customWidth="1"/>
    <col min="9474" max="9474" width="18.85546875" style="1" customWidth="1"/>
    <col min="9475" max="9475" width="20.140625" style="1" customWidth="1"/>
    <col min="9476" max="9728" width="9" style="1" customWidth="1"/>
    <col min="9729" max="9729" width="21" style="1" customWidth="1"/>
    <col min="9730" max="9730" width="18.85546875" style="1" customWidth="1"/>
    <col min="9731" max="9731" width="20.140625" style="1" customWidth="1"/>
    <col min="9732" max="9984" width="9" style="1" customWidth="1"/>
    <col min="9985" max="9985" width="21" style="1" customWidth="1"/>
    <col min="9986" max="9986" width="18.85546875" style="1" customWidth="1"/>
    <col min="9987" max="9987" width="20.140625" style="1" customWidth="1"/>
    <col min="9988" max="10240" width="9" style="1" customWidth="1"/>
    <col min="10241" max="10241" width="21" style="1" customWidth="1"/>
    <col min="10242" max="10242" width="18.85546875" style="1" customWidth="1"/>
    <col min="10243" max="10243" width="20.140625" style="1" customWidth="1"/>
    <col min="10244" max="10496" width="9" style="1" customWidth="1"/>
    <col min="10497" max="10497" width="21" style="1" customWidth="1"/>
    <col min="10498" max="10498" width="18.85546875" style="1" customWidth="1"/>
    <col min="10499" max="10499" width="20.140625" style="1" customWidth="1"/>
    <col min="10500" max="10752" width="9" style="1" customWidth="1"/>
    <col min="10753" max="10753" width="21" style="1" customWidth="1"/>
    <col min="10754" max="10754" width="18.85546875" style="1" customWidth="1"/>
    <col min="10755" max="10755" width="20.140625" style="1" customWidth="1"/>
    <col min="10756" max="11008" width="9" style="1" customWidth="1"/>
    <col min="11009" max="11009" width="21" style="1" customWidth="1"/>
    <col min="11010" max="11010" width="18.85546875" style="1" customWidth="1"/>
    <col min="11011" max="11011" width="20.140625" style="1" customWidth="1"/>
    <col min="11012" max="11264" width="9" style="1" customWidth="1"/>
    <col min="11265" max="11265" width="21" style="1" customWidth="1"/>
    <col min="11266" max="11266" width="18.85546875" style="1" customWidth="1"/>
    <col min="11267" max="11267" width="20.140625" style="1" customWidth="1"/>
    <col min="11268" max="11520" width="9" style="1" customWidth="1"/>
    <col min="11521" max="11521" width="21" style="1" customWidth="1"/>
    <col min="11522" max="11522" width="18.85546875" style="1" customWidth="1"/>
    <col min="11523" max="11523" width="20.140625" style="1" customWidth="1"/>
    <col min="11524" max="11776" width="9" style="1" customWidth="1"/>
    <col min="11777" max="11777" width="21" style="1" customWidth="1"/>
    <col min="11778" max="11778" width="18.85546875" style="1" customWidth="1"/>
    <col min="11779" max="11779" width="20.140625" style="1" customWidth="1"/>
    <col min="11780" max="12032" width="9" style="1" customWidth="1"/>
    <col min="12033" max="12033" width="21" style="1" customWidth="1"/>
    <col min="12034" max="12034" width="18.85546875" style="1" customWidth="1"/>
    <col min="12035" max="12035" width="20.140625" style="1" customWidth="1"/>
    <col min="12036" max="12288" width="9" style="1" customWidth="1"/>
    <col min="12289" max="12289" width="21" style="1" customWidth="1"/>
    <col min="12290" max="12290" width="18.85546875" style="1" customWidth="1"/>
    <col min="12291" max="12291" width="20.140625" style="1" customWidth="1"/>
    <col min="12292" max="12544" width="9" style="1" customWidth="1"/>
    <col min="12545" max="12545" width="21" style="1" customWidth="1"/>
    <col min="12546" max="12546" width="18.85546875" style="1" customWidth="1"/>
    <col min="12547" max="12547" width="20.140625" style="1" customWidth="1"/>
    <col min="12548" max="12800" width="9" style="1" customWidth="1"/>
    <col min="12801" max="12801" width="21" style="1" customWidth="1"/>
    <col min="12802" max="12802" width="18.85546875" style="1" customWidth="1"/>
    <col min="12803" max="12803" width="20.140625" style="1" customWidth="1"/>
    <col min="12804" max="13056" width="9" style="1" customWidth="1"/>
    <col min="13057" max="13057" width="21" style="1" customWidth="1"/>
    <col min="13058" max="13058" width="18.85546875" style="1" customWidth="1"/>
    <col min="13059" max="13059" width="20.140625" style="1" customWidth="1"/>
    <col min="13060" max="13312" width="9" style="1" customWidth="1"/>
    <col min="13313" max="13313" width="21" style="1" customWidth="1"/>
    <col min="13314" max="13314" width="18.85546875" style="1" customWidth="1"/>
    <col min="13315" max="13315" width="20.140625" style="1" customWidth="1"/>
    <col min="13316" max="13568" width="9" style="1" customWidth="1"/>
    <col min="13569" max="13569" width="21" style="1" customWidth="1"/>
    <col min="13570" max="13570" width="18.85546875" style="1" customWidth="1"/>
    <col min="13571" max="13571" width="20.140625" style="1" customWidth="1"/>
    <col min="13572" max="13824" width="9" style="1" customWidth="1"/>
    <col min="13825" max="13825" width="21" style="1" customWidth="1"/>
    <col min="13826" max="13826" width="18.85546875" style="1" customWidth="1"/>
    <col min="13827" max="13827" width="20.140625" style="1" customWidth="1"/>
    <col min="13828" max="14080" width="9" style="1" customWidth="1"/>
    <col min="14081" max="14081" width="21" style="1" customWidth="1"/>
    <col min="14082" max="14082" width="18.85546875" style="1" customWidth="1"/>
    <col min="14083" max="14083" width="20.140625" style="1" customWidth="1"/>
    <col min="14084" max="14336" width="9" style="1" customWidth="1"/>
    <col min="14337" max="14337" width="21" style="1" customWidth="1"/>
    <col min="14338" max="14338" width="18.85546875" style="1" customWidth="1"/>
    <col min="14339" max="14339" width="20.140625" style="1" customWidth="1"/>
    <col min="14340" max="14592" width="9" style="1" customWidth="1"/>
    <col min="14593" max="14593" width="21" style="1" customWidth="1"/>
    <col min="14594" max="14594" width="18.85546875" style="1" customWidth="1"/>
    <col min="14595" max="14595" width="20.140625" style="1" customWidth="1"/>
    <col min="14596" max="14848" width="9" style="1" customWidth="1"/>
    <col min="14849" max="14849" width="21" style="1" customWidth="1"/>
    <col min="14850" max="14850" width="18.85546875" style="1" customWidth="1"/>
    <col min="14851" max="14851" width="20.140625" style="1" customWidth="1"/>
    <col min="14852" max="15104" width="9" style="1" customWidth="1"/>
    <col min="15105" max="15105" width="21" style="1" customWidth="1"/>
    <col min="15106" max="15106" width="18.85546875" style="1" customWidth="1"/>
    <col min="15107" max="15107" width="20.140625" style="1" customWidth="1"/>
    <col min="15108" max="15360" width="9" style="1" customWidth="1"/>
    <col min="15361" max="15361" width="21" style="1" customWidth="1"/>
    <col min="15362" max="15362" width="18.85546875" style="1" customWidth="1"/>
    <col min="15363" max="15363" width="20.140625" style="1" customWidth="1"/>
    <col min="15364" max="15616" width="9" style="1" customWidth="1"/>
    <col min="15617" max="15617" width="21" style="1" customWidth="1"/>
    <col min="15618" max="15618" width="18.85546875" style="1" customWidth="1"/>
    <col min="15619" max="15619" width="20.140625" style="1" customWidth="1"/>
    <col min="15620" max="15872" width="9" style="1" customWidth="1"/>
    <col min="15873" max="15873" width="21" style="1" customWidth="1"/>
    <col min="15874" max="15874" width="18.85546875" style="1" customWidth="1"/>
    <col min="15875" max="15875" width="20.140625" style="1" customWidth="1"/>
    <col min="15876" max="16128" width="9" style="1" customWidth="1"/>
    <col min="16129" max="16129" width="21" style="1" customWidth="1"/>
    <col min="16130" max="16130" width="18.85546875" style="1" customWidth="1"/>
    <col min="16131" max="16131" width="20.140625" style="1" customWidth="1"/>
    <col min="16132" max="16132" width="9" style="1" customWidth="1"/>
  </cols>
  <sheetData>
    <row r="1" spans="1:7" ht="12.75" customHeight="1">
      <c r="A1" s="371" t="s">
        <v>29</v>
      </c>
      <c r="B1" s="371"/>
      <c r="C1" s="371"/>
      <c r="D1" s="371"/>
      <c r="E1" s="371"/>
      <c r="F1" s="371"/>
      <c r="G1" s="57"/>
    </row>
    <row r="2" spans="1:7" ht="12.75" customHeight="1">
      <c r="A2" s="371"/>
      <c r="B2" s="371"/>
      <c r="C2" s="371"/>
      <c r="D2" s="371"/>
      <c r="E2" s="371"/>
      <c r="F2" s="371"/>
      <c r="G2" s="57"/>
    </row>
    <row r="3" spans="1:7" ht="12.75" customHeight="1">
      <c r="A3" s="371"/>
      <c r="B3" s="371"/>
      <c r="C3" s="371"/>
      <c r="D3" s="371"/>
      <c r="E3" s="371"/>
      <c r="F3" s="371"/>
      <c r="G3" s="57"/>
    </row>
    <row r="4" spans="1:7" ht="12.75" customHeight="1">
      <c r="A4" s="371"/>
      <c r="B4" s="371"/>
      <c r="C4" s="371"/>
      <c r="D4" s="371"/>
      <c r="E4" s="371"/>
      <c r="F4" s="371"/>
      <c r="G4" s="57"/>
    </row>
    <row r="5" spans="1:7" ht="12.75" customHeight="1">
      <c r="A5" s="371"/>
      <c r="B5" s="371"/>
      <c r="C5" s="371"/>
      <c r="D5" s="371"/>
      <c r="E5" s="371"/>
      <c r="F5" s="371"/>
      <c r="G5" s="57"/>
    </row>
    <row r="6" spans="1:7" ht="12.75" customHeight="1">
      <c r="A6" s="371"/>
      <c r="B6" s="371"/>
      <c r="C6" s="371"/>
      <c r="D6" s="371"/>
      <c r="E6" s="371"/>
      <c r="F6" s="371"/>
      <c r="G6" s="57"/>
    </row>
    <row r="7" spans="1:7" ht="12.75" customHeight="1">
      <c r="A7" s="371"/>
      <c r="B7" s="371"/>
      <c r="C7" s="371"/>
      <c r="D7" s="371"/>
      <c r="E7" s="371"/>
      <c r="F7" s="371"/>
      <c r="G7" s="57"/>
    </row>
    <row r="8" spans="1:7" ht="15" customHeight="1">
      <c r="A8" s="370" t="s">
        <v>30</v>
      </c>
      <c r="B8" s="370"/>
      <c r="C8" s="370"/>
      <c r="D8" s="370"/>
      <c r="E8" s="370"/>
      <c r="F8" s="370"/>
      <c r="G8" s="58"/>
    </row>
    <row r="9" spans="1:7" ht="12.75" customHeight="1">
      <c r="A9" s="370"/>
      <c r="B9" s="370"/>
      <c r="C9" s="370"/>
      <c r="D9" s="370"/>
      <c r="E9" s="370"/>
      <c r="F9" s="370"/>
      <c r="G9" s="58"/>
    </row>
    <row r="10" spans="1:7" ht="12.75" customHeight="1">
      <c r="A10" s="370"/>
      <c r="B10" s="370"/>
      <c r="C10" s="370"/>
      <c r="D10" s="370"/>
      <c r="E10" s="370"/>
      <c r="F10" s="370"/>
      <c r="G10" s="58"/>
    </row>
    <row r="11" spans="1:7" ht="12.75" customHeight="1">
      <c r="A11" s="370"/>
      <c r="B11" s="370"/>
      <c r="C11" s="370"/>
      <c r="D11" s="370"/>
      <c r="E11" s="370"/>
      <c r="F11" s="370"/>
      <c r="G11" s="58"/>
    </row>
    <row r="12" spans="1:7" ht="12.75" customHeight="1">
      <c r="A12" s="370"/>
      <c r="B12" s="370"/>
      <c r="C12" s="370"/>
      <c r="D12" s="370"/>
      <c r="E12" s="370"/>
      <c r="F12" s="370"/>
      <c r="G12" s="58"/>
    </row>
    <row r="13" spans="1:7" ht="12.75" customHeight="1">
      <c r="A13" s="370"/>
      <c r="B13" s="370"/>
      <c r="C13" s="370"/>
      <c r="D13" s="370"/>
      <c r="E13" s="370"/>
      <c r="F13" s="370"/>
      <c r="G13" s="58"/>
    </row>
    <row r="14" spans="1:7" ht="12.75" customHeight="1">
      <c r="A14" s="370"/>
      <c r="B14" s="370"/>
      <c r="C14" s="370"/>
      <c r="D14" s="370"/>
      <c r="E14" s="370"/>
      <c r="F14" s="370"/>
      <c r="G14" s="58"/>
    </row>
    <row r="15" spans="1:7" ht="13.5" customHeight="1"/>
    <row r="16" spans="1:7" ht="19.5" customHeight="1">
      <c r="A16" s="366" t="s">
        <v>31</v>
      </c>
      <c r="B16" s="367"/>
      <c r="C16" s="367"/>
      <c r="D16" s="367"/>
      <c r="E16" s="367"/>
      <c r="F16" s="368"/>
    </row>
    <row r="17" spans="1:13" ht="18.75" customHeight="1">
      <c r="A17" s="369" t="s">
        <v>32</v>
      </c>
      <c r="B17" s="369"/>
      <c r="C17" s="369"/>
      <c r="D17" s="369"/>
      <c r="E17" s="369"/>
      <c r="F17" s="369"/>
    </row>
    <row r="18" spans="1:13">
      <c r="B18" s="1" t="s">
        <v>5</v>
      </c>
    </row>
    <row r="19" spans="1:13">
      <c r="B19" s="1" t="s">
        <v>7</v>
      </c>
    </row>
    <row r="20" spans="1:13" ht="16.5" customHeight="1">
      <c r="A20" s="4" t="s">
        <v>33</v>
      </c>
      <c r="B20" s="359" t="s">
        <v>5</v>
      </c>
    </row>
    <row r="21" spans="1:13" ht="16.5" customHeight="1">
      <c r="A21" s="4" t="s">
        <v>34</v>
      </c>
      <c r="B21" s="364" t="s">
        <v>121</v>
      </c>
    </row>
    <row r="22" spans="1:13" ht="16.5" customHeight="1">
      <c r="A22" s="4" t="s">
        <v>35</v>
      </c>
      <c r="B22" s="59" t="s">
        <v>9</v>
      </c>
    </row>
    <row r="23" spans="1:13" ht="16.5" customHeight="1">
      <c r="A23" s="4" t="s">
        <v>36</v>
      </c>
      <c r="B23" s="59" t="s">
        <v>11</v>
      </c>
    </row>
    <row r="24" spans="1:13" ht="16.5" customHeight="1">
      <c r="A24" s="4" t="s">
        <v>37</v>
      </c>
      <c r="B24" s="60">
        <v>42499</v>
      </c>
    </row>
    <row r="25" spans="1:13" ht="16.5" customHeight="1">
      <c r="A25" s="4" t="s">
        <v>38</v>
      </c>
      <c r="B25" s="60">
        <v>42502</v>
      </c>
    </row>
    <row r="27" spans="1:13" ht="13.5" customHeight="1"/>
    <row r="28" spans="1:13" ht="17.25" customHeight="1">
      <c r="B28" s="6"/>
      <c r="C28" s="7" t="s">
        <v>39</v>
      </c>
      <c r="D28" s="7" t="s">
        <v>40</v>
      </c>
      <c r="E28" s="8"/>
      <c r="F28" s="8"/>
      <c r="G28" s="8"/>
      <c r="H28" s="9"/>
      <c r="I28" s="8"/>
      <c r="J28" s="8"/>
      <c r="K28" s="8"/>
      <c r="L28" s="10"/>
      <c r="M28" s="10"/>
    </row>
    <row r="29" spans="1:13" ht="16.5" customHeight="1">
      <c r="B29" s="11">
        <v>21.735209999999999</v>
      </c>
      <c r="C29" s="12">
        <v>46.786459999999998</v>
      </c>
      <c r="D29" s="12">
        <v>50.314990000000002</v>
      </c>
      <c r="E29" s="13"/>
      <c r="F29" s="13"/>
      <c r="G29" s="13"/>
      <c r="H29" s="9"/>
      <c r="I29" s="13"/>
      <c r="J29" s="13"/>
      <c r="K29" s="13"/>
      <c r="L29" s="10"/>
      <c r="M29" s="10"/>
    </row>
    <row r="30" spans="1:13" ht="15.75" customHeight="1">
      <c r="B30" s="14"/>
      <c r="C30" s="12">
        <v>46.784829999999999</v>
      </c>
      <c r="D30" s="12">
        <v>50.277290000000001</v>
      </c>
      <c r="E30" s="13"/>
      <c r="F30" s="13"/>
      <c r="G30" s="13"/>
      <c r="H30" s="9"/>
      <c r="I30" s="13"/>
      <c r="J30" s="13"/>
      <c r="K30" s="13"/>
      <c r="L30" s="10"/>
      <c r="M30" s="10"/>
    </row>
    <row r="31" spans="1:13" ht="16.5" customHeight="1">
      <c r="B31" s="14"/>
      <c r="C31" s="15">
        <v>46.766289999999998</v>
      </c>
      <c r="D31" s="15">
        <v>50.276200000000003</v>
      </c>
      <c r="E31" s="13"/>
      <c r="F31" s="13"/>
      <c r="G31" s="13"/>
      <c r="H31" s="9"/>
      <c r="I31" s="13"/>
      <c r="J31" s="13"/>
      <c r="K31" s="13"/>
      <c r="L31" s="10"/>
      <c r="M31" s="10"/>
    </row>
    <row r="32" spans="1:13" ht="16.5" customHeight="1">
      <c r="B32" s="14"/>
      <c r="C32" s="16"/>
      <c r="D32" s="17"/>
      <c r="E32" s="13"/>
      <c r="F32" s="13"/>
      <c r="G32" s="13"/>
      <c r="H32" s="9"/>
      <c r="I32" s="13"/>
      <c r="J32" s="13"/>
      <c r="K32" s="13"/>
      <c r="L32" s="10"/>
      <c r="M32" s="10"/>
    </row>
    <row r="33" spans="1:13" ht="17.25" customHeight="1">
      <c r="B33" s="18">
        <f>AVERAGE(B29:B32)</f>
        <v>21.735209999999999</v>
      </c>
      <c r="C33" s="18">
        <f>AVERAGE(C29:C32)</f>
        <v>46.779193333333332</v>
      </c>
      <c r="D33" s="18">
        <f>AVERAGE(D29:D32)</f>
        <v>50.289493333333333</v>
      </c>
      <c r="E33" s="19"/>
      <c r="F33" s="19"/>
      <c r="G33" s="19"/>
      <c r="H33" s="9"/>
      <c r="I33" s="19"/>
      <c r="J33" s="19"/>
      <c r="K33" s="19"/>
      <c r="L33" s="10"/>
      <c r="M33" s="10"/>
    </row>
    <row r="34" spans="1:13" ht="16.5" customHeight="1">
      <c r="B34" s="20"/>
      <c r="C34" s="20"/>
      <c r="D34" s="20"/>
      <c r="E34" s="9"/>
      <c r="F34" s="9"/>
      <c r="G34" s="9"/>
      <c r="H34" s="9"/>
      <c r="I34" s="9"/>
      <c r="J34" s="9"/>
      <c r="K34" s="9"/>
      <c r="L34" s="10"/>
      <c r="M34" s="10"/>
    </row>
    <row r="35" spans="1:13" ht="16.5" customHeight="1">
      <c r="B35" s="21" t="s">
        <v>41</v>
      </c>
      <c r="C35" s="22">
        <f>C33-B33</f>
        <v>25.043983333333333</v>
      </c>
      <c r="D35" s="20"/>
      <c r="E35" s="9"/>
      <c r="F35" s="23"/>
      <c r="G35" s="9"/>
      <c r="H35" s="9"/>
      <c r="I35" s="9"/>
      <c r="J35" s="23"/>
      <c r="K35" s="9"/>
      <c r="L35" s="10"/>
      <c r="M35" s="10"/>
    </row>
    <row r="36" spans="1:13" ht="16.5" customHeight="1">
      <c r="B36" s="20"/>
      <c r="C36" s="24"/>
      <c r="D36" s="20"/>
      <c r="E36" s="9"/>
      <c r="F36" s="23"/>
      <c r="G36" s="9"/>
      <c r="H36" s="9"/>
      <c r="I36" s="9"/>
      <c r="J36" s="23"/>
      <c r="K36" s="9"/>
      <c r="L36" s="10"/>
      <c r="M36" s="10"/>
    </row>
    <row r="37" spans="1:13" ht="16.5" customHeight="1">
      <c r="B37" s="21" t="s">
        <v>42</v>
      </c>
      <c r="C37" s="22">
        <f>D33-B33</f>
        <v>28.554283333333334</v>
      </c>
      <c r="D37" s="20"/>
      <c r="E37" s="9"/>
      <c r="F37" s="23"/>
      <c r="G37" s="9"/>
      <c r="H37" s="9"/>
      <c r="I37" s="9"/>
      <c r="J37" s="23"/>
      <c r="K37" s="9"/>
      <c r="L37" s="10"/>
      <c r="M37" s="10"/>
    </row>
    <row r="38" spans="1:13" ht="16.5" customHeight="1">
      <c r="B38" s="20"/>
      <c r="C38" s="24"/>
      <c r="D38" s="20"/>
      <c r="E38" s="9"/>
      <c r="F38" s="25"/>
      <c r="G38" s="26"/>
      <c r="H38" s="26"/>
      <c r="I38" s="26"/>
      <c r="J38" s="25"/>
      <c r="K38" s="9"/>
      <c r="L38" s="10"/>
      <c r="M38" s="10"/>
    </row>
    <row r="39" spans="1:13" ht="32.25" customHeight="1">
      <c r="B39" s="27" t="s">
        <v>43</v>
      </c>
      <c r="C39" s="28">
        <f>C37/C35</f>
        <v>1.140165402335491</v>
      </c>
      <c r="D39" s="20"/>
      <c r="E39" s="29"/>
      <c r="F39" s="30"/>
      <c r="G39" s="26"/>
      <c r="H39" s="26"/>
      <c r="I39" s="31"/>
      <c r="J39" s="30"/>
      <c r="K39" s="9"/>
      <c r="L39" s="10"/>
      <c r="M39" s="10"/>
    </row>
    <row r="40" spans="1:13" ht="14.25" customHeight="1">
      <c r="A40" s="32"/>
      <c r="B40" s="33"/>
      <c r="C40" s="34"/>
      <c r="D40" s="35"/>
      <c r="E40" s="34"/>
      <c r="G40" s="36"/>
      <c r="H40" s="36"/>
      <c r="I40" s="37"/>
      <c r="J40" s="38"/>
    </row>
    <row r="41" spans="1:13" ht="16.5" customHeight="1">
      <c r="A41" s="5"/>
      <c r="B41" s="39" t="s">
        <v>24</v>
      </c>
      <c r="C41" s="39"/>
      <c r="D41" s="40" t="s">
        <v>25</v>
      </c>
      <c r="E41" s="41"/>
      <c r="F41" s="40" t="s">
        <v>26</v>
      </c>
      <c r="G41" s="36"/>
      <c r="H41" s="36"/>
      <c r="I41" s="37"/>
      <c r="J41" s="38"/>
    </row>
    <row r="42" spans="1:13" ht="59.25" customHeight="1">
      <c r="A42" s="42" t="s">
        <v>27</v>
      </c>
      <c r="B42" s="43"/>
      <c r="C42" s="44"/>
      <c r="D42" s="43"/>
      <c r="E42" s="45"/>
      <c r="F42" s="46"/>
      <c r="G42" s="36"/>
      <c r="H42" s="36"/>
      <c r="I42" s="37"/>
      <c r="J42" s="38"/>
    </row>
    <row r="43" spans="1:13" ht="59.25" customHeight="1">
      <c r="A43" s="42" t="s">
        <v>28</v>
      </c>
      <c r="B43" s="47"/>
      <c r="C43" s="48"/>
      <c r="D43" s="47"/>
      <c r="E43" s="45"/>
      <c r="F43" s="49"/>
      <c r="G43" s="50"/>
      <c r="H43" s="50"/>
      <c r="I43" s="51"/>
    </row>
    <row r="44" spans="1:13" ht="13.5" customHeight="1">
      <c r="A44" s="50"/>
      <c r="B44" s="50"/>
      <c r="C44" s="50"/>
      <c r="D44" s="51"/>
      <c r="F44" s="50"/>
      <c r="G44" s="50"/>
      <c r="H44" s="50"/>
      <c r="I44" s="51"/>
    </row>
    <row r="45" spans="1:13" ht="13.5" customHeight="1">
      <c r="A45" s="50"/>
      <c r="B45" s="50"/>
      <c r="C45" s="50"/>
      <c r="D45" s="51"/>
      <c r="F45" s="50"/>
      <c r="G45" s="50"/>
      <c r="H45" s="50"/>
      <c r="I45" s="51"/>
    </row>
    <row r="47" spans="1:13" ht="13.5" customHeight="1">
      <c r="A47" s="52"/>
      <c r="B47" s="52"/>
      <c r="C47" s="52"/>
      <c r="F47" s="52"/>
      <c r="G47" s="52"/>
      <c r="H47" s="52"/>
    </row>
    <row r="48" spans="1:13" ht="13.5" customHeight="1">
      <c r="A48" s="53"/>
      <c r="B48" s="53"/>
      <c r="C48" s="53"/>
      <c r="F48" s="53"/>
      <c r="G48" s="53"/>
      <c r="H48" s="53"/>
    </row>
    <row r="49" spans="1:8">
      <c r="B49" s="54"/>
      <c r="C49" s="54"/>
      <c r="G49" s="54"/>
      <c r="H49" s="54"/>
    </row>
    <row r="50" spans="1:8">
      <c r="A50" s="55"/>
      <c r="F50" s="55"/>
    </row>
    <row r="51" spans="1:8">
      <c r="C51" s="56"/>
    </row>
    <row r="52" spans="1:8">
      <c r="C52" s="56"/>
    </row>
    <row r="57" spans="1:8" ht="13.5" customHeight="1">
      <c r="C57" s="50"/>
    </row>
    <row r="250" spans="1:1">
      <c r="A250" s="1">
        <v>0</v>
      </c>
    </row>
  </sheetData>
  <sheetProtection password="F258" sheet="1" formatColumns="0" formatRows="0" insertColumns="0" insertHyperlinks="0" deleteColumns="0" deleteRows="0" autoFilter="0" pivotTables="0"/>
  <mergeCells count="4">
    <mergeCell ref="A16:F16"/>
    <mergeCell ref="A17:F17"/>
    <mergeCell ref="A8:F14"/>
    <mergeCell ref="A1:F7"/>
  </mergeCells>
  <pageMargins left="0.75" right="0.75" top="1" bottom="1" header="0.5" footer="0.5"/>
  <pageSetup scale="67" orientation="portrait" r:id="rId1"/>
  <headerFooter alignWithMargins="0">
    <oddHeader>&amp;LVer 1</oddHeader>
    <oddFooter>&amp;LNQCL/ADDO/014&amp;CPage &amp;P of &amp;N&amp;R&amp;D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J49"/>
  <sheetViews>
    <sheetView view="pageBreakPreview" zoomScale="90" zoomScaleSheetLayoutView="90" workbookViewId="0">
      <selection activeCell="E39" sqref="E39"/>
    </sheetView>
  </sheetViews>
  <sheetFormatPr defaultRowHeight="13.5"/>
  <cols>
    <col min="1" max="1" width="27.5703125" style="315" customWidth="1"/>
    <col min="2" max="2" width="20.42578125" style="315" customWidth="1"/>
    <col min="3" max="3" width="31.85546875" style="315" customWidth="1"/>
    <col min="4" max="4" width="25.85546875" style="315" customWidth="1"/>
    <col min="5" max="5" width="25.7109375" style="315" customWidth="1"/>
    <col min="6" max="6" width="23.140625" style="315" customWidth="1"/>
    <col min="7" max="7" width="28.42578125" style="315" customWidth="1"/>
    <col min="8" max="8" width="21.5703125" style="315" customWidth="1"/>
    <col min="9" max="9" width="9.140625" style="315" customWidth="1"/>
    <col min="10" max="16384" width="9.140625" style="317"/>
  </cols>
  <sheetData>
    <row r="1" spans="1:10" ht="15" customHeight="1">
      <c r="A1" s="314"/>
      <c r="C1" s="316"/>
      <c r="F1" s="316"/>
    </row>
    <row r="2" spans="1:10" ht="18.75" customHeight="1">
      <c r="A2" s="372" t="s">
        <v>0</v>
      </c>
      <c r="B2" s="372"/>
      <c r="C2" s="372"/>
      <c r="D2" s="372"/>
      <c r="E2" s="372"/>
    </row>
    <row r="3" spans="1:10" ht="16.5" customHeight="1">
      <c r="A3" s="318" t="s">
        <v>1</v>
      </c>
      <c r="B3" s="319" t="s">
        <v>2</v>
      </c>
    </row>
    <row r="4" spans="1:10" ht="16.5" customHeight="1">
      <c r="A4" s="320" t="s">
        <v>3</v>
      </c>
      <c r="B4" s="320" t="s">
        <v>117</v>
      </c>
      <c r="D4" s="321"/>
      <c r="E4" s="322"/>
    </row>
    <row r="5" spans="1:10" ht="16.5" customHeight="1">
      <c r="A5" s="323" t="s">
        <v>4</v>
      </c>
      <c r="B5" s="320" t="s">
        <v>111</v>
      </c>
      <c r="C5" s="322"/>
      <c r="D5" s="322"/>
      <c r="E5" s="322"/>
    </row>
    <row r="6" spans="1:10" ht="16.5" customHeight="1" thickBot="1">
      <c r="A6" s="323" t="s">
        <v>6</v>
      </c>
      <c r="B6" s="324">
        <v>99.8</v>
      </c>
      <c r="C6" s="322"/>
      <c r="D6" s="322"/>
      <c r="E6" s="322"/>
    </row>
    <row r="7" spans="1:10" ht="16.5" customHeight="1">
      <c r="A7" s="320" t="s">
        <v>8</v>
      </c>
      <c r="B7" s="360">
        <v>16.05</v>
      </c>
      <c r="C7" s="322"/>
      <c r="D7" s="322"/>
      <c r="E7" s="322"/>
    </row>
    <row r="8" spans="1:10" ht="16.5" customHeight="1">
      <c r="A8" s="320" t="s">
        <v>10</v>
      </c>
      <c r="B8" s="325">
        <f>B7/50*10/20</f>
        <v>0.1605</v>
      </c>
      <c r="C8" s="322"/>
      <c r="D8" s="322"/>
      <c r="E8" s="322"/>
    </row>
    <row r="9" spans="1:10" ht="15.75" customHeight="1">
      <c r="A9" s="322"/>
      <c r="B9" s="322"/>
      <c r="C9" s="322"/>
      <c r="D9" s="322"/>
      <c r="E9" s="322"/>
    </row>
    <row r="10" spans="1:10" ht="16.5" customHeight="1">
      <c r="A10" s="326" t="s">
        <v>12</v>
      </c>
      <c r="B10" s="327" t="s">
        <v>13</v>
      </c>
      <c r="C10" s="326" t="s">
        <v>14</v>
      </c>
      <c r="D10" s="326" t="s">
        <v>15</v>
      </c>
      <c r="E10" s="326" t="s">
        <v>16</v>
      </c>
      <c r="F10" s="328" t="s">
        <v>112</v>
      </c>
      <c r="J10" s="315"/>
    </row>
    <row r="11" spans="1:10" ht="16.5" customHeight="1">
      <c r="A11" s="329">
        <v>1</v>
      </c>
      <c r="B11" s="330">
        <v>214565509</v>
      </c>
      <c r="C11" s="330">
        <v>3870.81</v>
      </c>
      <c r="D11" s="331">
        <v>0.82</v>
      </c>
      <c r="E11" s="332">
        <v>10.31</v>
      </c>
      <c r="F11" s="332">
        <v>8.99</v>
      </c>
      <c r="J11" s="315"/>
    </row>
    <row r="12" spans="1:10" ht="16.5" customHeight="1">
      <c r="A12" s="329">
        <v>2</v>
      </c>
      <c r="B12" s="330">
        <v>215339762</v>
      </c>
      <c r="C12" s="330">
        <v>3836.44</v>
      </c>
      <c r="D12" s="331">
        <v>0.82</v>
      </c>
      <c r="E12" s="331">
        <v>10.32</v>
      </c>
      <c r="F12" s="331">
        <v>8.9700000000000006</v>
      </c>
      <c r="J12" s="315"/>
    </row>
    <row r="13" spans="1:10" ht="16.5" customHeight="1">
      <c r="A13" s="329">
        <v>3</v>
      </c>
      <c r="B13" s="330">
        <v>214613160</v>
      </c>
      <c r="C13" s="330">
        <v>3841.87</v>
      </c>
      <c r="D13" s="331">
        <v>0.82</v>
      </c>
      <c r="E13" s="331">
        <v>10.31</v>
      </c>
      <c r="F13" s="331">
        <v>8.9600000000000009</v>
      </c>
      <c r="J13" s="315"/>
    </row>
    <row r="14" spans="1:10" ht="16.5" customHeight="1">
      <c r="A14" s="329">
        <v>4</v>
      </c>
      <c r="B14" s="330">
        <v>215956032</v>
      </c>
      <c r="C14" s="330">
        <v>3871.43</v>
      </c>
      <c r="D14" s="331">
        <v>0.82</v>
      </c>
      <c r="E14" s="331">
        <v>10.31</v>
      </c>
      <c r="F14" s="331">
        <v>8.98</v>
      </c>
      <c r="J14" s="315"/>
    </row>
    <row r="15" spans="1:10" ht="16.5" customHeight="1">
      <c r="A15" s="329">
        <v>5</v>
      </c>
      <c r="B15" s="330">
        <v>215123345</v>
      </c>
      <c r="C15" s="330">
        <v>3787.59</v>
      </c>
      <c r="D15" s="331">
        <v>0.82</v>
      </c>
      <c r="E15" s="331">
        <v>10.31</v>
      </c>
      <c r="F15" s="331">
        <v>8.91</v>
      </c>
      <c r="J15" s="315"/>
    </row>
    <row r="16" spans="1:10" ht="16.5" customHeight="1">
      <c r="A16" s="329">
        <v>6</v>
      </c>
      <c r="B16" s="333">
        <v>216543873</v>
      </c>
      <c r="C16" s="333">
        <v>3862.49</v>
      </c>
      <c r="D16" s="334">
        <v>0.83</v>
      </c>
      <c r="E16" s="334">
        <v>10.3</v>
      </c>
      <c r="F16" s="334">
        <v>8.9700000000000006</v>
      </c>
      <c r="J16" s="315"/>
    </row>
    <row r="17" spans="1:10" ht="16.5" customHeight="1">
      <c r="A17" s="335" t="s">
        <v>17</v>
      </c>
      <c r="B17" s="336">
        <f>AVERAGE(B11:B16)</f>
        <v>215356946.83333334</v>
      </c>
      <c r="C17" s="337">
        <v>4171.3900000000003</v>
      </c>
      <c r="D17" s="338">
        <f>AVERAGE(D11:D16)</f>
        <v>0.82166666666666666</v>
      </c>
      <c r="E17" s="338">
        <f>AVERAGE(E11:E16)</f>
        <v>10.310000000000002</v>
      </c>
      <c r="F17" s="338">
        <f>AVERAGE(F11:F16)</f>
        <v>8.9633333333333329</v>
      </c>
      <c r="J17" s="315"/>
    </row>
    <row r="18" spans="1:10" ht="16.5" customHeight="1">
      <c r="A18" s="339" t="s">
        <v>18</v>
      </c>
      <c r="B18" s="340">
        <f>(STDEV(B11:B16)/B17)</f>
        <v>3.5980951052098161E-3</v>
      </c>
      <c r="C18" s="341"/>
      <c r="D18" s="341"/>
      <c r="E18" s="341"/>
      <c r="F18" s="342"/>
      <c r="J18" s="315"/>
    </row>
    <row r="19" spans="1:10" s="315" customFormat="1" ht="16.5" customHeight="1">
      <c r="A19" s="343" t="s">
        <v>19</v>
      </c>
      <c r="B19" s="344">
        <f>COUNT(B11:B16)</f>
        <v>6</v>
      </c>
      <c r="C19" s="345"/>
      <c r="D19" s="346"/>
      <c r="E19" s="346"/>
      <c r="F19" s="347"/>
    </row>
    <row r="20" spans="1:10" s="315" customFormat="1" ht="15.75" customHeight="1">
      <c r="A20" s="322"/>
      <c r="B20" s="322"/>
      <c r="C20" s="322"/>
      <c r="D20" s="322"/>
      <c r="E20" s="322"/>
    </row>
    <row r="21" spans="1:10" s="315" customFormat="1" ht="16.5" customHeight="1">
      <c r="A21" s="323" t="s">
        <v>20</v>
      </c>
      <c r="B21" s="348" t="s">
        <v>21</v>
      </c>
      <c r="C21" s="349"/>
      <c r="D21" s="349"/>
      <c r="E21" s="349"/>
    </row>
    <row r="22" spans="1:10" ht="16.5" customHeight="1">
      <c r="A22" s="323"/>
      <c r="B22" s="348" t="s">
        <v>22</v>
      </c>
      <c r="C22" s="349"/>
      <c r="D22" s="349"/>
      <c r="E22" s="349"/>
    </row>
    <row r="23" spans="1:10" ht="16.5" customHeight="1">
      <c r="A23" s="323"/>
      <c r="B23" s="348" t="s">
        <v>23</v>
      </c>
      <c r="C23" s="349"/>
      <c r="D23" s="349"/>
      <c r="E23" s="349"/>
    </row>
    <row r="24" spans="1:10" ht="16.5" customHeight="1">
      <c r="A24" s="323"/>
      <c r="B24" s="350" t="s">
        <v>113</v>
      </c>
      <c r="C24" s="349"/>
      <c r="D24" s="349"/>
      <c r="E24" s="349"/>
    </row>
    <row r="25" spans="1:10" ht="15.75" customHeight="1">
      <c r="A25" s="322"/>
      <c r="C25" s="322"/>
      <c r="D25" s="322"/>
      <c r="E25" s="322"/>
    </row>
    <row r="26" spans="1:10" ht="16.5" customHeight="1">
      <c r="A26" s="318" t="s">
        <v>1</v>
      </c>
      <c r="B26" s="319" t="s">
        <v>116</v>
      </c>
    </row>
    <row r="27" spans="1:10" ht="16.5" customHeight="1">
      <c r="A27" s="323" t="s">
        <v>4</v>
      </c>
      <c r="B27" s="320" t="s">
        <v>114</v>
      </c>
      <c r="C27" s="322"/>
      <c r="D27" s="322"/>
      <c r="E27" s="322"/>
    </row>
    <row r="28" spans="1:10" ht="16.5" customHeight="1" thickBot="1">
      <c r="A28" s="323" t="s">
        <v>6</v>
      </c>
      <c r="B28" s="324">
        <v>99.66</v>
      </c>
      <c r="C28" s="322"/>
      <c r="D28" s="322"/>
      <c r="E28" s="322"/>
    </row>
    <row r="29" spans="1:10" ht="16.5" customHeight="1">
      <c r="A29" s="320" t="s">
        <v>8</v>
      </c>
      <c r="B29" s="360">
        <v>26.37</v>
      </c>
      <c r="C29" s="322"/>
      <c r="D29" s="322"/>
      <c r="E29" s="322"/>
    </row>
    <row r="30" spans="1:10" ht="16.5" customHeight="1">
      <c r="A30" s="320" t="s">
        <v>10</v>
      </c>
      <c r="B30" s="325">
        <f>B29/100*3/20</f>
        <v>3.9554999999999993E-2</v>
      </c>
      <c r="C30" s="322"/>
      <c r="D30" s="322"/>
      <c r="E30" s="322"/>
    </row>
    <row r="31" spans="1:10" ht="15.75" customHeight="1">
      <c r="A31" s="322"/>
      <c r="B31" s="322"/>
      <c r="C31" s="322"/>
      <c r="D31" s="322"/>
      <c r="E31" s="322"/>
    </row>
    <row r="32" spans="1:10" ht="16.5" customHeight="1">
      <c r="A32" s="326" t="s">
        <v>12</v>
      </c>
      <c r="B32" s="327" t="s">
        <v>13</v>
      </c>
      <c r="C32" s="326" t="s">
        <v>14</v>
      </c>
      <c r="D32" s="326" t="s">
        <v>15</v>
      </c>
      <c r="E32" s="326" t="s">
        <v>16</v>
      </c>
    </row>
    <row r="33" spans="1:7" ht="16.5" customHeight="1">
      <c r="A33" s="329">
        <v>1</v>
      </c>
      <c r="B33" s="330">
        <v>19588865</v>
      </c>
      <c r="C33" s="330">
        <v>5449.74</v>
      </c>
      <c r="D33" s="331">
        <v>1.05</v>
      </c>
      <c r="E33" s="332">
        <v>5.89</v>
      </c>
    </row>
    <row r="34" spans="1:7" ht="16.5" customHeight="1">
      <c r="A34" s="329">
        <v>2</v>
      </c>
      <c r="B34" s="330">
        <v>19739494</v>
      </c>
      <c r="C34" s="330">
        <v>5438.6</v>
      </c>
      <c r="D34" s="331">
        <v>1.05</v>
      </c>
      <c r="E34" s="331">
        <v>5.9</v>
      </c>
    </row>
    <row r="35" spans="1:7" ht="16.5" customHeight="1">
      <c r="A35" s="329">
        <v>3</v>
      </c>
      <c r="B35" s="330">
        <v>19650435</v>
      </c>
      <c r="C35" s="330">
        <v>5438.76</v>
      </c>
      <c r="D35" s="331">
        <v>1.06</v>
      </c>
      <c r="E35" s="331">
        <v>5.9</v>
      </c>
    </row>
    <row r="36" spans="1:7" ht="16.5" customHeight="1">
      <c r="A36" s="329">
        <v>4</v>
      </c>
      <c r="B36" s="330">
        <v>19780174</v>
      </c>
      <c r="C36" s="330">
        <v>5450.35</v>
      </c>
      <c r="D36" s="331">
        <v>1.06</v>
      </c>
      <c r="E36" s="331">
        <v>5.9</v>
      </c>
    </row>
    <row r="37" spans="1:7" ht="16.5" customHeight="1">
      <c r="A37" s="329">
        <v>5</v>
      </c>
      <c r="B37" s="330">
        <v>19689874</v>
      </c>
      <c r="C37" s="330">
        <v>5454.7</v>
      </c>
      <c r="D37" s="331">
        <v>1.05</v>
      </c>
      <c r="E37" s="331">
        <v>5.9</v>
      </c>
    </row>
    <row r="38" spans="1:7" ht="16.5" customHeight="1">
      <c r="A38" s="329">
        <v>6</v>
      </c>
      <c r="B38" s="333">
        <v>19792611</v>
      </c>
      <c r="C38" s="333">
        <v>5456.27</v>
      </c>
      <c r="D38" s="334">
        <v>1.0900000000000001</v>
      </c>
      <c r="E38" s="334">
        <v>5.9</v>
      </c>
    </row>
    <row r="39" spans="1:7" ht="16.5" customHeight="1">
      <c r="A39" s="335" t="s">
        <v>17</v>
      </c>
      <c r="B39" s="336">
        <f>AVERAGE(B33:B38)</f>
        <v>19706908.833333332</v>
      </c>
      <c r="C39" s="337">
        <f>AVERAGE(C33:C38)</f>
        <v>5448.0700000000006</v>
      </c>
      <c r="D39" s="338">
        <f>AVERAGE(D33:D38)</f>
        <v>1.06</v>
      </c>
      <c r="E39" s="338">
        <f>AVERAGE(E33:E38)</f>
        <v>5.8983333333333325</v>
      </c>
    </row>
    <row r="40" spans="1:7" ht="16.5" customHeight="1">
      <c r="A40" s="339" t="s">
        <v>18</v>
      </c>
      <c r="B40" s="340">
        <f>(STDEV(B33:B38)/B39)</f>
        <v>4.007671339932491E-3</v>
      </c>
      <c r="C40" s="341"/>
      <c r="D40" s="341"/>
      <c r="E40" s="342"/>
    </row>
    <row r="41" spans="1:7" s="315" customFormat="1" ht="16.5" customHeight="1">
      <c r="A41" s="343" t="s">
        <v>19</v>
      </c>
      <c r="B41" s="344">
        <f>COUNT(B33:B38)</f>
        <v>6</v>
      </c>
      <c r="C41" s="345"/>
      <c r="D41" s="346"/>
      <c r="E41" s="347"/>
    </row>
    <row r="42" spans="1:7" s="315" customFormat="1" ht="15.75" customHeight="1">
      <c r="A42" s="322"/>
      <c r="B42" s="322"/>
      <c r="C42" s="322"/>
      <c r="D42" s="322"/>
      <c r="E42" s="322"/>
    </row>
    <row r="43" spans="1:7" s="315" customFormat="1" ht="16.5" customHeight="1">
      <c r="A43" s="323" t="s">
        <v>20</v>
      </c>
      <c r="B43" s="348" t="s">
        <v>21</v>
      </c>
      <c r="C43" s="349"/>
      <c r="D43" s="349"/>
      <c r="E43" s="349"/>
    </row>
    <row r="44" spans="1:7" ht="16.5" customHeight="1">
      <c r="A44" s="323"/>
      <c r="B44" s="348" t="s">
        <v>22</v>
      </c>
      <c r="C44" s="349"/>
      <c r="D44" s="349"/>
      <c r="E44" s="349"/>
    </row>
    <row r="45" spans="1:7" ht="16.5" customHeight="1">
      <c r="A45" s="323"/>
      <c r="B45" s="348" t="s">
        <v>23</v>
      </c>
      <c r="C45" s="349"/>
      <c r="D45" s="349"/>
      <c r="E45" s="349"/>
    </row>
    <row r="46" spans="1:7" ht="14.25" customHeight="1" thickBot="1">
      <c r="A46" s="351"/>
      <c r="D46" s="352"/>
      <c r="F46" s="317"/>
      <c r="G46" s="317"/>
    </row>
    <row r="47" spans="1:7" ht="15" customHeight="1">
      <c r="B47" s="373" t="s">
        <v>24</v>
      </c>
      <c r="C47" s="373"/>
      <c r="E47" s="353" t="s">
        <v>25</v>
      </c>
      <c r="F47" s="354"/>
      <c r="G47" s="353" t="s">
        <v>26</v>
      </c>
    </row>
    <row r="48" spans="1:7" ht="15" customHeight="1">
      <c r="A48" s="355" t="s">
        <v>27</v>
      </c>
      <c r="B48" s="356" t="s">
        <v>115</v>
      </c>
      <c r="C48" s="356"/>
      <c r="E48" s="361" t="s">
        <v>120</v>
      </c>
      <c r="G48" s="356"/>
    </row>
    <row r="49" spans="1:7" ht="15" customHeight="1">
      <c r="A49" s="355" t="s">
        <v>28</v>
      </c>
      <c r="B49" s="357"/>
      <c r="C49" s="357"/>
      <c r="E49" s="357"/>
      <c r="G49" s="358"/>
    </row>
  </sheetData>
  <sheetProtection formatCells="0" formatColumns="0" formatRows="0" insertColumns="0" insertRows="0" insertHyperlinks="0" deleteColumns="0" deleteRows="0" sort="0" autoFilter="0" pivotTables="0"/>
  <mergeCells count="2">
    <mergeCell ref="A2:E2"/>
    <mergeCell ref="B47:C47"/>
  </mergeCells>
  <pageMargins left="0.7" right="0.7" top="0.75" bottom="0.75" header="0.3" footer="0.3"/>
  <pageSetup scale="50" orientation="portrait" r:id="rId1"/>
  <colBreaks count="1" manualBreakCount="1">
    <brk id="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N250"/>
  <sheetViews>
    <sheetView tabSelected="1" view="pageBreakPreview" zoomScale="55" zoomScaleNormal="75" workbookViewId="0">
      <selection activeCell="B19" sqref="B19"/>
    </sheetView>
  </sheetViews>
  <sheetFormatPr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>
      <c r="A1" s="400" t="s">
        <v>29</v>
      </c>
      <c r="B1" s="400"/>
      <c r="C1" s="400"/>
      <c r="D1" s="400"/>
      <c r="E1" s="400"/>
      <c r="F1" s="400"/>
      <c r="G1" s="400"/>
      <c r="H1" s="400"/>
    </row>
    <row r="2" spans="1:8">
      <c r="A2" s="400"/>
      <c r="B2" s="400"/>
      <c r="C2" s="400"/>
      <c r="D2" s="400"/>
      <c r="E2" s="400"/>
      <c r="F2" s="400"/>
      <c r="G2" s="400"/>
      <c r="H2" s="400"/>
    </row>
    <row r="3" spans="1:8">
      <c r="A3" s="400"/>
      <c r="B3" s="400"/>
      <c r="C3" s="400"/>
      <c r="D3" s="400"/>
      <c r="E3" s="400"/>
      <c r="F3" s="400"/>
      <c r="G3" s="400"/>
      <c r="H3" s="400"/>
    </row>
    <row r="4" spans="1:8">
      <c r="A4" s="400"/>
      <c r="B4" s="400"/>
      <c r="C4" s="400"/>
      <c r="D4" s="400"/>
      <c r="E4" s="400"/>
      <c r="F4" s="400"/>
      <c r="G4" s="400"/>
      <c r="H4" s="400"/>
    </row>
    <row r="5" spans="1:8">
      <c r="A5" s="400"/>
      <c r="B5" s="400"/>
      <c r="C5" s="400"/>
      <c r="D5" s="400"/>
      <c r="E5" s="400"/>
      <c r="F5" s="400"/>
      <c r="G5" s="400"/>
      <c r="H5" s="400"/>
    </row>
    <row r="6" spans="1:8">
      <c r="A6" s="400"/>
      <c r="B6" s="400"/>
      <c r="C6" s="400"/>
      <c r="D6" s="400"/>
      <c r="E6" s="400"/>
      <c r="F6" s="400"/>
      <c r="G6" s="400"/>
      <c r="H6" s="400"/>
    </row>
    <row r="7" spans="1:8">
      <c r="A7" s="400"/>
      <c r="B7" s="400"/>
      <c r="C7" s="400"/>
      <c r="D7" s="400"/>
      <c r="E7" s="400"/>
      <c r="F7" s="400"/>
      <c r="G7" s="400"/>
      <c r="H7" s="400"/>
    </row>
    <row r="8" spans="1:8">
      <c r="A8" s="401" t="s">
        <v>30</v>
      </c>
      <c r="B8" s="401"/>
      <c r="C8" s="401"/>
      <c r="D8" s="401"/>
      <c r="E8" s="401"/>
      <c r="F8" s="401"/>
      <c r="G8" s="401"/>
      <c r="H8" s="401"/>
    </row>
    <row r="9" spans="1:8">
      <c r="A9" s="401"/>
      <c r="B9" s="401"/>
      <c r="C9" s="401"/>
      <c r="D9" s="401"/>
      <c r="E9" s="401"/>
      <c r="F9" s="401"/>
      <c r="G9" s="401"/>
      <c r="H9" s="401"/>
    </row>
    <row r="10" spans="1:8">
      <c r="A10" s="401"/>
      <c r="B10" s="401"/>
      <c r="C10" s="401"/>
      <c r="D10" s="401"/>
      <c r="E10" s="401"/>
      <c r="F10" s="401"/>
      <c r="G10" s="401"/>
      <c r="H10" s="401"/>
    </row>
    <row r="11" spans="1:8">
      <c r="A11" s="401"/>
      <c r="B11" s="401"/>
      <c r="C11" s="401"/>
      <c r="D11" s="401"/>
      <c r="E11" s="401"/>
      <c r="F11" s="401"/>
      <c r="G11" s="401"/>
      <c r="H11" s="401"/>
    </row>
    <row r="12" spans="1:8">
      <c r="A12" s="401"/>
      <c r="B12" s="401"/>
      <c r="C12" s="401"/>
      <c r="D12" s="401"/>
      <c r="E12" s="401"/>
      <c r="F12" s="401"/>
      <c r="G12" s="401"/>
      <c r="H12" s="401"/>
    </row>
    <row r="13" spans="1:8">
      <c r="A13" s="401"/>
      <c r="B13" s="401"/>
      <c r="C13" s="401"/>
      <c r="D13" s="401"/>
      <c r="E13" s="401"/>
      <c r="F13" s="401"/>
      <c r="G13" s="401"/>
      <c r="H13" s="401"/>
    </row>
    <row r="14" spans="1:8">
      <c r="A14" s="401"/>
      <c r="B14" s="401"/>
      <c r="C14" s="401"/>
      <c r="D14" s="401"/>
      <c r="E14" s="401"/>
      <c r="F14" s="401"/>
      <c r="G14" s="401"/>
      <c r="H14" s="401"/>
    </row>
    <row r="15" spans="1:8" ht="19.5" customHeight="1"/>
    <row r="16" spans="1:8" ht="19.5" customHeight="1">
      <c r="A16" s="366" t="s">
        <v>31</v>
      </c>
      <c r="B16" s="367"/>
      <c r="C16" s="367"/>
      <c r="D16" s="367"/>
      <c r="E16" s="367"/>
      <c r="F16" s="367"/>
      <c r="G16" s="367"/>
      <c r="H16" s="368"/>
    </row>
    <row r="17" spans="1:14" ht="20.25" customHeight="1">
      <c r="A17" s="402" t="s">
        <v>44</v>
      </c>
      <c r="B17" s="402"/>
      <c r="C17" s="402"/>
      <c r="D17" s="402"/>
      <c r="E17" s="402"/>
      <c r="F17" s="402"/>
      <c r="G17" s="402"/>
      <c r="H17" s="402"/>
    </row>
    <row r="18" spans="1:14" ht="26.25" customHeight="1">
      <c r="A18" s="63" t="s">
        <v>33</v>
      </c>
      <c r="B18" s="382" t="s">
        <v>5</v>
      </c>
      <c r="C18" s="383"/>
    </row>
    <row r="19" spans="1:14" ht="26.25" customHeight="1">
      <c r="A19" s="63" t="s">
        <v>34</v>
      </c>
      <c r="B19" s="365" t="s">
        <v>122</v>
      </c>
      <c r="C19" s="186">
        <v>25</v>
      </c>
    </row>
    <row r="20" spans="1:14" ht="26.25" customHeight="1">
      <c r="A20" s="63" t="s">
        <v>35</v>
      </c>
      <c r="B20" s="362" t="s">
        <v>118</v>
      </c>
      <c r="C20" s="164"/>
    </row>
    <row r="21" spans="1:14" ht="26.25" customHeight="1">
      <c r="A21" s="63" t="s">
        <v>36</v>
      </c>
      <c r="B21" s="384" t="s">
        <v>11</v>
      </c>
      <c r="C21" s="374"/>
      <c r="D21" s="374"/>
      <c r="E21" s="374"/>
      <c r="F21" s="374"/>
      <c r="G21" s="374"/>
      <c r="H21" s="374"/>
      <c r="I21" s="374"/>
    </row>
    <row r="22" spans="1:14" ht="26.25" customHeight="1">
      <c r="A22" s="63" t="s">
        <v>37</v>
      </c>
      <c r="B22" s="165">
        <v>42499</v>
      </c>
      <c r="C22" s="164"/>
      <c r="D22" s="164"/>
      <c r="E22" s="164"/>
      <c r="F22" s="164"/>
      <c r="G22" s="164"/>
      <c r="H22" s="164"/>
      <c r="I22" s="164"/>
    </row>
    <row r="23" spans="1:14" ht="26.25" customHeight="1">
      <c r="A23" s="63" t="s">
        <v>38</v>
      </c>
      <c r="B23" s="165">
        <v>42502</v>
      </c>
      <c r="C23" s="164"/>
      <c r="D23" s="164"/>
      <c r="E23" s="164"/>
      <c r="F23" s="164"/>
      <c r="G23" s="164"/>
      <c r="H23" s="164"/>
      <c r="I23" s="164"/>
    </row>
    <row r="24" spans="1:14" ht="18.75">
      <c r="A24" s="63"/>
      <c r="B24" s="65"/>
    </row>
    <row r="25" spans="1:14" ht="18.75">
      <c r="A25" s="61" t="s">
        <v>1</v>
      </c>
      <c r="B25" s="65"/>
    </row>
    <row r="26" spans="1:14" ht="26.25" customHeight="1">
      <c r="A26" s="66" t="s">
        <v>4</v>
      </c>
      <c r="B26" s="382" t="s">
        <v>119</v>
      </c>
      <c r="C26" s="383"/>
    </row>
    <row r="27" spans="1:14" ht="26.25" customHeight="1">
      <c r="A27" s="68" t="s">
        <v>45</v>
      </c>
      <c r="B27" s="374" t="s">
        <v>109</v>
      </c>
      <c r="C27" s="374"/>
    </row>
    <row r="28" spans="1:14" ht="27" customHeight="1">
      <c r="A28" s="68" t="s">
        <v>6</v>
      </c>
      <c r="B28" s="163">
        <v>99.8</v>
      </c>
    </row>
    <row r="29" spans="1:14" s="3" customFormat="1" ht="27" customHeight="1">
      <c r="A29" s="68" t="s">
        <v>46</v>
      </c>
      <c r="B29" s="162">
        <v>0</v>
      </c>
      <c r="C29" s="387" t="s">
        <v>47</v>
      </c>
      <c r="D29" s="388"/>
      <c r="E29" s="388"/>
      <c r="F29" s="388"/>
      <c r="G29" s="388"/>
      <c r="H29" s="389"/>
      <c r="I29" s="70"/>
      <c r="J29" s="70"/>
      <c r="K29" s="70"/>
      <c r="L29" s="70"/>
    </row>
    <row r="30" spans="1:14" s="3" customFormat="1" ht="19.5" customHeight="1">
      <c r="A30" s="68" t="s">
        <v>48</v>
      </c>
      <c r="B30" s="67">
        <f>B28-B29</f>
        <v>99.8</v>
      </c>
      <c r="C30" s="71"/>
      <c r="D30" s="71"/>
      <c r="E30" s="71"/>
      <c r="F30" s="71"/>
      <c r="G30" s="71"/>
      <c r="H30" s="72"/>
      <c r="I30" s="70"/>
      <c r="J30" s="70"/>
      <c r="K30" s="70"/>
      <c r="L30" s="70"/>
    </row>
    <row r="31" spans="1:14" s="3" customFormat="1" ht="27" customHeight="1">
      <c r="A31" s="68" t="s">
        <v>49</v>
      </c>
      <c r="B31" s="182">
        <v>1</v>
      </c>
      <c r="C31" s="390" t="s">
        <v>50</v>
      </c>
      <c r="D31" s="391"/>
      <c r="E31" s="391"/>
      <c r="F31" s="391"/>
      <c r="G31" s="391"/>
      <c r="H31" s="392"/>
      <c r="I31" s="70"/>
      <c r="J31" s="70"/>
      <c r="K31" s="70"/>
      <c r="L31" s="70"/>
    </row>
    <row r="32" spans="1:14" s="3" customFormat="1" ht="27" customHeight="1">
      <c r="A32" s="68" t="s">
        <v>51</v>
      </c>
      <c r="B32" s="182">
        <v>1</v>
      </c>
      <c r="C32" s="390" t="s">
        <v>52</v>
      </c>
      <c r="D32" s="391"/>
      <c r="E32" s="391"/>
      <c r="F32" s="391"/>
      <c r="G32" s="391"/>
      <c r="H32" s="392"/>
      <c r="I32" s="70"/>
      <c r="J32" s="70"/>
      <c r="K32" s="70"/>
      <c r="L32" s="74"/>
      <c r="M32" s="74"/>
      <c r="N32" s="75"/>
    </row>
    <row r="33" spans="1:14" s="3" customFormat="1" ht="17.25" customHeight="1">
      <c r="A33" s="68"/>
      <c r="B33" s="73"/>
      <c r="C33" s="76"/>
      <c r="D33" s="76"/>
      <c r="E33" s="76"/>
      <c r="F33" s="76"/>
      <c r="G33" s="76"/>
      <c r="H33" s="76"/>
      <c r="I33" s="70"/>
      <c r="J33" s="70"/>
      <c r="K33" s="70"/>
      <c r="L33" s="74"/>
      <c r="M33" s="74"/>
      <c r="N33" s="75"/>
    </row>
    <row r="34" spans="1:14" s="3" customFormat="1" ht="18.75">
      <c r="A34" s="68" t="s">
        <v>53</v>
      </c>
      <c r="B34" s="77">
        <f>B31/B32</f>
        <v>1</v>
      </c>
      <c r="C34" s="62" t="s">
        <v>54</v>
      </c>
      <c r="D34" s="62"/>
      <c r="E34" s="62"/>
      <c r="F34" s="62"/>
      <c r="G34" s="62"/>
      <c r="H34" s="62"/>
      <c r="I34" s="70"/>
      <c r="J34" s="70"/>
      <c r="K34" s="70"/>
      <c r="L34" s="74"/>
      <c r="M34" s="74"/>
      <c r="N34" s="75"/>
    </row>
    <row r="35" spans="1:14" s="3" customFormat="1" ht="19.5" customHeight="1">
      <c r="A35" s="68"/>
      <c r="B35" s="67"/>
      <c r="H35" s="62"/>
      <c r="I35" s="70"/>
      <c r="J35" s="70"/>
      <c r="K35" s="70"/>
      <c r="L35" s="74"/>
      <c r="M35" s="74"/>
      <c r="N35" s="75"/>
    </row>
    <row r="36" spans="1:14" s="3" customFormat="1" ht="27" customHeight="1">
      <c r="A36" s="78" t="s">
        <v>55</v>
      </c>
      <c r="B36" s="166">
        <v>50</v>
      </c>
      <c r="C36" s="62"/>
      <c r="D36" s="376" t="s">
        <v>56</v>
      </c>
      <c r="E36" s="377"/>
      <c r="F36" s="124" t="s">
        <v>57</v>
      </c>
      <c r="G36" s="125"/>
      <c r="J36" s="70"/>
      <c r="K36" s="70"/>
      <c r="L36" s="74"/>
      <c r="M36" s="74"/>
      <c r="N36" s="75"/>
    </row>
    <row r="37" spans="1:14" s="3" customFormat="1" ht="26.25" customHeight="1">
      <c r="A37" s="79" t="s">
        <v>58</v>
      </c>
      <c r="B37" s="167">
        <v>10</v>
      </c>
      <c r="C37" s="81" t="s">
        <v>59</v>
      </c>
      <c r="D37" s="82" t="s">
        <v>60</v>
      </c>
      <c r="E37" s="114" t="s">
        <v>61</v>
      </c>
      <c r="F37" s="82" t="s">
        <v>60</v>
      </c>
      <c r="G37" s="83" t="s">
        <v>61</v>
      </c>
      <c r="J37" s="70"/>
      <c r="K37" s="70"/>
      <c r="L37" s="74"/>
      <c r="M37" s="74"/>
      <c r="N37" s="75"/>
    </row>
    <row r="38" spans="1:14" s="3" customFormat="1" ht="26.25" customHeight="1">
      <c r="A38" s="79" t="s">
        <v>62</v>
      </c>
      <c r="B38" s="167">
        <v>20</v>
      </c>
      <c r="C38" s="84">
        <v>1</v>
      </c>
      <c r="D38" s="168">
        <v>212906811</v>
      </c>
      <c r="E38" s="128">
        <f>IF(ISBLANK(D38),"-",$D$48/$D$45*D38)</f>
        <v>212668887.68190584</v>
      </c>
      <c r="F38" s="168">
        <v>237001468</v>
      </c>
      <c r="G38" s="120">
        <f>IF(ISBLANK(F38),"-",$D$48/$F$45*F38)</f>
        <v>214304722.69977066</v>
      </c>
      <c r="J38" s="70"/>
      <c r="K38" s="70"/>
      <c r="L38" s="74"/>
      <c r="M38" s="74"/>
      <c r="N38" s="75"/>
    </row>
    <row r="39" spans="1:14" s="3" customFormat="1" ht="26.25" customHeight="1">
      <c r="A39" s="79" t="s">
        <v>63</v>
      </c>
      <c r="B39" s="167">
        <v>1</v>
      </c>
      <c r="C39" s="80">
        <v>2</v>
      </c>
      <c r="D39" s="169">
        <v>213646220</v>
      </c>
      <c r="E39" s="129">
        <f>IF(ISBLANK(D39),"-",$D$48/$D$45*D39)</f>
        <v>213407470.39249837</v>
      </c>
      <c r="F39" s="169">
        <v>238020777</v>
      </c>
      <c r="G39" s="121">
        <f>IF(ISBLANK(F39),"-",$D$48/$F$45*F39)</f>
        <v>215226416.28434533</v>
      </c>
      <c r="J39" s="70"/>
      <c r="K39" s="70"/>
      <c r="L39" s="74"/>
      <c r="M39" s="74"/>
      <c r="N39" s="75"/>
    </row>
    <row r="40" spans="1:14" ht="26.25" customHeight="1">
      <c r="A40" s="79" t="s">
        <v>64</v>
      </c>
      <c r="B40" s="167">
        <v>1</v>
      </c>
      <c r="C40" s="80">
        <v>3</v>
      </c>
      <c r="D40" s="169">
        <v>213956239</v>
      </c>
      <c r="E40" s="129">
        <f>IF(ISBLANK(D40),"-",$D$48/$D$45*D40)</f>
        <v>213717142.94632879</v>
      </c>
      <c r="F40" s="169">
        <v>238135844</v>
      </c>
      <c r="G40" s="121">
        <f>IF(ISBLANK(F40),"-",$D$48/$F$45*F40)</f>
        <v>215330463.74757412</v>
      </c>
      <c r="L40" s="74"/>
      <c r="M40" s="74"/>
      <c r="N40" s="85"/>
    </row>
    <row r="41" spans="1:14" ht="26.25" customHeight="1">
      <c r="A41" s="79" t="s">
        <v>65</v>
      </c>
      <c r="B41" s="167">
        <v>1</v>
      </c>
      <c r="C41" s="86">
        <v>4</v>
      </c>
      <c r="D41" s="170"/>
      <c r="E41" s="130" t="str">
        <f>IF(ISBLANK(D41),"-",$D$48/$D$45*D41)</f>
        <v>-</v>
      </c>
      <c r="F41" s="170"/>
      <c r="G41" s="122" t="str">
        <f>IF(ISBLANK(F41),"-",$D$48/$F$45*F41)</f>
        <v>-</v>
      </c>
      <c r="L41" s="74"/>
      <c r="M41" s="74"/>
      <c r="N41" s="85"/>
    </row>
    <row r="42" spans="1:14" ht="27" customHeight="1">
      <c r="A42" s="79" t="s">
        <v>66</v>
      </c>
      <c r="B42" s="167">
        <v>1</v>
      </c>
      <c r="C42" s="87" t="s">
        <v>67</v>
      </c>
      <c r="D42" s="148">
        <f>AVERAGE(D38:D41)</f>
        <v>213503090</v>
      </c>
      <c r="E42" s="110">
        <f>AVERAGE(E38:E41)</f>
        <v>213264500.34024432</v>
      </c>
      <c r="F42" s="88">
        <f>AVERAGE(F38:F41)</f>
        <v>237719363</v>
      </c>
      <c r="G42" s="89">
        <f>AVERAGE(G38:G41)</f>
        <v>214953867.57723001</v>
      </c>
    </row>
    <row r="43" spans="1:14" ht="26.25" customHeight="1">
      <c r="A43" s="79" t="s">
        <v>68</v>
      </c>
      <c r="B43" s="163">
        <v>1</v>
      </c>
      <c r="C43" s="149" t="s">
        <v>69</v>
      </c>
      <c r="D43" s="172">
        <v>16.05</v>
      </c>
      <c r="E43" s="85"/>
      <c r="F43" s="171">
        <v>17.73</v>
      </c>
      <c r="G43" s="126"/>
    </row>
    <row r="44" spans="1:14" ht="26.25" customHeight="1">
      <c r="A44" s="79" t="s">
        <v>70</v>
      </c>
      <c r="B44" s="163">
        <v>1</v>
      </c>
      <c r="C44" s="150" t="s">
        <v>71</v>
      </c>
      <c r="D44" s="151">
        <f>D43*$B$34</f>
        <v>16.05</v>
      </c>
      <c r="E44" s="91"/>
      <c r="F44" s="90">
        <f>F43*$B$34</f>
        <v>17.73</v>
      </c>
      <c r="G44" s="93"/>
    </row>
    <row r="45" spans="1:14" ht="19.5" customHeight="1">
      <c r="A45" s="79" t="s">
        <v>72</v>
      </c>
      <c r="B45" s="147">
        <f>(B44/B43)*(B42/B41)*(B40/B39)*(B38/B37)*B36</f>
        <v>100</v>
      </c>
      <c r="C45" s="150" t="s">
        <v>73</v>
      </c>
      <c r="D45" s="152">
        <f>D44*$B$30/100</f>
        <v>16.017900000000001</v>
      </c>
      <c r="E45" s="93"/>
      <c r="F45" s="92">
        <f>F44*$B$30/100</f>
        <v>17.69454</v>
      </c>
      <c r="G45" s="93"/>
    </row>
    <row r="46" spans="1:14" ht="19.5" customHeight="1">
      <c r="A46" s="378" t="s">
        <v>74</v>
      </c>
      <c r="B46" s="385"/>
      <c r="C46" s="150" t="s">
        <v>75</v>
      </c>
      <c r="D46" s="151">
        <f>D45/$B$45</f>
        <v>0.16017900000000002</v>
      </c>
      <c r="E46" s="93"/>
      <c r="F46" s="94">
        <f>F45/$B$45</f>
        <v>0.1769454</v>
      </c>
      <c r="G46" s="93"/>
    </row>
    <row r="47" spans="1:14" ht="27" customHeight="1">
      <c r="A47" s="380"/>
      <c r="B47" s="386"/>
      <c r="C47" s="150" t="s">
        <v>76</v>
      </c>
      <c r="D47" s="173">
        <v>0.16</v>
      </c>
      <c r="E47" s="126"/>
      <c r="F47" s="126"/>
      <c r="G47" s="126"/>
    </row>
    <row r="48" spans="1:14" ht="18.75">
      <c r="C48" s="150" t="s">
        <v>77</v>
      </c>
      <c r="D48" s="152">
        <f>D47*$B$45</f>
        <v>16</v>
      </c>
      <c r="E48" s="93"/>
      <c r="F48" s="93"/>
      <c r="G48" s="93"/>
    </row>
    <row r="49" spans="1:12" ht="19.5" customHeight="1">
      <c r="C49" s="153" t="s">
        <v>78</v>
      </c>
      <c r="D49" s="154">
        <f>D48/B34</f>
        <v>16</v>
      </c>
      <c r="E49" s="112"/>
      <c r="F49" s="112"/>
      <c r="G49" s="112"/>
    </row>
    <row r="50" spans="1:12" ht="18.75">
      <c r="C50" s="155" t="s">
        <v>79</v>
      </c>
      <c r="D50" s="156">
        <f>AVERAGE(E38:E41,G38:G41)</f>
        <v>214109183.95873716</v>
      </c>
      <c r="E50" s="111"/>
      <c r="F50" s="111"/>
      <c r="G50" s="111"/>
    </row>
    <row r="51" spans="1:12" ht="18.75">
      <c r="C51" s="95" t="s">
        <v>80</v>
      </c>
      <c r="D51" s="98">
        <f>STDEV(E38:E41,G38:G41)/D50</f>
        <v>4.8978172464480543E-3</v>
      </c>
      <c r="E51" s="91"/>
      <c r="F51" s="91"/>
      <c r="G51" s="91"/>
    </row>
    <row r="52" spans="1:12" ht="19.5" customHeight="1">
      <c r="C52" s="96" t="s">
        <v>19</v>
      </c>
      <c r="D52" s="99">
        <f>COUNT(E38:E41,G38:G41)</f>
        <v>6</v>
      </c>
      <c r="E52" s="91"/>
      <c r="F52" s="91"/>
      <c r="G52" s="91"/>
    </row>
    <row r="54" spans="1:12" ht="18.75">
      <c r="A54" s="61" t="s">
        <v>1</v>
      </c>
      <c r="B54" s="100" t="s">
        <v>81</v>
      </c>
    </row>
    <row r="55" spans="1:12" ht="18.75">
      <c r="A55" s="62" t="s">
        <v>82</v>
      </c>
      <c r="B55" s="64" t="str">
        <f>B21</f>
        <v>Each 5 mL contains: Sulphamethoxazole BP 200 mg and  Trimethoprim BP 40 mg.</v>
      </c>
    </row>
    <row r="56" spans="1:12" ht="26.25" customHeight="1">
      <c r="A56" s="158" t="s">
        <v>83</v>
      </c>
      <c r="B56" s="174">
        <v>5</v>
      </c>
      <c r="C56" s="139" t="s">
        <v>84</v>
      </c>
      <c r="D56" s="175">
        <v>200</v>
      </c>
      <c r="E56" s="139" t="str">
        <f>B20</f>
        <v>Sulphamethoxazole &amp; Trimethoprim</v>
      </c>
    </row>
    <row r="57" spans="1:12" ht="18.75">
      <c r="A57" s="64" t="s">
        <v>85</v>
      </c>
      <c r="B57" s="185">
        <f>RD!C39</f>
        <v>1.140165402335491</v>
      </c>
    </row>
    <row r="58" spans="1:12" s="27" customFormat="1" ht="18.75">
      <c r="A58" s="137" t="s">
        <v>86</v>
      </c>
      <c r="B58" s="138">
        <f>B56</f>
        <v>5</v>
      </c>
      <c r="C58" s="139" t="s">
        <v>87</v>
      </c>
      <c r="D58" s="159">
        <f>B57*B56</f>
        <v>5.7008270116774549</v>
      </c>
    </row>
    <row r="59" spans="1:12" ht="19.5" customHeight="1"/>
    <row r="60" spans="1:12" s="3" customFormat="1" ht="27" customHeight="1">
      <c r="A60" s="78" t="s">
        <v>88</v>
      </c>
      <c r="B60" s="166">
        <v>100</v>
      </c>
      <c r="C60" s="62"/>
      <c r="D60" s="102" t="s">
        <v>89</v>
      </c>
      <c r="E60" s="101" t="s">
        <v>90</v>
      </c>
      <c r="F60" s="101" t="s">
        <v>60</v>
      </c>
      <c r="G60" s="101" t="s">
        <v>91</v>
      </c>
      <c r="H60" s="81" t="s">
        <v>92</v>
      </c>
      <c r="L60" s="70"/>
    </row>
    <row r="61" spans="1:12" s="3" customFormat="1" ht="24" customHeight="1">
      <c r="A61" s="79" t="s">
        <v>93</v>
      </c>
      <c r="B61" s="167">
        <v>2</v>
      </c>
      <c r="C61" s="396" t="s">
        <v>94</v>
      </c>
      <c r="D61" s="393">
        <v>10.46247</v>
      </c>
      <c r="E61" s="132">
        <v>1</v>
      </c>
      <c r="F61" s="176">
        <v>180084430</v>
      </c>
      <c r="G61" s="143">
        <f>IF(ISBLANK(F61),"-",(F61/$D$50*$D$47*$B$69)*$D$58/$D$61)</f>
        <v>183.31774137781488</v>
      </c>
      <c r="H61" s="140">
        <f t="shared" ref="H61:H72" si="0">IF(ISBLANK(F61),"-",G61/$D$56)</f>
        <v>0.91658870688907446</v>
      </c>
      <c r="L61" s="70"/>
    </row>
    <row r="62" spans="1:12" s="3" customFormat="1" ht="26.25" customHeight="1">
      <c r="A62" s="79" t="s">
        <v>95</v>
      </c>
      <c r="B62" s="167">
        <v>50</v>
      </c>
      <c r="C62" s="397"/>
      <c r="D62" s="394"/>
      <c r="E62" s="133">
        <v>2</v>
      </c>
      <c r="F62" s="169">
        <v>179627138</v>
      </c>
      <c r="G62" s="144">
        <f>IF(ISBLANK(F62),"-",(F62/$D$50*$D$47*$B$69)*$D$58/$D$61)</f>
        <v>182.85223896547342</v>
      </c>
      <c r="H62" s="141">
        <f t="shared" si="0"/>
        <v>0.91426119482736712</v>
      </c>
      <c r="L62" s="70"/>
    </row>
    <row r="63" spans="1:12" s="3" customFormat="1" ht="24.75" customHeight="1">
      <c r="A63" s="79" t="s">
        <v>96</v>
      </c>
      <c r="B63" s="167">
        <v>1</v>
      </c>
      <c r="C63" s="397"/>
      <c r="D63" s="394"/>
      <c r="E63" s="133">
        <v>3</v>
      </c>
      <c r="F63" s="169">
        <v>181146736</v>
      </c>
      <c r="G63" s="144">
        <f>IF(ISBLANK(F63),"-",(F63/$D$50*$D$47*$B$69)*$D$58/$D$61)</f>
        <v>184.39912046523571</v>
      </c>
      <c r="H63" s="141">
        <f t="shared" si="0"/>
        <v>0.92199560232617861</v>
      </c>
      <c r="L63" s="70"/>
    </row>
    <row r="64" spans="1:12" ht="27" customHeight="1" thickBot="1">
      <c r="A64" s="79" t="s">
        <v>97</v>
      </c>
      <c r="B64" s="167">
        <v>1</v>
      </c>
      <c r="C64" s="398"/>
      <c r="D64" s="395"/>
      <c r="E64" s="134">
        <v>4</v>
      </c>
      <c r="F64" s="177"/>
      <c r="G64" s="144" t="str">
        <f>IF(ISBLANK(F64),"-",(F64/$D$50*$D$47*$B$69)*$D$58/$D$61)</f>
        <v>-</v>
      </c>
      <c r="H64" s="141" t="str">
        <f t="shared" si="0"/>
        <v>-</v>
      </c>
    </row>
    <row r="65" spans="1:11" ht="24.75" customHeight="1">
      <c r="A65" s="79" t="s">
        <v>98</v>
      </c>
      <c r="B65" s="167">
        <v>1</v>
      </c>
      <c r="C65" s="396" t="s">
        <v>99</v>
      </c>
      <c r="D65" s="393">
        <v>10.64118</v>
      </c>
      <c r="E65" s="103">
        <v>1</v>
      </c>
      <c r="F65" s="303">
        <v>179630525</v>
      </c>
      <c r="G65" s="143">
        <f>IF(ISBLANK(F65),"-",(F65/$D$50*$D$47*$B$69)*$D$58/$D$65)</f>
        <v>179.78477360919743</v>
      </c>
      <c r="H65" s="140">
        <f t="shared" si="0"/>
        <v>0.89892386804598712</v>
      </c>
    </row>
    <row r="66" spans="1:11" ht="23.25" customHeight="1">
      <c r="A66" s="79" t="s">
        <v>100</v>
      </c>
      <c r="B66" s="167">
        <v>1</v>
      </c>
      <c r="C66" s="397"/>
      <c r="D66" s="394"/>
      <c r="E66" s="104">
        <v>2</v>
      </c>
      <c r="F66" s="169">
        <v>179323288</v>
      </c>
      <c r="G66" s="144">
        <f>IF(ISBLANK(F66),"-",(F66/$D$50*$D$47*$B$69)*$D$58/$D$65)</f>
        <v>179.47727278499522</v>
      </c>
      <c r="H66" s="141">
        <f t="shared" si="0"/>
        <v>0.89738636392497606</v>
      </c>
    </row>
    <row r="67" spans="1:11" ht="24.75" customHeight="1">
      <c r="A67" s="79" t="s">
        <v>101</v>
      </c>
      <c r="B67" s="167">
        <v>1</v>
      </c>
      <c r="C67" s="397"/>
      <c r="D67" s="394"/>
      <c r="E67" s="104">
        <v>3</v>
      </c>
      <c r="F67" s="169">
        <v>181192901</v>
      </c>
      <c r="G67" s="144">
        <f>IF(ISBLANK(F67),"-",(F67/$D$50*$D$47*$B$69)*$D$58/$D$65)</f>
        <v>181.34849122040211</v>
      </c>
      <c r="H67" s="141">
        <f t="shared" si="0"/>
        <v>0.90674245610201054</v>
      </c>
    </row>
    <row r="68" spans="1:11" ht="27" customHeight="1" thickBot="1">
      <c r="A68" s="79" t="s">
        <v>102</v>
      </c>
      <c r="B68" s="167">
        <v>1</v>
      </c>
      <c r="C68" s="398"/>
      <c r="D68" s="395"/>
      <c r="E68" s="105">
        <v>4</v>
      </c>
      <c r="F68" s="177"/>
      <c r="G68" s="145" t="str">
        <f>IF(ISBLANK(F68),"-",(F68/$D$50*$D$47*$B$69)*$D$58/$D$65)</f>
        <v>-</v>
      </c>
      <c r="H68" s="142" t="str">
        <f t="shared" si="0"/>
        <v>-</v>
      </c>
    </row>
    <row r="69" spans="1:11" ht="23.25" customHeight="1">
      <c r="A69" s="79" t="s">
        <v>103</v>
      </c>
      <c r="B69" s="146">
        <f>(B68/B67)*(B66/B65)*(B64/B63)*(B62/B61)*B60</f>
        <v>2500</v>
      </c>
      <c r="C69" s="396" t="s">
        <v>104</v>
      </c>
      <c r="D69" s="393">
        <v>10.68722</v>
      </c>
      <c r="E69" s="103">
        <v>1</v>
      </c>
      <c r="F69" s="296">
        <v>176943410</v>
      </c>
      <c r="G69" s="143">
        <f>IF(ISBLANK(F69),"-",(F69/$D$50*$D$47*$B$69)*$D$58/$D$69)</f>
        <v>176.33243342299073</v>
      </c>
      <c r="H69" s="141">
        <f t="shared" si="0"/>
        <v>0.88166216711495371</v>
      </c>
    </row>
    <row r="70" spans="1:11" ht="22.5" customHeight="1" thickBot="1">
      <c r="A70" s="157" t="s">
        <v>105</v>
      </c>
      <c r="B70" s="178">
        <f>(D47*B69)/D56*D58</f>
        <v>11.40165402335491</v>
      </c>
      <c r="C70" s="397"/>
      <c r="D70" s="394"/>
      <c r="E70" s="104">
        <v>2</v>
      </c>
      <c r="F70" s="169">
        <v>181275560</v>
      </c>
      <c r="G70" s="144">
        <f>IF(ISBLANK(F70),"-",(F70/$D$50*$D$47*$B$69)*$D$58/$D$69)</f>
        <v>180.64962472982384</v>
      </c>
      <c r="H70" s="141">
        <f t="shared" si="0"/>
        <v>0.90324812364911922</v>
      </c>
    </row>
    <row r="71" spans="1:11" ht="23.25" customHeight="1">
      <c r="A71" s="378" t="s">
        <v>74</v>
      </c>
      <c r="B71" s="379"/>
      <c r="C71" s="397"/>
      <c r="D71" s="394"/>
      <c r="E71" s="104">
        <v>3</v>
      </c>
      <c r="F71" s="169">
        <v>180473013</v>
      </c>
      <c r="G71" s="144">
        <f>IF(ISBLANK(F71),"-",(F71/$D$50*$D$47*$B$69)*$D$58/$D$69)</f>
        <v>179.84984888371395</v>
      </c>
      <c r="H71" s="141">
        <f t="shared" si="0"/>
        <v>0.89924924441856968</v>
      </c>
    </row>
    <row r="72" spans="1:11" ht="23.25" customHeight="1">
      <c r="A72" s="380"/>
      <c r="B72" s="381"/>
      <c r="C72" s="399"/>
      <c r="D72" s="395"/>
      <c r="E72" s="105">
        <v>4</v>
      </c>
      <c r="F72" s="177"/>
      <c r="G72" s="145" t="str">
        <f>IF(ISBLANK(F72),"-",(F72/$D$50*$D$47*$B$69)*$D$58/$D$69)</f>
        <v>-</v>
      </c>
      <c r="H72" s="142" t="str">
        <f t="shared" si="0"/>
        <v>-</v>
      </c>
    </row>
    <row r="73" spans="1:11" ht="26.25" customHeight="1">
      <c r="A73" s="106"/>
      <c r="B73" s="106"/>
      <c r="C73" s="106"/>
      <c r="D73" s="106"/>
      <c r="E73" s="106"/>
      <c r="F73" s="107"/>
      <c r="G73" s="97" t="s">
        <v>67</v>
      </c>
      <c r="H73" s="179">
        <f>AVERAGE(H61:H72)</f>
        <v>0.9044508585886929</v>
      </c>
    </row>
    <row r="74" spans="1:11" ht="26.25" customHeight="1">
      <c r="C74" s="106"/>
      <c r="D74" s="106"/>
      <c r="E74" s="106"/>
      <c r="F74" s="107"/>
      <c r="G74" s="95" t="s">
        <v>80</v>
      </c>
      <c r="H74" s="180">
        <f>STDEV(H61:H72)/H73</f>
        <v>1.345596720410263E-2</v>
      </c>
    </row>
    <row r="75" spans="1:11" ht="27" customHeight="1">
      <c r="A75" s="106"/>
      <c r="B75" s="106"/>
      <c r="C75" s="107"/>
      <c r="D75" s="108"/>
      <c r="E75" s="108"/>
      <c r="F75" s="107"/>
      <c r="G75" s="96" t="s">
        <v>19</v>
      </c>
      <c r="H75" s="181">
        <f>COUNT(H61:H72)</f>
        <v>9</v>
      </c>
    </row>
    <row r="76" spans="1:11" ht="18.75">
      <c r="A76" s="106"/>
      <c r="B76" s="106"/>
      <c r="C76" s="107"/>
      <c r="D76" s="108"/>
      <c r="E76" s="108"/>
      <c r="F76" s="108"/>
      <c r="G76" s="108"/>
      <c r="H76" s="107"/>
      <c r="I76" s="109"/>
      <c r="J76" s="113"/>
      <c r="K76" s="127"/>
    </row>
    <row r="77" spans="1:11" ht="26.25" customHeight="1">
      <c r="A77" s="66" t="s">
        <v>106</v>
      </c>
      <c r="B77" s="183" t="s">
        <v>107</v>
      </c>
      <c r="C77" s="375" t="str">
        <f>B20</f>
        <v>Sulphamethoxazole &amp; Trimethoprim</v>
      </c>
      <c r="D77" s="375"/>
      <c r="E77" s="131" t="s">
        <v>108</v>
      </c>
      <c r="F77" s="131"/>
      <c r="G77" s="184">
        <f>H73</f>
        <v>0.9044508585886929</v>
      </c>
      <c r="H77" s="107"/>
      <c r="I77" s="109"/>
      <c r="J77" s="113"/>
      <c r="K77" s="127"/>
    </row>
    <row r="78" spans="1:11" ht="19.5" customHeight="1">
      <c r="A78" s="117"/>
      <c r="B78" s="118"/>
      <c r="C78" s="119"/>
      <c r="D78" s="119"/>
      <c r="E78" s="118"/>
      <c r="F78" s="118"/>
      <c r="G78" s="118"/>
      <c r="H78" s="118"/>
    </row>
    <row r="79" spans="1:11" ht="18.75">
      <c r="B79" s="69" t="s">
        <v>24</v>
      </c>
      <c r="E79" s="107" t="s">
        <v>25</v>
      </c>
      <c r="F79" s="107"/>
      <c r="G79" s="107" t="s">
        <v>26</v>
      </c>
    </row>
    <row r="80" spans="1:11" ht="83.1" customHeight="1">
      <c r="A80" s="113" t="s">
        <v>27</v>
      </c>
      <c r="B80" s="363" t="s">
        <v>115</v>
      </c>
      <c r="C80" s="160"/>
      <c r="D80" s="106"/>
      <c r="E80" s="115"/>
      <c r="F80" s="109"/>
      <c r="G80" s="135"/>
      <c r="H80" s="135"/>
      <c r="I80" s="109"/>
    </row>
    <row r="81" spans="1:9" ht="83.1" customHeight="1">
      <c r="A81" s="113" t="s">
        <v>28</v>
      </c>
      <c r="B81" s="161"/>
      <c r="C81" s="161"/>
      <c r="D81" s="123"/>
      <c r="E81" s="116"/>
      <c r="F81" s="109"/>
      <c r="G81" s="136"/>
      <c r="H81" s="136"/>
      <c r="I81" s="131"/>
    </row>
    <row r="82" spans="1:9" ht="18.75">
      <c r="A82" s="106"/>
      <c r="B82" s="107"/>
      <c r="C82" s="108"/>
      <c r="D82" s="108"/>
      <c r="E82" s="108"/>
      <c r="F82" s="108"/>
      <c r="G82" s="107"/>
      <c r="H82" s="107"/>
      <c r="I82" s="109"/>
    </row>
    <row r="83" spans="1:9" ht="18.75">
      <c r="A83" s="106"/>
      <c r="B83" s="106"/>
      <c r="C83" s="107"/>
      <c r="D83" s="108"/>
      <c r="E83" s="108"/>
      <c r="F83" s="108"/>
      <c r="G83" s="108"/>
      <c r="H83" s="107"/>
      <c r="I83" s="109"/>
    </row>
    <row r="84" spans="1:9" ht="18.75">
      <c r="A84" s="106"/>
      <c r="B84" s="106"/>
      <c r="C84" s="107"/>
      <c r="D84" s="108"/>
      <c r="E84" s="108"/>
      <c r="F84" s="108"/>
      <c r="G84" s="108"/>
      <c r="H84" s="107"/>
      <c r="I84" s="109"/>
    </row>
    <row r="85" spans="1:9" ht="18.75">
      <c r="A85" s="106"/>
      <c r="B85" s="106"/>
      <c r="C85" s="107"/>
      <c r="D85" s="108"/>
      <c r="E85" s="108"/>
      <c r="F85" s="108"/>
      <c r="G85" s="108"/>
      <c r="H85" s="107"/>
      <c r="I85" s="109"/>
    </row>
    <row r="86" spans="1:9" ht="18.75">
      <c r="A86" s="106"/>
      <c r="B86" s="106"/>
      <c r="C86" s="107"/>
      <c r="D86" s="108"/>
      <c r="E86" s="108"/>
      <c r="F86" s="108"/>
      <c r="G86" s="108"/>
      <c r="H86" s="107"/>
      <c r="I86" s="109"/>
    </row>
    <row r="87" spans="1:9" ht="18.75">
      <c r="A87" s="106"/>
      <c r="B87" s="106"/>
      <c r="C87" s="107"/>
      <c r="D87" s="108"/>
      <c r="E87" s="108"/>
      <c r="F87" s="108"/>
      <c r="G87" s="108"/>
      <c r="H87" s="107"/>
      <c r="I87" s="109"/>
    </row>
    <row r="88" spans="1:9" ht="18.75">
      <c r="A88" s="106"/>
      <c r="B88" s="106"/>
      <c r="C88" s="107"/>
      <c r="D88" s="108"/>
      <c r="E88" s="108"/>
      <c r="F88" s="108"/>
      <c r="G88" s="108"/>
      <c r="H88" s="107"/>
      <c r="I88" s="109"/>
    </row>
    <row r="89" spans="1:9" ht="18.75">
      <c r="A89" s="106"/>
      <c r="B89" s="106"/>
      <c r="C89" s="107"/>
      <c r="D89" s="108"/>
      <c r="E89" s="108"/>
      <c r="F89" s="108"/>
      <c r="G89" s="108"/>
      <c r="H89" s="107"/>
      <c r="I89" s="109"/>
    </row>
    <row r="90" spans="1:9" ht="18.75">
      <c r="A90" s="106"/>
      <c r="B90" s="106"/>
      <c r="C90" s="107"/>
      <c r="D90" s="108"/>
      <c r="E90" s="108"/>
      <c r="F90" s="108"/>
      <c r="G90" s="108"/>
      <c r="H90" s="107"/>
      <c r="I90" s="109"/>
    </row>
    <row r="250" spans="1:1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3" priority="1" operator="greaterThan">
      <formula>0.02</formula>
    </cfRule>
  </conditionalFormatting>
  <conditionalFormatting sqref="H74">
    <cfRule type="cellIs" dxfId="2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N250"/>
  <sheetViews>
    <sheetView view="pageBreakPreview" zoomScale="55" zoomScaleNormal="75" workbookViewId="0">
      <selection activeCell="F72" sqref="F72"/>
    </sheetView>
  </sheetViews>
  <sheetFormatPr defaultRowHeight="13.5"/>
  <cols>
    <col min="1" max="1" width="55.42578125" style="2" customWidth="1"/>
    <col min="2" max="2" width="33.7109375" style="2" customWidth="1"/>
    <col min="3" max="3" width="42.28515625" style="2" customWidth="1"/>
    <col min="4" max="4" width="30.5703125" style="2" customWidth="1"/>
    <col min="5" max="5" width="35.42578125" style="2" customWidth="1"/>
    <col min="6" max="6" width="30.7109375" style="2" customWidth="1"/>
    <col min="7" max="7" width="35.42578125" style="2" customWidth="1"/>
    <col min="8" max="9" width="30.28515625" style="2" customWidth="1"/>
    <col min="10" max="10" width="30.42578125" style="2" customWidth="1"/>
    <col min="11" max="11" width="21.28515625" style="2" customWidth="1"/>
    <col min="12" max="12" width="9.140625" style="2" customWidth="1"/>
  </cols>
  <sheetData>
    <row r="1" spans="1:8">
      <c r="A1" s="400" t="s">
        <v>29</v>
      </c>
      <c r="B1" s="400"/>
      <c r="C1" s="400"/>
      <c r="D1" s="400"/>
      <c r="E1" s="400"/>
      <c r="F1" s="400"/>
      <c r="G1" s="400"/>
      <c r="H1" s="400"/>
    </row>
    <row r="2" spans="1:8">
      <c r="A2" s="400"/>
      <c r="B2" s="400"/>
      <c r="C2" s="400"/>
      <c r="D2" s="400"/>
      <c r="E2" s="400"/>
      <c r="F2" s="400"/>
      <c r="G2" s="400"/>
      <c r="H2" s="400"/>
    </row>
    <row r="3" spans="1:8">
      <c r="A3" s="400"/>
      <c r="B3" s="400"/>
      <c r="C3" s="400"/>
      <c r="D3" s="400"/>
      <c r="E3" s="400"/>
      <c r="F3" s="400"/>
      <c r="G3" s="400"/>
      <c r="H3" s="400"/>
    </row>
    <row r="4" spans="1:8">
      <c r="A4" s="400"/>
      <c r="B4" s="400"/>
      <c r="C4" s="400"/>
      <c r="D4" s="400"/>
      <c r="E4" s="400"/>
      <c r="F4" s="400"/>
      <c r="G4" s="400"/>
      <c r="H4" s="400"/>
    </row>
    <row r="5" spans="1:8">
      <c r="A5" s="400"/>
      <c r="B5" s="400"/>
      <c r="C5" s="400"/>
      <c r="D5" s="400"/>
      <c r="E5" s="400"/>
      <c r="F5" s="400"/>
      <c r="G5" s="400"/>
      <c r="H5" s="400"/>
    </row>
    <row r="6" spans="1:8">
      <c r="A6" s="400"/>
      <c r="B6" s="400"/>
      <c r="C6" s="400"/>
      <c r="D6" s="400"/>
      <c r="E6" s="400"/>
      <c r="F6" s="400"/>
      <c r="G6" s="400"/>
      <c r="H6" s="400"/>
    </row>
    <row r="7" spans="1:8">
      <c r="A7" s="400"/>
      <c r="B7" s="400"/>
      <c r="C7" s="400"/>
      <c r="D7" s="400"/>
      <c r="E7" s="400"/>
      <c r="F7" s="400"/>
      <c r="G7" s="400"/>
      <c r="H7" s="400"/>
    </row>
    <row r="8" spans="1:8">
      <c r="A8" s="401" t="s">
        <v>30</v>
      </c>
      <c r="B8" s="401"/>
      <c r="C8" s="401"/>
      <c r="D8" s="401"/>
      <c r="E8" s="401"/>
      <c r="F8" s="401"/>
      <c r="G8" s="401"/>
      <c r="H8" s="401"/>
    </row>
    <row r="9" spans="1:8">
      <c r="A9" s="401"/>
      <c r="B9" s="401"/>
      <c r="C9" s="401"/>
      <c r="D9" s="401"/>
      <c r="E9" s="401"/>
      <c r="F9" s="401"/>
      <c r="G9" s="401"/>
      <c r="H9" s="401"/>
    </row>
    <row r="10" spans="1:8">
      <c r="A10" s="401"/>
      <c r="B10" s="401"/>
      <c r="C10" s="401"/>
      <c r="D10" s="401"/>
      <c r="E10" s="401"/>
      <c r="F10" s="401"/>
      <c r="G10" s="401"/>
      <c r="H10" s="401"/>
    </row>
    <row r="11" spans="1:8">
      <c r="A11" s="401"/>
      <c r="B11" s="401"/>
      <c r="C11" s="401"/>
      <c r="D11" s="401"/>
      <c r="E11" s="401"/>
      <c r="F11" s="401"/>
      <c r="G11" s="401"/>
      <c r="H11" s="401"/>
    </row>
    <row r="12" spans="1:8">
      <c r="A12" s="401"/>
      <c r="B12" s="401"/>
      <c r="C12" s="401"/>
      <c r="D12" s="401"/>
      <c r="E12" s="401"/>
      <c r="F12" s="401"/>
      <c r="G12" s="401"/>
      <c r="H12" s="401"/>
    </row>
    <row r="13" spans="1:8">
      <c r="A13" s="401"/>
      <c r="B13" s="401"/>
      <c r="C13" s="401"/>
      <c r="D13" s="401"/>
      <c r="E13" s="401"/>
      <c r="F13" s="401"/>
      <c r="G13" s="401"/>
      <c r="H13" s="401"/>
    </row>
    <row r="14" spans="1:8">
      <c r="A14" s="401"/>
      <c r="B14" s="401"/>
      <c r="C14" s="401"/>
      <c r="D14" s="401"/>
      <c r="E14" s="401"/>
      <c r="F14" s="401"/>
      <c r="G14" s="401"/>
      <c r="H14" s="401"/>
    </row>
    <row r="15" spans="1:8" ht="19.5" customHeight="1"/>
    <row r="16" spans="1:8" ht="19.5" customHeight="1">
      <c r="A16" s="366" t="s">
        <v>31</v>
      </c>
      <c r="B16" s="367"/>
      <c r="C16" s="367"/>
      <c r="D16" s="367"/>
      <c r="E16" s="367"/>
      <c r="F16" s="367"/>
      <c r="G16" s="367"/>
      <c r="H16" s="368"/>
    </row>
    <row r="17" spans="1:14" ht="20.25" customHeight="1">
      <c r="A17" s="402" t="s">
        <v>44</v>
      </c>
      <c r="B17" s="402"/>
      <c r="C17" s="402"/>
      <c r="D17" s="402"/>
      <c r="E17" s="402"/>
      <c r="F17" s="402"/>
      <c r="G17" s="402"/>
      <c r="H17" s="402"/>
    </row>
    <row r="18" spans="1:14" ht="26.25" customHeight="1">
      <c r="A18" s="189" t="s">
        <v>33</v>
      </c>
      <c r="B18" s="382" t="s">
        <v>5</v>
      </c>
      <c r="C18" s="383"/>
    </row>
    <row r="19" spans="1:14" ht="26.25" customHeight="1">
      <c r="A19" s="189" t="s">
        <v>34</v>
      </c>
      <c r="B19" s="290" t="str">
        <f>Sulphamethoxazole!B19</f>
        <v>NDQB201605903</v>
      </c>
      <c r="C19" s="313">
        <v>25</v>
      </c>
    </row>
    <row r="20" spans="1:14" ht="26.25" customHeight="1">
      <c r="A20" s="189" t="s">
        <v>35</v>
      </c>
      <c r="B20" s="362" t="s">
        <v>118</v>
      </c>
      <c r="C20" s="291"/>
    </row>
    <row r="21" spans="1:14" ht="26.25" customHeight="1">
      <c r="A21" s="189" t="s">
        <v>36</v>
      </c>
      <c r="B21" s="384" t="s">
        <v>11</v>
      </c>
      <c r="C21" s="374"/>
      <c r="D21" s="374"/>
      <c r="E21" s="374"/>
      <c r="F21" s="374"/>
      <c r="G21" s="374"/>
      <c r="H21" s="374"/>
      <c r="I21" s="374"/>
    </row>
    <row r="22" spans="1:14" ht="26.25" customHeight="1">
      <c r="A22" s="189" t="s">
        <v>37</v>
      </c>
      <c r="B22" s="292">
        <v>42499</v>
      </c>
      <c r="C22" s="291"/>
      <c r="D22" s="291"/>
      <c r="E22" s="291"/>
      <c r="F22" s="291"/>
      <c r="G22" s="291"/>
      <c r="H22" s="291"/>
      <c r="I22" s="291"/>
    </row>
    <row r="23" spans="1:14" ht="26.25" customHeight="1">
      <c r="A23" s="189" t="s">
        <v>38</v>
      </c>
      <c r="B23" s="292">
        <v>42502</v>
      </c>
      <c r="C23" s="291"/>
      <c r="D23" s="291"/>
      <c r="E23" s="291"/>
      <c r="F23" s="291"/>
      <c r="G23" s="291"/>
      <c r="H23" s="291"/>
      <c r="I23" s="291"/>
    </row>
    <row r="24" spans="1:14" ht="18.75">
      <c r="A24" s="189"/>
      <c r="B24" s="191"/>
    </row>
    <row r="25" spans="1:14" ht="18.75">
      <c r="A25" s="187" t="s">
        <v>1</v>
      </c>
      <c r="B25" s="191"/>
    </row>
    <row r="26" spans="1:14" ht="26.25" customHeight="1">
      <c r="A26" s="192" t="s">
        <v>4</v>
      </c>
      <c r="B26" s="382" t="s">
        <v>114</v>
      </c>
      <c r="C26" s="383"/>
    </row>
    <row r="27" spans="1:14" ht="26.25" customHeight="1">
      <c r="A27" s="194" t="s">
        <v>45</v>
      </c>
      <c r="B27" s="374" t="s">
        <v>110</v>
      </c>
      <c r="C27" s="374"/>
    </row>
    <row r="28" spans="1:14" ht="27" customHeight="1">
      <c r="A28" s="194" t="s">
        <v>6</v>
      </c>
      <c r="B28" s="289">
        <v>99.66</v>
      </c>
    </row>
    <row r="29" spans="1:14" s="3" customFormat="1" ht="27" customHeight="1">
      <c r="A29" s="194" t="s">
        <v>46</v>
      </c>
      <c r="B29" s="288">
        <v>0</v>
      </c>
      <c r="C29" s="387" t="s">
        <v>47</v>
      </c>
      <c r="D29" s="388"/>
      <c r="E29" s="388"/>
      <c r="F29" s="388"/>
      <c r="G29" s="388"/>
      <c r="H29" s="389"/>
      <c r="I29" s="196"/>
      <c r="J29" s="196"/>
      <c r="K29" s="196"/>
      <c r="L29" s="196"/>
    </row>
    <row r="30" spans="1:14" s="3" customFormat="1" ht="19.5" customHeight="1">
      <c r="A30" s="194" t="s">
        <v>48</v>
      </c>
      <c r="B30" s="193">
        <f>B28-B29</f>
        <v>99.66</v>
      </c>
      <c r="C30" s="197"/>
      <c r="D30" s="197"/>
      <c r="E30" s="197"/>
      <c r="F30" s="197"/>
      <c r="G30" s="197"/>
      <c r="H30" s="198"/>
      <c r="I30" s="196"/>
      <c r="J30" s="196"/>
      <c r="K30" s="196"/>
      <c r="L30" s="196"/>
    </row>
    <row r="31" spans="1:14" s="3" customFormat="1" ht="27" customHeight="1">
      <c r="A31" s="194" t="s">
        <v>49</v>
      </c>
      <c r="B31" s="309">
        <v>1</v>
      </c>
      <c r="C31" s="390" t="s">
        <v>50</v>
      </c>
      <c r="D31" s="391"/>
      <c r="E31" s="391"/>
      <c r="F31" s="391"/>
      <c r="G31" s="391"/>
      <c r="H31" s="392"/>
      <c r="I31" s="196"/>
      <c r="J31" s="196"/>
      <c r="K31" s="196"/>
      <c r="L31" s="196"/>
    </row>
    <row r="32" spans="1:14" s="3" customFormat="1" ht="27" customHeight="1">
      <c r="A32" s="194" t="s">
        <v>51</v>
      </c>
      <c r="B32" s="309">
        <v>1</v>
      </c>
      <c r="C32" s="390" t="s">
        <v>52</v>
      </c>
      <c r="D32" s="391"/>
      <c r="E32" s="391"/>
      <c r="F32" s="391"/>
      <c r="G32" s="391"/>
      <c r="H32" s="392"/>
      <c r="I32" s="196"/>
      <c r="J32" s="196"/>
      <c r="K32" s="196"/>
      <c r="L32" s="200"/>
      <c r="M32" s="200"/>
      <c r="N32" s="201"/>
    </row>
    <row r="33" spans="1:14" s="3" customFormat="1" ht="17.25" customHeight="1">
      <c r="A33" s="194"/>
      <c r="B33" s="199"/>
      <c r="C33" s="202"/>
      <c r="D33" s="202"/>
      <c r="E33" s="202"/>
      <c r="F33" s="202"/>
      <c r="G33" s="202"/>
      <c r="H33" s="202"/>
      <c r="I33" s="196"/>
      <c r="J33" s="196"/>
      <c r="K33" s="196"/>
      <c r="L33" s="200"/>
      <c r="M33" s="200"/>
      <c r="N33" s="201"/>
    </row>
    <row r="34" spans="1:14" s="3" customFormat="1" ht="18.75">
      <c r="A34" s="194" t="s">
        <v>53</v>
      </c>
      <c r="B34" s="203">
        <f>B31/B32</f>
        <v>1</v>
      </c>
      <c r="C34" s="188" t="s">
        <v>54</v>
      </c>
      <c r="D34" s="188"/>
      <c r="E34" s="188"/>
      <c r="F34" s="188"/>
      <c r="G34" s="188"/>
      <c r="H34" s="188"/>
      <c r="I34" s="196"/>
      <c r="J34" s="196"/>
      <c r="K34" s="196"/>
      <c r="L34" s="200"/>
      <c r="M34" s="200"/>
      <c r="N34" s="201"/>
    </row>
    <row r="35" spans="1:14" s="3" customFormat="1" ht="19.5" customHeight="1">
      <c r="A35" s="194"/>
      <c r="B35" s="193"/>
      <c r="H35" s="188"/>
      <c r="I35" s="196"/>
      <c r="J35" s="196"/>
      <c r="K35" s="196"/>
      <c r="L35" s="200"/>
      <c r="M35" s="200"/>
      <c r="N35" s="201"/>
    </row>
    <row r="36" spans="1:14" s="3" customFormat="1" ht="27" customHeight="1">
      <c r="A36" s="204" t="s">
        <v>55</v>
      </c>
      <c r="B36" s="293">
        <v>100</v>
      </c>
      <c r="C36" s="188"/>
      <c r="D36" s="376" t="s">
        <v>56</v>
      </c>
      <c r="E36" s="377"/>
      <c r="F36" s="250" t="s">
        <v>57</v>
      </c>
      <c r="G36" s="251"/>
      <c r="J36" s="196"/>
      <c r="K36" s="196"/>
      <c r="L36" s="200"/>
      <c r="M36" s="200"/>
      <c r="N36" s="201"/>
    </row>
    <row r="37" spans="1:14" s="3" customFormat="1" ht="26.25" customHeight="1">
      <c r="A37" s="205" t="s">
        <v>58</v>
      </c>
      <c r="B37" s="294">
        <v>3</v>
      </c>
      <c r="C37" s="207" t="s">
        <v>59</v>
      </c>
      <c r="D37" s="208" t="s">
        <v>60</v>
      </c>
      <c r="E37" s="240" t="s">
        <v>61</v>
      </c>
      <c r="F37" s="208" t="s">
        <v>60</v>
      </c>
      <c r="G37" s="209" t="s">
        <v>61</v>
      </c>
      <c r="J37" s="196"/>
      <c r="K37" s="196"/>
      <c r="L37" s="200"/>
      <c r="M37" s="200"/>
      <c r="N37" s="201"/>
    </row>
    <row r="38" spans="1:14" s="3" customFormat="1" ht="26.25" customHeight="1">
      <c r="A38" s="205" t="s">
        <v>62</v>
      </c>
      <c r="B38" s="294">
        <v>20</v>
      </c>
      <c r="C38" s="210">
        <v>1</v>
      </c>
      <c r="D38" s="295">
        <v>19432373</v>
      </c>
      <c r="E38" s="254">
        <f>IF(ISBLANK(D38),"-",$D$48/$D$45*D38)</f>
        <v>15774425.259255253</v>
      </c>
      <c r="F38" s="295">
        <v>23562646</v>
      </c>
      <c r="G38" s="246">
        <f>IF(ISBLANK(F38),"-",$D$48/$F$45*F38)</f>
        <v>15737431.802710602</v>
      </c>
      <c r="J38" s="196"/>
      <c r="K38" s="196"/>
      <c r="L38" s="200"/>
      <c r="M38" s="200"/>
      <c r="N38" s="201"/>
    </row>
    <row r="39" spans="1:14" s="3" customFormat="1" ht="26.25" customHeight="1">
      <c r="A39" s="205" t="s">
        <v>63</v>
      </c>
      <c r="B39" s="294">
        <v>1</v>
      </c>
      <c r="C39" s="206">
        <v>2</v>
      </c>
      <c r="D39" s="296">
        <v>19511215</v>
      </c>
      <c r="E39" s="255">
        <f>IF(ISBLANK(D39),"-",$D$48/$D$45*D39)</f>
        <v>15838426.049909599</v>
      </c>
      <c r="F39" s="296">
        <v>23660648</v>
      </c>
      <c r="G39" s="247">
        <f>IF(ISBLANK(F39),"-",$D$48/$F$45*F39)</f>
        <v>15802887.091201091</v>
      </c>
      <c r="J39" s="196"/>
      <c r="K39" s="196"/>
      <c r="L39" s="200"/>
      <c r="M39" s="200"/>
      <c r="N39" s="201"/>
    </row>
    <row r="40" spans="1:14" ht="26.25" customHeight="1">
      <c r="A40" s="205" t="s">
        <v>64</v>
      </c>
      <c r="B40" s="294">
        <v>1</v>
      </c>
      <c r="C40" s="206">
        <v>3</v>
      </c>
      <c r="D40" s="296">
        <v>19482346</v>
      </c>
      <c r="E40" s="255">
        <f>IF(ISBLANK(D40),"-",$D$48/$D$45*D40)</f>
        <v>15814991.347271407</v>
      </c>
      <c r="F40" s="296">
        <v>23622441</v>
      </c>
      <c r="G40" s="247">
        <f>IF(ISBLANK(F40),"-",$D$48/$F$45*F40)</f>
        <v>15777368.732317027</v>
      </c>
      <c r="L40" s="200"/>
      <c r="M40" s="200"/>
      <c r="N40" s="211"/>
    </row>
    <row r="41" spans="1:14" ht="26.25" customHeight="1">
      <c r="A41" s="205" t="s">
        <v>65</v>
      </c>
      <c r="B41" s="294">
        <v>1</v>
      </c>
      <c r="C41" s="212">
        <v>4</v>
      </c>
      <c r="D41" s="297"/>
      <c r="E41" s="256" t="str">
        <f>IF(ISBLANK(D41),"-",$D$48/$D$45*D41)</f>
        <v>-</v>
      </c>
      <c r="F41" s="297"/>
      <c r="G41" s="248" t="str">
        <f>IF(ISBLANK(F41),"-",$D$48/$F$45*F41)</f>
        <v>-</v>
      </c>
      <c r="L41" s="200"/>
      <c r="M41" s="200"/>
      <c r="N41" s="211"/>
    </row>
    <row r="42" spans="1:14" ht="27" customHeight="1">
      <c r="A42" s="205" t="s">
        <v>66</v>
      </c>
      <c r="B42" s="294">
        <v>1</v>
      </c>
      <c r="C42" s="213" t="s">
        <v>67</v>
      </c>
      <c r="D42" s="274">
        <f>AVERAGE(D38:D41)</f>
        <v>19475311.333333332</v>
      </c>
      <c r="E42" s="236">
        <f>AVERAGE(E38:E41)</f>
        <v>15809280.885478752</v>
      </c>
      <c r="F42" s="214">
        <f>AVERAGE(F38:F41)</f>
        <v>23615245</v>
      </c>
      <c r="G42" s="215">
        <f>AVERAGE(G38:G41)</f>
        <v>15772562.542076239</v>
      </c>
    </row>
    <row r="43" spans="1:14" ht="26.25" customHeight="1">
      <c r="A43" s="205" t="s">
        <v>68</v>
      </c>
      <c r="B43" s="289">
        <v>1</v>
      </c>
      <c r="C43" s="275" t="s">
        <v>69</v>
      </c>
      <c r="D43" s="299">
        <v>26.37</v>
      </c>
      <c r="E43" s="211"/>
      <c r="F43" s="298">
        <v>32.049999999999997</v>
      </c>
      <c r="G43" s="252"/>
    </row>
    <row r="44" spans="1:14" ht="26.25" customHeight="1">
      <c r="A44" s="205" t="s">
        <v>70</v>
      </c>
      <c r="B44" s="289">
        <v>1</v>
      </c>
      <c r="C44" s="276" t="s">
        <v>71</v>
      </c>
      <c r="D44" s="277">
        <f>D43*$B$34</f>
        <v>26.37</v>
      </c>
      <c r="E44" s="217"/>
      <c r="F44" s="216">
        <f>F43*$B$34</f>
        <v>32.049999999999997</v>
      </c>
      <c r="G44" s="219"/>
    </row>
    <row r="45" spans="1:14" ht="19.5" customHeight="1">
      <c r="A45" s="205" t="s">
        <v>72</v>
      </c>
      <c r="B45" s="273">
        <f>(B44/B43)*(B42/B41)*(B40/B39)*(B38/B37)*B36</f>
        <v>666.66666666666674</v>
      </c>
      <c r="C45" s="276" t="s">
        <v>73</v>
      </c>
      <c r="D45" s="278">
        <f>D44*$B$30/100</f>
        <v>26.280342000000001</v>
      </c>
      <c r="E45" s="219"/>
      <c r="F45" s="218">
        <f>F44*$B$30/100</f>
        <v>31.941029999999998</v>
      </c>
      <c r="G45" s="219"/>
    </row>
    <row r="46" spans="1:14" ht="19.5" customHeight="1">
      <c r="A46" s="378" t="s">
        <v>74</v>
      </c>
      <c r="B46" s="385"/>
      <c r="C46" s="276" t="s">
        <v>75</v>
      </c>
      <c r="D46" s="277">
        <f>D45/$B$45</f>
        <v>3.9420512999999997E-2</v>
      </c>
      <c r="E46" s="219"/>
      <c r="F46" s="220">
        <f>F45/$B$45</f>
        <v>4.7911544999999993E-2</v>
      </c>
      <c r="G46" s="219"/>
    </row>
    <row r="47" spans="1:14" ht="27" customHeight="1">
      <c r="A47" s="380"/>
      <c r="B47" s="386"/>
      <c r="C47" s="276" t="s">
        <v>76</v>
      </c>
      <c r="D47" s="300">
        <v>3.2000000000000001E-2</v>
      </c>
      <c r="E47" s="252"/>
      <c r="F47" s="252"/>
      <c r="G47" s="252"/>
    </row>
    <row r="48" spans="1:14" ht="18.75">
      <c r="C48" s="276" t="s">
        <v>77</v>
      </c>
      <c r="D48" s="278">
        <f>D47*$B$45</f>
        <v>21.333333333333336</v>
      </c>
      <c r="E48" s="219"/>
      <c r="F48" s="219"/>
      <c r="G48" s="219"/>
    </row>
    <row r="49" spans="1:12" ht="19.5" customHeight="1">
      <c r="C49" s="279" t="s">
        <v>78</v>
      </c>
      <c r="D49" s="280">
        <f>D48/B34</f>
        <v>21.333333333333336</v>
      </c>
      <c r="E49" s="238"/>
      <c r="F49" s="238"/>
      <c r="G49" s="238"/>
    </row>
    <row r="50" spans="1:12" ht="18.75">
      <c r="C50" s="281" t="s">
        <v>79</v>
      </c>
      <c r="D50" s="282">
        <f>AVERAGE(E38:E41,G38:G41)</f>
        <v>15790921.713777497</v>
      </c>
      <c r="E50" s="237"/>
      <c r="F50" s="237"/>
      <c r="G50" s="237"/>
    </row>
    <row r="51" spans="1:12" ht="18.75">
      <c r="C51" s="221" t="s">
        <v>80</v>
      </c>
      <c r="D51" s="224">
        <f>STDEV(E38:E41,G38:G41)/D50</f>
        <v>2.2472201221545402E-3</v>
      </c>
      <c r="E51" s="217"/>
      <c r="F51" s="217"/>
      <c r="G51" s="217"/>
    </row>
    <row r="52" spans="1:12" ht="19.5" customHeight="1">
      <c r="C52" s="222" t="s">
        <v>19</v>
      </c>
      <c r="D52" s="225">
        <f>COUNT(E38:E41,G38:G41)</f>
        <v>6</v>
      </c>
      <c r="E52" s="217"/>
      <c r="F52" s="217"/>
      <c r="G52" s="217"/>
    </row>
    <row r="54" spans="1:12" ht="18.75">
      <c r="A54" s="187" t="s">
        <v>1</v>
      </c>
      <c r="B54" s="226" t="s">
        <v>81</v>
      </c>
    </row>
    <row r="55" spans="1:12" ht="18.75">
      <c r="A55" s="188" t="s">
        <v>82</v>
      </c>
      <c r="B55" s="190" t="str">
        <f>B21</f>
        <v>Each 5 mL contains: Sulphamethoxazole BP 200 mg and  Trimethoprim BP 40 mg.</v>
      </c>
    </row>
    <row r="56" spans="1:12" ht="26.25" customHeight="1">
      <c r="A56" s="284" t="s">
        <v>83</v>
      </c>
      <c r="B56" s="301">
        <v>5</v>
      </c>
      <c r="C56" s="265" t="s">
        <v>84</v>
      </c>
      <c r="D56" s="302">
        <v>40</v>
      </c>
      <c r="E56" s="265" t="str">
        <f>B20</f>
        <v>Sulphamethoxazole &amp; Trimethoprim</v>
      </c>
    </row>
    <row r="57" spans="1:12" ht="18.75">
      <c r="A57" s="190" t="s">
        <v>85</v>
      </c>
      <c r="B57" s="312">
        <f>RD!C39</f>
        <v>1.140165402335491</v>
      </c>
    </row>
    <row r="58" spans="1:12" s="27" customFormat="1" ht="18.75">
      <c r="A58" s="263" t="s">
        <v>86</v>
      </c>
      <c r="B58" s="264">
        <f>B56</f>
        <v>5</v>
      </c>
      <c r="C58" s="265" t="s">
        <v>87</v>
      </c>
      <c r="D58" s="285">
        <f>B57*B56</f>
        <v>5.7008270116774549</v>
      </c>
    </row>
    <row r="59" spans="1:12" ht="19.5" customHeight="1"/>
    <row r="60" spans="1:12" s="3" customFormat="1" ht="27" customHeight="1">
      <c r="A60" s="204" t="s">
        <v>88</v>
      </c>
      <c r="B60" s="293">
        <v>100</v>
      </c>
      <c r="C60" s="188"/>
      <c r="D60" s="228" t="s">
        <v>89</v>
      </c>
      <c r="E60" s="227" t="s">
        <v>90</v>
      </c>
      <c r="F60" s="227" t="s">
        <v>60</v>
      </c>
      <c r="G60" s="227" t="s">
        <v>91</v>
      </c>
      <c r="H60" s="207" t="s">
        <v>92</v>
      </c>
      <c r="L60" s="196"/>
    </row>
    <row r="61" spans="1:12" s="3" customFormat="1" ht="24" customHeight="1">
      <c r="A61" s="205" t="s">
        <v>93</v>
      </c>
      <c r="B61" s="294">
        <v>2</v>
      </c>
      <c r="C61" s="396" t="s">
        <v>94</v>
      </c>
      <c r="D61" s="393">
        <f>Sulphamethoxazole!D61:D64</f>
        <v>10.46247</v>
      </c>
      <c r="E61" s="258">
        <v>1</v>
      </c>
      <c r="F61" s="303">
        <v>13541749</v>
      </c>
      <c r="G61" s="269">
        <f>IF(ISBLANK(F61),"-",(F61/$D$50*$D$47*$B$69)*$D$58/$D$61)</f>
        <v>37.381859717773082</v>
      </c>
      <c r="H61" s="266">
        <f t="shared" ref="H61:H72" si="0">IF(ISBLANK(F61),"-",G61/$D$56)</f>
        <v>0.93454649294432701</v>
      </c>
      <c r="L61" s="196"/>
    </row>
    <row r="62" spans="1:12" s="3" customFormat="1" ht="26.25" customHeight="1">
      <c r="A62" s="205" t="s">
        <v>95</v>
      </c>
      <c r="B62" s="294">
        <v>50</v>
      </c>
      <c r="C62" s="397"/>
      <c r="D62" s="394"/>
      <c r="E62" s="259">
        <v>2</v>
      </c>
      <c r="F62" s="296">
        <v>13476679</v>
      </c>
      <c r="G62" s="270">
        <f>IF(ISBLANK(F62),"-",(F62/$D$50*$D$47*$B$69)*$D$58/$D$61)</f>
        <v>37.202234647788728</v>
      </c>
      <c r="H62" s="267">
        <f t="shared" si="0"/>
        <v>0.93005586619471825</v>
      </c>
      <c r="L62" s="196"/>
    </row>
    <row r="63" spans="1:12" s="3" customFormat="1" ht="24.75" customHeight="1">
      <c r="A63" s="205" t="s">
        <v>96</v>
      </c>
      <c r="B63" s="294">
        <v>1</v>
      </c>
      <c r="C63" s="397"/>
      <c r="D63" s="394"/>
      <c r="E63" s="259">
        <v>3</v>
      </c>
      <c r="F63" s="296">
        <v>13434787</v>
      </c>
      <c r="G63" s="270">
        <f>IF(ISBLANK(F63),"-",(F63/$D$50*$D$47*$B$69)*$D$58/$D$61)</f>
        <v>37.086592209925136</v>
      </c>
      <c r="H63" s="267">
        <f t="shared" si="0"/>
        <v>0.92716480524812839</v>
      </c>
      <c r="L63" s="196"/>
    </row>
    <row r="64" spans="1:12" ht="27" customHeight="1">
      <c r="A64" s="205" t="s">
        <v>97</v>
      </c>
      <c r="B64" s="294">
        <v>1</v>
      </c>
      <c r="C64" s="398"/>
      <c r="D64" s="395"/>
      <c r="E64" s="260">
        <v>4</v>
      </c>
      <c r="F64" s="304"/>
      <c r="G64" s="270" t="str">
        <f>IF(ISBLANK(F64),"-",(F64/$D$50*$D$47*$B$69)*$D$58/$D$61)</f>
        <v>-</v>
      </c>
      <c r="H64" s="267" t="str">
        <f t="shared" si="0"/>
        <v>-</v>
      </c>
    </row>
    <row r="65" spans="1:11" ht="24.75" customHeight="1">
      <c r="A65" s="205" t="s">
        <v>98</v>
      </c>
      <c r="B65" s="294">
        <v>1</v>
      </c>
      <c r="C65" s="396" t="s">
        <v>99</v>
      </c>
      <c r="D65" s="393">
        <f>Sulphamethoxazole!D65:D68</f>
        <v>10.64118</v>
      </c>
      <c r="E65" s="229">
        <v>1</v>
      </c>
      <c r="F65" s="296">
        <v>13420881</v>
      </c>
      <c r="G65" s="269">
        <f>IF(ISBLANK(F65),"-",(F65/$D$50*$D$47*$B$69)*$D$58/$D$65)</f>
        <v>36.426010243446498</v>
      </c>
      <c r="H65" s="266">
        <f t="shared" si="0"/>
        <v>0.91065025608616246</v>
      </c>
    </row>
    <row r="66" spans="1:11" ht="23.25" customHeight="1">
      <c r="A66" s="205" t="s">
        <v>100</v>
      </c>
      <c r="B66" s="294">
        <v>1</v>
      </c>
      <c r="C66" s="397"/>
      <c r="D66" s="394"/>
      <c r="E66" s="230">
        <v>2</v>
      </c>
      <c r="F66" s="296">
        <v>13346645</v>
      </c>
      <c r="G66" s="270">
        <f>IF(ISBLANK(F66),"-",(F66/$D$50*$D$47*$B$69)*$D$58/$D$65)</f>
        <v>36.224524119217207</v>
      </c>
      <c r="H66" s="267">
        <f t="shared" si="0"/>
        <v>0.90561310298043018</v>
      </c>
    </row>
    <row r="67" spans="1:11" ht="24.75" customHeight="1">
      <c r="A67" s="205" t="s">
        <v>101</v>
      </c>
      <c r="B67" s="294">
        <v>1</v>
      </c>
      <c r="C67" s="397"/>
      <c r="D67" s="394"/>
      <c r="E67" s="230">
        <v>3</v>
      </c>
      <c r="F67" s="296">
        <v>13302163</v>
      </c>
      <c r="G67" s="270">
        <f>IF(ISBLANK(F67),"-",(F67/$D$50*$D$47*$B$69)*$D$58/$D$65)</f>
        <v>36.10379420680318</v>
      </c>
      <c r="H67" s="267">
        <f t="shared" si="0"/>
        <v>0.90259485517007954</v>
      </c>
    </row>
    <row r="68" spans="1:11" ht="27" customHeight="1">
      <c r="A68" s="205" t="s">
        <v>102</v>
      </c>
      <c r="B68" s="294">
        <v>1</v>
      </c>
      <c r="C68" s="398"/>
      <c r="D68" s="395"/>
      <c r="E68" s="231">
        <v>4</v>
      </c>
      <c r="F68" s="304"/>
      <c r="G68" s="271" t="str">
        <f>IF(ISBLANK(F68),"-",(F68/$D$50*$D$47*$B$69)*$D$58/$D$65)</f>
        <v>-</v>
      </c>
      <c r="H68" s="268" t="str">
        <f t="shared" si="0"/>
        <v>-</v>
      </c>
    </row>
    <row r="69" spans="1:11" ht="23.25" customHeight="1">
      <c r="A69" s="205" t="s">
        <v>103</v>
      </c>
      <c r="B69" s="272">
        <f>(B68/B67)*(B66/B65)*(B64/B63)*(B62/B61)*B60</f>
        <v>2500</v>
      </c>
      <c r="C69" s="396" t="s">
        <v>104</v>
      </c>
      <c r="D69" s="393">
        <f>Sulphamethoxazole!D69:D72</f>
        <v>10.68722</v>
      </c>
      <c r="E69" s="229">
        <v>1</v>
      </c>
      <c r="F69" s="303">
        <v>13297655</v>
      </c>
      <c r="G69" s="269">
        <f>IF(ISBLANK(F69),"-",(F69/$D$50*$D$47*$B$69)*$D$58/$D$69)</f>
        <v>35.936078311144492</v>
      </c>
      <c r="H69" s="267">
        <f t="shared" si="0"/>
        <v>0.89840195777861231</v>
      </c>
    </row>
    <row r="70" spans="1:11" ht="22.5" customHeight="1">
      <c r="A70" s="283" t="s">
        <v>105</v>
      </c>
      <c r="B70" s="305">
        <f>(D47*B69)/D56*D58</f>
        <v>11.40165402335491</v>
      </c>
      <c r="C70" s="397"/>
      <c r="D70" s="394"/>
      <c r="E70" s="230">
        <v>2</v>
      </c>
      <c r="F70" s="296">
        <v>13380011</v>
      </c>
      <c r="G70" s="270">
        <f>IF(ISBLANK(F70),"-",(F70/$D$50*$D$47*$B$69)*$D$58/$D$69)</f>
        <v>36.158640233934072</v>
      </c>
      <c r="H70" s="267">
        <f t="shared" si="0"/>
        <v>0.90396600584835185</v>
      </c>
    </row>
    <row r="71" spans="1:11" ht="23.25" customHeight="1">
      <c r="A71" s="378" t="s">
        <v>74</v>
      </c>
      <c r="B71" s="379"/>
      <c r="C71" s="397"/>
      <c r="D71" s="394"/>
      <c r="E71" s="230">
        <v>3</v>
      </c>
      <c r="F71" s="296">
        <v>13290877</v>
      </c>
      <c r="G71" s="270">
        <f>IF(ISBLANK(F71),"-",(F71/$D$50*$D$47*$B$69)*$D$58/$D$69)</f>
        <v>35.917761191412247</v>
      </c>
      <c r="H71" s="267">
        <f t="shared" si="0"/>
        <v>0.89794402978530619</v>
      </c>
    </row>
    <row r="72" spans="1:11" ht="23.25" customHeight="1">
      <c r="A72" s="380"/>
      <c r="B72" s="381"/>
      <c r="C72" s="399"/>
      <c r="D72" s="395"/>
      <c r="E72" s="231">
        <v>4</v>
      </c>
      <c r="F72" s="304"/>
      <c r="G72" s="271" t="str">
        <f>IF(ISBLANK(F72),"-",(F72/$D$50*$D$47*$B$69)*$D$58/$D$69)</f>
        <v>-</v>
      </c>
      <c r="H72" s="268" t="str">
        <f t="shared" si="0"/>
        <v>-</v>
      </c>
    </row>
    <row r="73" spans="1:11" ht="26.25" customHeight="1">
      <c r="A73" s="232"/>
      <c r="B73" s="232"/>
      <c r="C73" s="232"/>
      <c r="D73" s="232"/>
      <c r="E73" s="232"/>
      <c r="F73" s="233"/>
      <c r="G73" s="223" t="s">
        <v>67</v>
      </c>
      <c r="H73" s="306">
        <f>AVERAGE(H61:H72)</f>
        <v>0.91232637467067967</v>
      </c>
    </row>
    <row r="74" spans="1:11" ht="26.25" customHeight="1">
      <c r="C74" s="232"/>
      <c r="D74" s="232"/>
      <c r="E74" s="232"/>
      <c r="F74" s="233"/>
      <c r="G74" s="221" t="s">
        <v>80</v>
      </c>
      <c r="H74" s="307">
        <f>STDEV(H61:H72)/H73</f>
        <v>1.5700754081080692E-2</v>
      </c>
    </row>
    <row r="75" spans="1:11" ht="27" customHeight="1">
      <c r="A75" s="232"/>
      <c r="B75" s="232"/>
      <c r="C75" s="233"/>
      <c r="D75" s="234"/>
      <c r="E75" s="234"/>
      <c r="F75" s="233"/>
      <c r="G75" s="222" t="s">
        <v>19</v>
      </c>
      <c r="H75" s="308">
        <f>COUNT(H61:H72)</f>
        <v>9</v>
      </c>
    </row>
    <row r="76" spans="1:11" ht="18.75">
      <c r="A76" s="232"/>
      <c r="B76" s="232"/>
      <c r="C76" s="233"/>
      <c r="D76" s="234"/>
      <c r="E76" s="234"/>
      <c r="F76" s="234"/>
      <c r="G76" s="234"/>
      <c r="H76" s="233"/>
      <c r="I76" s="235"/>
      <c r="J76" s="239"/>
      <c r="K76" s="253"/>
    </row>
    <row r="77" spans="1:11" ht="26.25" customHeight="1">
      <c r="A77" s="192" t="s">
        <v>106</v>
      </c>
      <c r="B77" s="310" t="s">
        <v>107</v>
      </c>
      <c r="C77" s="375" t="str">
        <f>B20</f>
        <v>Sulphamethoxazole &amp; Trimethoprim</v>
      </c>
      <c r="D77" s="375"/>
      <c r="E77" s="257" t="s">
        <v>108</v>
      </c>
      <c r="F77" s="257"/>
      <c r="G77" s="311">
        <f>H73</f>
        <v>0.91232637467067967</v>
      </c>
      <c r="H77" s="233"/>
      <c r="I77" s="235"/>
      <c r="J77" s="239"/>
      <c r="K77" s="253"/>
    </row>
    <row r="78" spans="1:11" ht="19.5" customHeight="1">
      <c r="A78" s="243"/>
      <c r="B78" s="244"/>
      <c r="C78" s="245"/>
      <c r="D78" s="245"/>
      <c r="E78" s="244"/>
      <c r="F78" s="244"/>
      <c r="G78" s="244"/>
      <c r="H78" s="244"/>
    </row>
    <row r="79" spans="1:11" ht="18.75">
      <c r="B79" s="195" t="s">
        <v>24</v>
      </c>
      <c r="E79" s="233" t="s">
        <v>25</v>
      </c>
      <c r="F79" s="233"/>
      <c r="G79" s="233" t="s">
        <v>26</v>
      </c>
    </row>
    <row r="80" spans="1:11" ht="83.1" customHeight="1">
      <c r="A80" s="239" t="s">
        <v>27</v>
      </c>
      <c r="B80" s="363" t="s">
        <v>115</v>
      </c>
      <c r="C80" s="286"/>
      <c r="D80" s="232"/>
      <c r="E80" s="241"/>
      <c r="F80" s="235"/>
      <c r="G80" s="261"/>
      <c r="H80" s="261"/>
      <c r="I80" s="235"/>
    </row>
    <row r="81" spans="1:9" ht="83.1" customHeight="1">
      <c r="A81" s="239" t="s">
        <v>28</v>
      </c>
      <c r="B81" s="287"/>
      <c r="C81" s="287"/>
      <c r="D81" s="249"/>
      <c r="E81" s="242"/>
      <c r="F81" s="235"/>
      <c r="G81" s="262"/>
      <c r="H81" s="262"/>
      <c r="I81" s="257"/>
    </row>
    <row r="82" spans="1:9" ht="18.75">
      <c r="A82" s="232"/>
      <c r="B82" s="233"/>
      <c r="C82" s="234"/>
      <c r="D82" s="234"/>
      <c r="E82" s="234"/>
      <c r="F82" s="234"/>
      <c r="G82" s="233"/>
      <c r="H82" s="233"/>
      <c r="I82" s="235"/>
    </row>
    <row r="83" spans="1:9" ht="18.75">
      <c r="A83" s="232"/>
      <c r="B83" s="232"/>
      <c r="C83" s="233"/>
      <c r="D83" s="234"/>
      <c r="E83" s="234"/>
      <c r="F83" s="234"/>
      <c r="G83" s="234"/>
      <c r="H83" s="233"/>
      <c r="I83" s="235"/>
    </row>
    <row r="84" spans="1:9" ht="18.75">
      <c r="A84" s="232"/>
      <c r="B84" s="232"/>
      <c r="C84" s="233"/>
      <c r="D84" s="234"/>
      <c r="E84" s="234"/>
      <c r="F84" s="234"/>
      <c r="G84" s="234"/>
      <c r="H84" s="233"/>
      <c r="I84" s="235"/>
    </row>
    <row r="85" spans="1:9" ht="18.75">
      <c r="A85" s="232"/>
      <c r="B85" s="232"/>
      <c r="C85" s="233"/>
      <c r="D85" s="234"/>
      <c r="E85" s="234"/>
      <c r="F85" s="234"/>
      <c r="G85" s="234"/>
      <c r="H85" s="233"/>
      <c r="I85" s="235"/>
    </row>
    <row r="86" spans="1:9" ht="18.75">
      <c r="A86" s="232"/>
      <c r="B86" s="232"/>
      <c r="C86" s="233"/>
      <c r="D86" s="234"/>
      <c r="E86" s="234"/>
      <c r="F86" s="234"/>
      <c r="G86" s="234"/>
      <c r="H86" s="233"/>
      <c r="I86" s="235"/>
    </row>
    <row r="87" spans="1:9" ht="18.75">
      <c r="A87" s="232"/>
      <c r="B87" s="232"/>
      <c r="C87" s="233"/>
      <c r="D87" s="234"/>
      <c r="E87" s="234"/>
      <c r="F87" s="234"/>
      <c r="G87" s="234"/>
      <c r="H87" s="233"/>
      <c r="I87" s="235"/>
    </row>
    <row r="88" spans="1:9" ht="18.75">
      <c r="A88" s="232"/>
      <c r="B88" s="232"/>
      <c r="C88" s="233"/>
      <c r="D88" s="234"/>
      <c r="E88" s="234"/>
      <c r="F88" s="234"/>
      <c r="G88" s="234"/>
      <c r="H88" s="233"/>
      <c r="I88" s="235"/>
    </row>
    <row r="89" spans="1:9" ht="18.75">
      <c r="A89" s="232"/>
      <c r="B89" s="232"/>
      <c r="C89" s="233"/>
      <c r="D89" s="234"/>
      <c r="E89" s="234"/>
      <c r="F89" s="234"/>
      <c r="G89" s="234"/>
      <c r="H89" s="233"/>
      <c r="I89" s="235"/>
    </row>
    <row r="90" spans="1:9" ht="18.75">
      <c r="A90" s="232"/>
      <c r="B90" s="232"/>
      <c r="C90" s="233"/>
      <c r="D90" s="234"/>
      <c r="E90" s="234"/>
      <c r="F90" s="234"/>
      <c r="G90" s="234"/>
      <c r="H90" s="233"/>
      <c r="I90" s="235"/>
    </row>
    <row r="250" spans="1:1">
      <c r="A250" s="2">
        <v>0</v>
      </c>
    </row>
  </sheetData>
  <sheetProtection password="F258" sheet="1" formatColumns="0" formatRows="0" insertColumns="0" insertHyperlinks="0" deleteColumns="0" deleteRows="0" autoFilter="0" pivotTables="0"/>
  <mergeCells count="21">
    <mergeCell ref="A1:H7"/>
    <mergeCell ref="A8:H14"/>
    <mergeCell ref="A17:H17"/>
    <mergeCell ref="A16:H16"/>
    <mergeCell ref="B26:C26"/>
    <mergeCell ref="B27:C27"/>
    <mergeCell ref="C77:D77"/>
    <mergeCell ref="D36:E36"/>
    <mergeCell ref="A71:B72"/>
    <mergeCell ref="B18:C18"/>
    <mergeCell ref="B21:I21"/>
    <mergeCell ref="A46:B47"/>
    <mergeCell ref="C29:H29"/>
    <mergeCell ref="C31:H31"/>
    <mergeCell ref="C32:H32"/>
    <mergeCell ref="D61:D64"/>
    <mergeCell ref="D65:D68"/>
    <mergeCell ref="D69:D72"/>
    <mergeCell ref="C61:C64"/>
    <mergeCell ref="C69:C72"/>
    <mergeCell ref="C65:C68"/>
  </mergeCells>
  <conditionalFormatting sqref="D51">
    <cfRule type="cellIs" dxfId="1" priority="1" operator="greaterThan">
      <formula>0.02</formula>
    </cfRule>
  </conditionalFormatting>
  <conditionalFormatting sqref="H74">
    <cfRule type="cellIs" dxfId="0" priority="2" operator="greaterThan">
      <formula>0.02</formula>
    </cfRule>
  </conditionalFormatting>
  <printOptions horizontalCentered="1" verticalCentered="1"/>
  <pageMargins left="0.7" right="0.7" top="0.75" bottom="0.75" header="0.3" footer="0.3"/>
  <pageSetup paperSize="9" scale="25" fitToHeight="2" orientation="landscape" r:id="rId1"/>
  <headerFooter alignWithMargins="0">
    <oddHeader>&amp;LVer 2</oddHeader>
    <oddFooter>&amp;LNQCL/ADDO/014&amp;C&amp;P of &amp;N&amp;R&amp;D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RD</vt:lpstr>
      <vt:lpstr>SST </vt:lpstr>
      <vt:lpstr>Sulphamethoxazole</vt:lpstr>
      <vt:lpstr>Trimethoprim</vt:lpstr>
      <vt:lpstr>RD!Print_Area</vt:lpstr>
      <vt:lpstr>'SST '!Print_Area</vt:lpstr>
      <vt:lpstr>Sulphamethoxazole!Print_Area</vt:lpstr>
      <vt:lpstr>Trimethoprim!Print_Area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m&amp;c</dc:creator>
  <cp:lastModifiedBy>Joyfrida</cp:lastModifiedBy>
  <cp:lastPrinted>2016-05-12T05:57:56Z</cp:lastPrinted>
  <dcterms:created xsi:type="dcterms:W3CDTF">2005-07-05T10:19:27Z</dcterms:created>
  <dcterms:modified xsi:type="dcterms:W3CDTF">2016-05-13T06:44:17Z</dcterms:modified>
</cp:coreProperties>
</file>