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80" yWindow="492" windowWidth="20772" windowHeight="9408" activeTab="6"/>
  </bookViews>
  <sheets>
    <sheet name="SST LAMIVUDINE" sheetId="9" r:id="rId1"/>
    <sheet name="SST NEVIRAPINE" sheetId="10" r:id="rId2"/>
    <sheet name="SST ZIDOVUDINE " sheetId="12" r:id="rId3"/>
    <sheet name="Uniformity" sheetId="2" r:id="rId4"/>
    <sheet name="LAMIVUDINE" sheetId="3" r:id="rId5"/>
    <sheet name="NEVIRAPINE" sheetId="4" r:id="rId6"/>
    <sheet name="ZIDOVUDINE" sheetId="5" r:id="rId7"/>
  </sheets>
  <definedNames>
    <definedName name="_xlnm.Print_Area" localSheetId="4">LAMIVUDINE!$A$1:$I$124</definedName>
    <definedName name="_xlnm.Print_Area" localSheetId="5">NEVIRAPINE!$A$1:$I$124</definedName>
    <definedName name="_xlnm.Print_Area" localSheetId="0">'SST LAMIVUDINE'!$A$15:$I$64</definedName>
    <definedName name="_xlnm.Print_Area" localSheetId="1">'SST NEVIRAPINE'!$A$15:$H$62</definedName>
    <definedName name="_xlnm.Print_Area" localSheetId="2">'SST ZIDOVUDINE '!$A$15:$H$63</definedName>
    <definedName name="_xlnm.Print_Area" localSheetId="3">Uniformity!$A$1:$F$54</definedName>
    <definedName name="_xlnm.Print_Area" localSheetId="6">ZIDOVUDINE!$A$1:$I$125</definedName>
  </definedNames>
  <calcPr calcId="145621"/>
</workbook>
</file>

<file path=xl/calcChain.xml><?xml version="1.0" encoding="utf-8"?>
<calcChain xmlns="http://schemas.openxmlformats.org/spreadsheetml/2006/main">
  <c r="B42" i="12" l="1"/>
  <c r="B21" i="12"/>
  <c r="B42" i="10"/>
  <c r="B21" i="10"/>
  <c r="B43" i="9"/>
  <c r="B21" i="9"/>
  <c r="B53" i="12" l="1"/>
  <c r="E51" i="12"/>
  <c r="D51" i="12"/>
  <c r="C51" i="12"/>
  <c r="B51" i="12"/>
  <c r="B52" i="12" s="1"/>
  <c r="B32" i="12"/>
  <c r="E30" i="12"/>
  <c r="D30" i="12"/>
  <c r="C30" i="12"/>
  <c r="B30" i="12"/>
  <c r="B31" i="12" s="1"/>
  <c r="B53" i="10" l="1"/>
  <c r="E51" i="10"/>
  <c r="D51" i="10"/>
  <c r="C51" i="10"/>
  <c r="B51" i="10"/>
  <c r="B52" i="10" s="1"/>
  <c r="B32" i="10"/>
  <c r="E30" i="10"/>
  <c r="D30" i="10"/>
  <c r="C30" i="10"/>
  <c r="B30" i="10"/>
  <c r="B31" i="10" s="1"/>
  <c r="B54" i="9"/>
  <c r="E52" i="9"/>
  <c r="D52" i="9"/>
  <c r="C52" i="9"/>
  <c r="B52" i="9"/>
  <c r="B53" i="9" s="1"/>
  <c r="B32" i="9"/>
  <c r="F30" i="9"/>
  <c r="D30" i="9"/>
  <c r="C30" i="9"/>
  <c r="B30" i="9"/>
  <c r="B31" i="9" s="1"/>
  <c r="C120" i="5" l="1"/>
  <c r="B116" i="5"/>
  <c r="D100" i="5" s="1"/>
  <c r="B98" i="5"/>
  <c r="F95" i="5"/>
  <c r="D95" i="5"/>
  <c r="B87" i="5"/>
  <c r="D97" i="5" s="1"/>
  <c r="B81" i="5"/>
  <c r="B83" i="5" s="1"/>
  <c r="B80" i="5"/>
  <c r="B79" i="5"/>
  <c r="C76" i="5"/>
  <c r="B68" i="5"/>
  <c r="C56" i="5"/>
  <c r="B55" i="5"/>
  <c r="B45" i="5"/>
  <c r="D48" i="5" s="1"/>
  <c r="F42" i="5"/>
  <c r="D42" i="5"/>
  <c r="B34" i="5"/>
  <c r="B30" i="5"/>
  <c r="C120" i="4"/>
  <c r="B116" i="4"/>
  <c r="D100" i="4" s="1"/>
  <c r="B98" i="4"/>
  <c r="F95" i="4"/>
  <c r="D95" i="4"/>
  <c r="B87" i="4"/>
  <c r="D97" i="4" s="1"/>
  <c r="B81" i="4"/>
  <c r="B83" i="4" s="1"/>
  <c r="B80" i="4"/>
  <c r="B79" i="4"/>
  <c r="C76" i="4"/>
  <c r="B68" i="4"/>
  <c r="B57" i="4"/>
  <c r="C56" i="4"/>
  <c r="B55" i="4"/>
  <c r="B45" i="4"/>
  <c r="D48" i="4" s="1"/>
  <c r="F42" i="4"/>
  <c r="D42" i="4"/>
  <c r="B34" i="4"/>
  <c r="B30" i="4"/>
  <c r="C120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H71" i="3"/>
  <c r="G71" i="3"/>
  <c r="B68" i="3"/>
  <c r="G67" i="3"/>
  <c r="H67" i="3" s="1"/>
  <c r="G63" i="3"/>
  <c r="H63" i="3" s="1"/>
  <c r="B57" i="3"/>
  <c r="C56" i="3"/>
  <c r="B55" i="3"/>
  <c r="B45" i="3"/>
  <c r="F42" i="3"/>
  <c r="D42" i="3"/>
  <c r="I39" i="3" s="1"/>
  <c r="B34" i="3"/>
  <c r="D44" i="3" s="1"/>
  <c r="B30" i="3"/>
  <c r="D50" i="2"/>
  <c r="D49" i="2"/>
  <c r="C49" i="2"/>
  <c r="B49" i="2"/>
  <c r="C46" i="2"/>
  <c r="B57" i="5" s="1"/>
  <c r="B69" i="5" s="1"/>
  <c r="C45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C19" i="2"/>
  <c r="C50" i="2" l="1"/>
  <c r="D101" i="3"/>
  <c r="I92" i="5"/>
  <c r="B69" i="4"/>
  <c r="D101" i="5"/>
  <c r="I92" i="3"/>
  <c r="D97" i="3"/>
  <c r="D98" i="3" s="1"/>
  <c r="I92" i="4"/>
  <c r="F97" i="4"/>
  <c r="F98" i="4" s="1"/>
  <c r="D101" i="4"/>
  <c r="D102" i="4" s="1"/>
  <c r="F97" i="5"/>
  <c r="F98" i="5" s="1"/>
  <c r="I39" i="5"/>
  <c r="D102" i="5"/>
  <c r="F44" i="5"/>
  <c r="F45" i="5" s="1"/>
  <c r="D44" i="5"/>
  <c r="D45" i="5" s="1"/>
  <c r="D49" i="5"/>
  <c r="D98" i="5"/>
  <c r="I39" i="4"/>
  <c r="D49" i="4"/>
  <c r="F44" i="4"/>
  <c r="F45" i="4" s="1"/>
  <c r="D44" i="4"/>
  <c r="D45" i="4" s="1"/>
  <c r="D98" i="4"/>
  <c r="F44" i="3"/>
  <c r="D45" i="3"/>
  <c r="F45" i="3"/>
  <c r="F98" i="3"/>
  <c r="F99" i="3" s="1"/>
  <c r="D46" i="3"/>
  <c r="F46" i="3"/>
  <c r="D48" i="3"/>
  <c r="E94" i="3"/>
  <c r="D102" i="3"/>
  <c r="B69" i="3"/>
  <c r="D99" i="3" l="1"/>
  <c r="E91" i="3"/>
  <c r="E92" i="3"/>
  <c r="E93" i="3"/>
  <c r="E39" i="5"/>
  <c r="D46" i="5"/>
  <c r="E40" i="5"/>
  <c r="E41" i="5"/>
  <c r="E38" i="5"/>
  <c r="F99" i="5"/>
  <c r="G92" i="5"/>
  <c r="G94" i="5"/>
  <c r="G91" i="5"/>
  <c r="G93" i="5"/>
  <c r="G40" i="5"/>
  <c r="F46" i="5"/>
  <c r="G39" i="5"/>
  <c r="G41" i="5"/>
  <c r="G38" i="5"/>
  <c r="E94" i="5"/>
  <c r="E91" i="5"/>
  <c r="E93" i="5"/>
  <c r="D99" i="5"/>
  <c r="E92" i="5"/>
  <c r="E41" i="4"/>
  <c r="E39" i="4"/>
  <c r="E42" i="4" s="1"/>
  <c r="D46" i="4"/>
  <c r="E40" i="4"/>
  <c r="E38" i="4"/>
  <c r="E94" i="4"/>
  <c r="E91" i="4"/>
  <c r="E93" i="4"/>
  <c r="D99" i="4"/>
  <c r="E92" i="4"/>
  <c r="F99" i="4"/>
  <c r="G92" i="4"/>
  <c r="G94" i="4"/>
  <c r="G91" i="4"/>
  <c r="G93" i="4"/>
  <c r="G40" i="4"/>
  <c r="F46" i="4"/>
  <c r="G39" i="4"/>
  <c r="G41" i="4"/>
  <c r="G38" i="4"/>
  <c r="E41" i="3"/>
  <c r="G91" i="3"/>
  <c r="G92" i="3"/>
  <c r="G94" i="3"/>
  <c r="G93" i="3"/>
  <c r="E39" i="3"/>
  <c r="G39" i="3"/>
  <c r="G40" i="3"/>
  <c r="D49" i="3"/>
  <c r="E40" i="3"/>
  <c r="G41" i="3"/>
  <c r="E38" i="3"/>
  <c r="G38" i="3"/>
  <c r="E95" i="3"/>
  <c r="D105" i="3" l="1"/>
  <c r="D103" i="3"/>
  <c r="E111" i="3" s="1"/>
  <c r="F111" i="3" s="1"/>
  <c r="E42" i="5"/>
  <c r="D52" i="5"/>
  <c r="D103" i="5"/>
  <c r="D105" i="5"/>
  <c r="E95" i="5"/>
  <c r="G95" i="5"/>
  <c r="G42" i="5"/>
  <c r="D50" i="5"/>
  <c r="D52" i="4"/>
  <c r="D103" i="4"/>
  <c r="D105" i="4"/>
  <c r="E95" i="4"/>
  <c r="G42" i="4"/>
  <c r="D50" i="4"/>
  <c r="G95" i="4"/>
  <c r="D52" i="3"/>
  <c r="G95" i="3"/>
  <c r="E42" i="3"/>
  <c r="D50" i="3"/>
  <c r="G42" i="3"/>
  <c r="E109" i="3" l="1"/>
  <c r="F109" i="3" s="1"/>
  <c r="E112" i="3"/>
  <c r="F112" i="3" s="1"/>
  <c r="E108" i="3"/>
  <c r="F108" i="3" s="1"/>
  <c r="D104" i="3"/>
  <c r="E113" i="3"/>
  <c r="F113" i="3" s="1"/>
  <c r="E110" i="3"/>
  <c r="F110" i="3" s="1"/>
  <c r="G70" i="5"/>
  <c r="H70" i="5" s="1"/>
  <c r="G67" i="5"/>
  <c r="H67" i="5" s="1"/>
  <c r="G65" i="5"/>
  <c r="H65" i="5" s="1"/>
  <c r="G63" i="5"/>
  <c r="H63" i="5" s="1"/>
  <c r="G61" i="5"/>
  <c r="H61" i="5" s="1"/>
  <c r="D51" i="5"/>
  <c r="G71" i="5"/>
  <c r="H71" i="5" s="1"/>
  <c r="G69" i="5"/>
  <c r="H69" i="5" s="1"/>
  <c r="G66" i="5"/>
  <c r="H66" i="5" s="1"/>
  <c r="G64" i="5"/>
  <c r="H64" i="5" s="1"/>
  <c r="G62" i="5"/>
  <c r="H62" i="5" s="1"/>
  <c r="G60" i="5"/>
  <c r="G68" i="5"/>
  <c r="H68" i="5" s="1"/>
  <c r="E113" i="5"/>
  <c r="F113" i="5" s="1"/>
  <c r="E111" i="5"/>
  <c r="F111" i="5" s="1"/>
  <c r="E109" i="5"/>
  <c r="F109" i="5" s="1"/>
  <c r="D104" i="5"/>
  <c r="E112" i="5"/>
  <c r="F112" i="5" s="1"/>
  <c r="E110" i="5"/>
  <c r="F110" i="5" s="1"/>
  <c r="E108" i="5"/>
  <c r="G70" i="4"/>
  <c r="H70" i="4" s="1"/>
  <c r="G67" i="4"/>
  <c r="H67" i="4" s="1"/>
  <c r="G65" i="4"/>
  <c r="H65" i="4" s="1"/>
  <c r="G63" i="4"/>
  <c r="H63" i="4" s="1"/>
  <c r="G61" i="4"/>
  <c r="H61" i="4" s="1"/>
  <c r="D51" i="4"/>
  <c r="G71" i="4"/>
  <c r="H71" i="4" s="1"/>
  <c r="G69" i="4"/>
  <c r="H69" i="4" s="1"/>
  <c r="G66" i="4"/>
  <c r="H66" i="4" s="1"/>
  <c r="G64" i="4"/>
  <c r="H64" i="4" s="1"/>
  <c r="G62" i="4"/>
  <c r="H62" i="4" s="1"/>
  <c r="G60" i="4"/>
  <c r="G68" i="4"/>
  <c r="H68" i="4" s="1"/>
  <c r="E113" i="4"/>
  <c r="F113" i="4" s="1"/>
  <c r="E111" i="4"/>
  <c r="F111" i="4" s="1"/>
  <c r="E109" i="4"/>
  <c r="F109" i="4" s="1"/>
  <c r="D104" i="4"/>
  <c r="E112" i="4"/>
  <c r="F112" i="4" s="1"/>
  <c r="E110" i="4"/>
  <c r="F110" i="4" s="1"/>
  <c r="E108" i="4"/>
  <c r="D51" i="3"/>
  <c r="G64" i="3"/>
  <c r="H64" i="3" s="1"/>
  <c r="G69" i="3"/>
  <c r="H69" i="3" s="1"/>
  <c r="G65" i="3"/>
  <c r="H65" i="3" s="1"/>
  <c r="G68" i="3"/>
  <c r="H68" i="3" s="1"/>
  <c r="G70" i="3"/>
  <c r="H70" i="3" s="1"/>
  <c r="G61" i="3"/>
  <c r="H61" i="3" s="1"/>
  <c r="G66" i="3"/>
  <c r="H66" i="3" s="1"/>
  <c r="G62" i="3"/>
  <c r="H62" i="3" s="1"/>
  <c r="G60" i="3"/>
  <c r="E115" i="3" l="1"/>
  <c r="E116" i="3" s="1"/>
  <c r="E117" i="3"/>
  <c r="E117" i="5"/>
  <c r="F108" i="5"/>
  <c r="E115" i="5"/>
  <c r="E116" i="5" s="1"/>
  <c r="G74" i="5"/>
  <c r="G72" i="5"/>
  <c r="G73" i="5" s="1"/>
  <c r="H60" i="5"/>
  <c r="E117" i="4"/>
  <c r="F108" i="4"/>
  <c r="E115" i="4"/>
  <c r="E116" i="4" s="1"/>
  <c r="G74" i="4"/>
  <c r="G72" i="4"/>
  <c r="G73" i="4" s="1"/>
  <c r="H60" i="4"/>
  <c r="H60" i="3"/>
  <c r="H72" i="3" s="1"/>
  <c r="G76" i="3" s="1"/>
  <c r="G72" i="3"/>
  <c r="G73" i="3" s="1"/>
  <c r="G74" i="3"/>
  <c r="F115" i="3"/>
  <c r="F117" i="3"/>
  <c r="H74" i="5" l="1"/>
  <c r="H72" i="5"/>
  <c r="F115" i="5"/>
  <c r="F117" i="5"/>
  <c r="H74" i="4"/>
  <c r="H72" i="4"/>
  <c r="F115" i="4"/>
  <c r="F117" i="4"/>
  <c r="H74" i="3"/>
  <c r="H73" i="3"/>
  <c r="G120" i="3"/>
  <c r="F116" i="3"/>
  <c r="G76" i="5" l="1"/>
  <c r="H73" i="5"/>
  <c r="G120" i="5"/>
  <c r="F116" i="5"/>
  <c r="G76" i="4"/>
  <c r="H73" i="4"/>
  <c r="G120" i="4"/>
  <c r="F116" i="4"/>
</calcChain>
</file>

<file path=xl/sharedStrings.xml><?xml version="1.0" encoding="utf-8"?>
<sst xmlns="http://schemas.openxmlformats.org/spreadsheetml/2006/main" count="659" uniqueCount="142">
  <si>
    <t>HPLC System Suitability Report</t>
  </si>
  <si>
    <t>Analysis Data</t>
  </si>
  <si>
    <t>Assay</t>
  </si>
  <si>
    <t>Sample(s)</t>
  </si>
  <si>
    <t>Reference Substance:</t>
  </si>
  <si>
    <t>LAMIVUDINE 150MG + ZIDOVUDINE 300MG + NEVIRAPINE 200MG TABLETS</t>
  </si>
  <si>
    <t>% age Purity:</t>
  </si>
  <si>
    <t>NDQB201605921</t>
  </si>
  <si>
    <t>Weight (mg):</t>
  </si>
  <si>
    <t>Lamivudine     Nevirapine and Zidovudine</t>
  </si>
  <si>
    <t>Standard Conc (mg/mL):</t>
  </si>
  <si>
    <t xml:space="preserve">Lamivudine 150mg + Zidovudine 300mg + Nevirapine 200mg </t>
  </si>
  <si>
    <t>2016-05-13 06:47:02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</si>
  <si>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</si>
  <si>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</si>
  <si>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</si>
  <si>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</si>
  <si>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</si>
  <si>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</si>
  <si>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</si>
  <si>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</si>
  <si>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</si>
  <si>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</si>
  <si>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</si>
  <si>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</si>
  <si>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</si>
  <si>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</si>
  <si>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</si>
  <si>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</si>
  <si>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</si>
  <si>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</si>
  <si>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</si>
  <si>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</si>
  <si>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</si>
  <si>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</si>
  <si>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</si>
  <si>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</si>
  <si>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</si>
  <si>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</si>
  <si>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</si>
  <si>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</si>
  <si>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</si>
  <si>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</si>
  <si>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</si>
  <si>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</si>
  <si>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</si>
  <si>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</si>
  <si>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</si>
  <si>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</si>
  <si>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</si>
  <si>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</si>
  <si>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</si>
  <si>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</si>
  <si>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</si>
  <si>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</si>
  <si>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</si>
  <si>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</si>
  <si>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</si>
  <si>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</si>
  <si>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</si>
  <si>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</si>
  <si>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</si>
  <si>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</si>
  <si>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</si>
  <si>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</si>
  <si>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</si>
  <si>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</si>
  <si>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</si>
  <si>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</si>
  <si>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</si>
  <si>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</si>
  <si>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</si>
  <si>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</si>
  <si>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</si>
  <si>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</si>
  <si>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</si>
  <si>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</si>
  <si>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</si>
  <si>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</si>
  <si>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</si>
  <si>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</si>
  <si>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</si>
  <si>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</si>
  <si>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</si>
  <si>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</si>
  <si>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</si>
  <si>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</si>
  <si>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</si>
  <si>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</si>
  <si>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</si>
  <si>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</si>
  <si>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</si>
  <si>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</si>
  <si>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</si>
  <si>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</si>
  <si>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</si>
  <si>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</si>
  <si>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</si>
  <si>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</si>
  <si>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</si>
  <si>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</si>
  <si>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</si>
  <si>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</si>
  <si>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</si>
  <si>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</si>
  <si>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</si>
  <si>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</si>
  <si>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</si>
  <si>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</si>
  <si>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</si>
  <si>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</si>
  <si>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</si>
  <si>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</si>
  <si>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</si>
  <si>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</si>
  <si>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</si>
  <si>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</si>
  <si>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</si>
  <si>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</si>
  <si>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</si>
  <si>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</si>
  <si>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</si>
  <si>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</si>
  <si>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</si>
  <si>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</si>
  <si>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 xml:space="preserve">Lamivudine </t>
  </si>
  <si>
    <t>Lamivudine</t>
  </si>
  <si>
    <t>L3-9</t>
  </si>
  <si>
    <t>Nevirapine</t>
  </si>
  <si>
    <t>Zidovudine</t>
  </si>
  <si>
    <t>Z1-3</t>
  </si>
  <si>
    <t>LAMIVUDIN 150 mg, NEVIRAPINE 200 mgAND ZIDOVUDINE 300 mg TABLETS</t>
  </si>
  <si>
    <t>LAMIVUDINE</t>
  </si>
  <si>
    <t>RUTTO/JOYFRIDA</t>
  </si>
  <si>
    <t>NEVIRAPINE</t>
  </si>
  <si>
    <t>ZIDOVUDINE</t>
  </si>
  <si>
    <t xml:space="preserve"> Peak Resolution(USP)</t>
  </si>
  <si>
    <t>The resolution between the peak pair of Lamivudine and Zidovudine peak is not less than 3.0,between the peak pair of Zidovudine and Nevirapine peak is not less than 5.0.</t>
  </si>
  <si>
    <t>Peak Resolution(USP)</t>
  </si>
  <si>
    <t>The resolution between the peak pair of Lamivudine and Zidovudine is not less than 8, between peak pair of Lamivudine peak and Nevirapine peak is not less than 12.</t>
  </si>
  <si>
    <t>LAMIVUDINE 150 mg, NEVIRAPINE 200 mg AND ZIDOVUDINE 300 mg TABLETS</t>
  </si>
  <si>
    <t>TABLET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</si>
</sst>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4" fillId="2" borderId="0"/>
    <xf numFmtId="0" fontId="24" fillId="2" borderId="0"/>
    <xf numFmtId="0" fontId="24" fillId="2" borderId="0"/>
  </cellStyleXfs>
  <cellXfs count="75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14" fontId="6" fillId="2" borderId="0" xfId="1" applyNumberFormat="1" applyFont="1" applyFill="1"/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4" fillId="2" borderId="0" xfId="1" applyFill="1"/>
    <xf numFmtId="10" fontId="2" fillId="2" borderId="0" xfId="1" applyNumberFormat="1" applyFont="1" applyFill="1" applyBorder="1"/>
    <xf numFmtId="0" fontId="5" fillId="2" borderId="0" xfId="1" applyFont="1" applyFill="1" applyBorder="1" applyAlignment="1">
      <alignment horizontal="center"/>
    </xf>
    <xf numFmtId="2" fontId="7" fillId="3" borderId="0" xfId="1" applyNumberFormat="1" applyFont="1" applyFill="1" applyBorder="1" applyAlignment="1" applyProtection="1">
      <alignment horizontal="center"/>
      <protection locked="0"/>
    </xf>
    <xf numFmtId="2" fontId="5" fillId="4" borderId="0" xfId="1" applyNumberFormat="1" applyFont="1" applyFill="1" applyBorder="1" applyAlignment="1">
      <alignment horizontal="center"/>
    </xf>
    <xf numFmtId="0" fontId="6" fillId="2" borderId="0" xfId="1" applyFont="1" applyFill="1" applyBorder="1"/>
    <xf numFmtId="0" fontId="2" fillId="2" borderId="0" xfId="1" applyFont="1" applyFill="1" applyBorder="1"/>
    <xf numFmtId="0" fontId="1" fillId="2" borderId="0" xfId="1" applyFont="1" applyFill="1" applyBorder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3" fillId="2" borderId="0" xfId="2" applyFont="1" applyFill="1" applyAlignment="1">
      <alignment horizontal="center"/>
    </xf>
    <xf numFmtId="0" fontId="4" fillId="2" borderId="0" xfId="2" applyFont="1" applyFill="1"/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14" fontId="6" fillId="2" borderId="0" xfId="2" applyNumberFormat="1" applyFont="1" applyFill="1"/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0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10" fontId="2" fillId="2" borderId="9" xfId="2" applyNumberFormat="1" applyFont="1" applyFill="1" applyBorder="1"/>
    <xf numFmtId="0" fontId="24" fillId="2" borderId="0" xfId="2" applyFill="1"/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2" fillId="2" borderId="0" xfId="2" applyFont="1" applyFill="1" applyBorder="1"/>
    <xf numFmtId="0" fontId="1" fillId="2" borderId="11" xfId="2" applyFont="1" applyFill="1" applyBorder="1"/>
    <xf numFmtId="0" fontId="1" fillId="2" borderId="0" xfId="2" applyFont="1" applyFill="1" applyBorder="1"/>
    <xf numFmtId="0" fontId="2" fillId="2" borderId="11" xfId="2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5" fillId="2" borderId="59" xfId="2" applyFont="1" applyFill="1" applyBorder="1" applyAlignment="1">
      <alignment horizontal="center"/>
    </xf>
    <xf numFmtId="2" fontId="7" fillId="3" borderId="26" xfId="2" applyNumberFormat="1" applyFont="1" applyFill="1" applyBorder="1" applyAlignment="1" applyProtection="1">
      <alignment horizontal="center"/>
      <protection locked="0"/>
    </xf>
    <xf numFmtId="2" fontId="7" fillId="3" borderId="31" xfId="2" applyNumberFormat="1" applyFont="1" applyFill="1" applyBorder="1" applyAlignment="1" applyProtection="1">
      <alignment horizontal="center"/>
      <protection locked="0"/>
    </xf>
    <xf numFmtId="2" fontId="7" fillId="3" borderId="35" xfId="2" applyNumberFormat="1" applyFont="1" applyFill="1" applyBorder="1" applyAlignment="1" applyProtection="1">
      <alignment horizontal="center"/>
      <protection locked="0"/>
    </xf>
    <xf numFmtId="2" fontId="5" fillId="4" borderId="2" xfId="2" applyNumberFormat="1" applyFont="1" applyFill="1" applyBorder="1" applyAlignment="1">
      <alignment horizontal="center"/>
    </xf>
    <xf numFmtId="2" fontId="7" fillId="3" borderId="60" xfId="2" applyNumberFormat="1" applyFont="1" applyFill="1" applyBorder="1" applyAlignment="1" applyProtection="1">
      <alignment horizontal="center"/>
      <protection locked="0"/>
    </xf>
    <xf numFmtId="2" fontId="7" fillId="3" borderId="61" xfId="2" applyNumberFormat="1" applyFont="1" applyFill="1" applyBorder="1" applyAlignment="1" applyProtection="1">
      <alignment horizontal="center"/>
      <protection locked="0"/>
    </xf>
    <xf numFmtId="2" fontId="5" fillId="4" borderId="59" xfId="2" applyNumberFormat="1" applyFont="1" applyFill="1" applyBorder="1" applyAlignment="1">
      <alignment horizontal="center"/>
    </xf>
    <xf numFmtId="0" fontId="4" fillId="2" borderId="0" xfId="2" applyFont="1" applyFill="1" applyAlignment="1">
      <alignment horizontal="center"/>
    </xf>
    <xf numFmtId="171" fontId="11" fillId="2" borderId="63" xfId="0" applyNumberFormat="1" applyFont="1" applyFill="1" applyBorder="1" applyAlignment="1">
      <alignment horizontal="right"/>
    </xf>
    <xf numFmtId="0" fontId="11" fillId="2" borderId="64" xfId="0" applyFont="1" applyFill="1" applyBorder="1" applyAlignment="1">
      <alignment horizontal="right"/>
    </xf>
    <xf numFmtId="0" fontId="11" fillId="2" borderId="62" xfId="0" applyFont="1" applyFill="1" applyBorder="1" applyAlignment="1">
      <alignment horizontal="right"/>
    </xf>
  </cellXfs>
  <cellStyles count="4">
    <cellStyle name="Normal" xfId="0" builtinId="0"/>
    <cellStyle name="Normal 2" xfId="1"/>
    <cellStyle name="Normal 3" xfId="2"/>
    <cellStyle name="Normal 4" xfId="3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L63"/>
  <sheetViews>
    <sheetView topLeftCell="A43" workbookViewId="0">
      <selection activeCell="D66" sqref="D66"/>
    </sheetView>
  </sheetViews>
  <sheetFormatPr defaultColWidth="9.109375" defaultRowHeight="13.8" x14ac:dyDescent="0.3"/>
  <cols>
    <col min="1" max="1" width="27.5546875" style="596" customWidth="1"/>
    <col min="2" max="2" width="20.44140625" style="596" customWidth="1"/>
    <col min="3" max="3" width="31.88671875" style="596" customWidth="1"/>
    <col min="4" max="6" width="25.88671875" style="596" customWidth="1"/>
    <col min="7" max="7" width="25.6640625" style="596" customWidth="1"/>
    <col min="8" max="8" width="23.109375" style="596" customWidth="1"/>
    <col min="9" max="9" width="28.44140625" style="596" customWidth="1"/>
    <col min="10" max="10" width="21.5546875" style="596" customWidth="1"/>
    <col min="11" max="11" width="9.109375" style="596" customWidth="1"/>
    <col min="12" max="16384" width="9.109375" style="640"/>
  </cols>
  <sheetData>
    <row r="14" spans="1:8" ht="15" customHeight="1" x14ac:dyDescent="0.3">
      <c r="A14" s="595"/>
      <c r="C14" s="597"/>
      <c r="H14" s="597"/>
    </row>
    <row r="15" spans="1:8" ht="18.75" customHeight="1" x14ac:dyDescent="0.35">
      <c r="A15" s="694" t="s">
        <v>0</v>
      </c>
      <c r="B15" s="694"/>
      <c r="C15" s="694"/>
      <c r="D15" s="694"/>
      <c r="E15" s="694"/>
      <c r="F15" s="694"/>
      <c r="G15" s="694"/>
    </row>
    <row r="16" spans="1:8" ht="16.5" customHeight="1" x14ac:dyDescent="0.3">
      <c r="A16" s="598" t="s">
        <v>1</v>
      </c>
      <c r="B16" s="599" t="s">
        <v>2</v>
      </c>
    </row>
    <row r="17" spans="1:12" ht="16.5" customHeight="1" x14ac:dyDescent="0.3">
      <c r="A17" s="600" t="s">
        <v>3</v>
      </c>
      <c r="B17" s="600" t="s">
        <v>131</v>
      </c>
      <c r="D17" s="601"/>
      <c r="E17" s="601"/>
      <c r="F17" s="601"/>
      <c r="G17" s="602"/>
    </row>
    <row r="18" spans="1:12" ht="16.5" customHeight="1" x14ac:dyDescent="0.3">
      <c r="A18" s="603" t="s">
        <v>4</v>
      </c>
      <c r="B18" s="600" t="s">
        <v>132</v>
      </c>
      <c r="C18" s="602"/>
      <c r="D18" s="602"/>
      <c r="E18" s="602"/>
      <c r="F18" s="602"/>
      <c r="G18" s="602"/>
    </row>
    <row r="19" spans="1:12" ht="16.5" customHeight="1" x14ac:dyDescent="0.3">
      <c r="A19" s="603" t="s">
        <v>6</v>
      </c>
      <c r="B19" s="604">
        <v>101.74</v>
      </c>
      <c r="C19" s="602"/>
      <c r="D19" s="602"/>
      <c r="E19" s="602"/>
      <c r="F19" s="602"/>
      <c r="G19" s="602"/>
    </row>
    <row r="20" spans="1:12" ht="16.5" customHeight="1" x14ac:dyDescent="0.3">
      <c r="A20" s="600" t="s">
        <v>8</v>
      </c>
      <c r="B20" s="604">
        <v>14.25</v>
      </c>
      <c r="C20" s="602"/>
      <c r="D20" s="602"/>
      <c r="E20" s="602"/>
      <c r="F20" s="602"/>
      <c r="G20" s="602"/>
    </row>
    <row r="21" spans="1:12" ht="16.5" customHeight="1" x14ac:dyDescent="0.3">
      <c r="A21" s="600" t="s">
        <v>10</v>
      </c>
      <c r="B21" s="605">
        <f>B20/20*4/20</f>
        <v>0.14250000000000002</v>
      </c>
      <c r="C21" s="602"/>
      <c r="D21" s="602"/>
      <c r="E21" s="602"/>
      <c r="F21" s="602"/>
      <c r="G21" s="602"/>
    </row>
    <row r="22" spans="1:12" ht="15.75" customHeight="1" x14ac:dyDescent="0.3">
      <c r="A22" s="602"/>
      <c r="B22" s="606">
        <v>42510</v>
      </c>
      <c r="C22" s="602"/>
      <c r="D22" s="602"/>
      <c r="E22" s="602"/>
      <c r="F22" s="602"/>
      <c r="G22" s="602"/>
    </row>
    <row r="23" spans="1:12" ht="16.5" customHeight="1" x14ac:dyDescent="0.3">
      <c r="A23" s="607" t="s">
        <v>13</v>
      </c>
      <c r="B23" s="608" t="s">
        <v>14</v>
      </c>
      <c r="C23" s="607" t="s">
        <v>15</v>
      </c>
      <c r="D23" s="607" t="s">
        <v>16</v>
      </c>
      <c r="E23" s="607" t="s">
        <v>136</v>
      </c>
      <c r="F23" s="607" t="s">
        <v>17</v>
      </c>
      <c r="L23" s="596"/>
    </row>
    <row r="24" spans="1:12" ht="16.5" customHeight="1" x14ac:dyDescent="0.3">
      <c r="A24" s="609">
        <v>1</v>
      </c>
      <c r="B24" s="610">
        <v>29003599</v>
      </c>
      <c r="C24" s="610">
        <v>10467.9</v>
      </c>
      <c r="D24" s="611">
        <v>1</v>
      </c>
      <c r="E24" s="611">
        <v>0</v>
      </c>
      <c r="F24" s="612">
        <v>3.1</v>
      </c>
    </row>
    <row r="25" spans="1:12" ht="16.5" customHeight="1" x14ac:dyDescent="0.3">
      <c r="A25" s="609">
        <v>2</v>
      </c>
      <c r="B25" s="610">
        <v>29141012</v>
      </c>
      <c r="C25" s="610">
        <v>10468.799999999999</v>
      </c>
      <c r="D25" s="611">
        <v>1.1000000000000001</v>
      </c>
      <c r="E25" s="611">
        <v>0</v>
      </c>
      <c r="F25" s="611">
        <v>3.1</v>
      </c>
    </row>
    <row r="26" spans="1:12" ht="16.5" customHeight="1" x14ac:dyDescent="0.3">
      <c r="A26" s="609">
        <v>3</v>
      </c>
      <c r="B26" s="610">
        <v>29122788</v>
      </c>
      <c r="C26" s="610">
        <v>10454.200000000001</v>
      </c>
      <c r="D26" s="611">
        <v>1.1000000000000001</v>
      </c>
      <c r="E26" s="611">
        <v>0</v>
      </c>
      <c r="F26" s="611">
        <v>3.1</v>
      </c>
    </row>
    <row r="27" spans="1:12" ht="16.5" customHeight="1" x14ac:dyDescent="0.3">
      <c r="A27" s="609">
        <v>4</v>
      </c>
      <c r="B27" s="610">
        <v>29093676</v>
      </c>
      <c r="C27" s="610">
        <v>10494.5</v>
      </c>
      <c r="D27" s="611">
        <v>1</v>
      </c>
      <c r="E27" s="611">
        <v>0</v>
      </c>
      <c r="F27" s="611">
        <v>3.1</v>
      </c>
    </row>
    <row r="28" spans="1:12" ht="16.5" customHeight="1" x14ac:dyDescent="0.3">
      <c r="A28" s="609">
        <v>5</v>
      </c>
      <c r="B28" s="610">
        <v>29085539</v>
      </c>
      <c r="C28" s="610">
        <v>10484.5</v>
      </c>
      <c r="D28" s="611">
        <v>1.1000000000000001</v>
      </c>
      <c r="E28" s="611">
        <v>0</v>
      </c>
      <c r="F28" s="611">
        <v>3.1</v>
      </c>
    </row>
    <row r="29" spans="1:12" ht="16.5" customHeight="1" x14ac:dyDescent="0.3">
      <c r="A29" s="609">
        <v>6</v>
      </c>
      <c r="B29" s="613">
        <v>28959838</v>
      </c>
      <c r="C29" s="613">
        <v>10461.799999999999</v>
      </c>
      <c r="D29" s="614">
        <v>1.1000000000000001</v>
      </c>
      <c r="E29" s="614">
        <v>0</v>
      </c>
      <c r="F29" s="614">
        <v>3.1</v>
      </c>
    </row>
    <row r="30" spans="1:12" ht="16.5" customHeight="1" x14ac:dyDescent="0.3">
      <c r="A30" s="615" t="s">
        <v>18</v>
      </c>
      <c r="B30" s="616">
        <f>AVERAGE(B24:B29)</f>
        <v>29067742</v>
      </c>
      <c r="C30" s="617">
        <f>AVERAGE(C24:C29)</f>
        <v>10471.949999999999</v>
      </c>
      <c r="D30" s="618">
        <f>AVERAGE(D24:D29)</f>
        <v>1.0666666666666667</v>
      </c>
      <c r="E30" s="618">
        <v>0</v>
      </c>
      <c r="F30" s="618">
        <f>AVERAGE(F24:F29)</f>
        <v>3.1</v>
      </c>
    </row>
    <row r="31" spans="1:12" ht="16.5" customHeight="1" x14ac:dyDescent="0.3">
      <c r="A31" s="619" t="s">
        <v>19</v>
      </c>
      <c r="B31" s="620">
        <f>(STDEV(B24:B29)/B30)</f>
        <v>2.4396834397903441E-3</v>
      </c>
      <c r="C31" s="621"/>
      <c r="D31" s="621"/>
      <c r="E31" s="621"/>
      <c r="F31" s="621"/>
      <c r="G31" s="622"/>
    </row>
    <row r="32" spans="1:12" s="596" customFormat="1" ht="16.5" customHeight="1" x14ac:dyDescent="0.3">
      <c r="A32" s="623" t="s">
        <v>20</v>
      </c>
      <c r="B32" s="624">
        <f>COUNT(B24:B29)</f>
        <v>6</v>
      </c>
      <c r="C32" s="625"/>
      <c r="D32" s="626"/>
      <c r="E32" s="626"/>
      <c r="F32" s="626"/>
      <c r="G32" s="627"/>
    </row>
    <row r="33" spans="1:7" s="596" customFormat="1" ht="15.75" customHeight="1" x14ac:dyDescent="0.3">
      <c r="A33" s="602"/>
      <c r="B33" s="602"/>
      <c r="C33" s="602"/>
      <c r="D33" s="602"/>
      <c r="E33" s="602"/>
      <c r="F33" s="602"/>
      <c r="G33" s="602"/>
    </row>
    <row r="34" spans="1:7" s="596" customFormat="1" ht="16.5" customHeight="1" x14ac:dyDescent="0.3">
      <c r="A34" s="603" t="s">
        <v>21</v>
      </c>
      <c r="B34" s="628" t="s">
        <v>22</v>
      </c>
      <c r="C34" s="629"/>
      <c r="D34" s="629"/>
      <c r="E34" s="629"/>
      <c r="F34" s="629"/>
      <c r="G34" s="629"/>
    </row>
    <row r="35" spans="1:7" ht="16.5" customHeight="1" x14ac:dyDescent="0.3">
      <c r="A35" s="603"/>
      <c r="B35" s="628" t="s">
        <v>23</v>
      </c>
      <c r="C35" s="629"/>
      <c r="D35" s="629"/>
      <c r="E35" s="629"/>
      <c r="F35" s="629"/>
      <c r="G35" s="629"/>
    </row>
    <row r="36" spans="1:7" ht="16.5" customHeight="1" x14ac:dyDescent="0.3">
      <c r="A36" s="603"/>
      <c r="B36" s="628" t="s">
        <v>24</v>
      </c>
      <c r="C36" s="629"/>
      <c r="D36" s="629"/>
      <c r="E36" s="629"/>
      <c r="F36" s="629"/>
      <c r="G36" s="629"/>
    </row>
    <row r="37" spans="1:7" ht="15.75" customHeight="1" x14ac:dyDescent="0.3">
      <c r="A37" s="602"/>
      <c r="B37" s="602" t="s">
        <v>137</v>
      </c>
      <c r="C37" s="602"/>
      <c r="D37" s="602"/>
      <c r="E37" s="602"/>
      <c r="F37" s="602"/>
      <c r="G37" s="602"/>
    </row>
    <row r="38" spans="1:7" ht="15.75" customHeight="1" x14ac:dyDescent="0.3">
      <c r="A38" s="602"/>
      <c r="B38" s="602"/>
      <c r="C38" s="602"/>
      <c r="D38" s="602"/>
      <c r="E38" s="602"/>
      <c r="F38" s="602"/>
      <c r="G38" s="602"/>
    </row>
    <row r="39" spans="1:7" ht="16.5" customHeight="1" x14ac:dyDescent="0.3">
      <c r="A39" s="598" t="s">
        <v>1</v>
      </c>
      <c r="B39" s="599" t="s">
        <v>25</v>
      </c>
    </row>
    <row r="40" spans="1:7" ht="16.5" customHeight="1" x14ac:dyDescent="0.3">
      <c r="A40" s="603" t="s">
        <v>4</v>
      </c>
      <c r="B40" s="600" t="s">
        <v>132</v>
      </c>
      <c r="C40" s="602"/>
      <c r="D40" s="602"/>
      <c r="E40" s="602"/>
      <c r="F40" s="602"/>
      <c r="G40" s="602"/>
    </row>
    <row r="41" spans="1:7" ht="16.5" customHeight="1" x14ac:dyDescent="0.3">
      <c r="A41" s="603" t="s">
        <v>6</v>
      </c>
      <c r="B41" s="604">
        <v>101.74</v>
      </c>
      <c r="C41" s="602"/>
      <c r="D41" s="602"/>
      <c r="E41" s="602"/>
      <c r="F41" s="602"/>
      <c r="G41" s="602"/>
    </row>
    <row r="42" spans="1:7" ht="16.5" customHeight="1" x14ac:dyDescent="0.3">
      <c r="A42" s="600" t="s">
        <v>8</v>
      </c>
      <c r="B42" s="604">
        <v>15.06</v>
      </c>
      <c r="C42" s="602"/>
      <c r="D42" s="602"/>
      <c r="E42" s="602"/>
      <c r="F42" s="602"/>
      <c r="G42" s="602"/>
    </row>
    <row r="43" spans="1:7" ht="16.5" customHeight="1" x14ac:dyDescent="0.3">
      <c r="A43" s="600" t="s">
        <v>10</v>
      </c>
      <c r="B43" s="605">
        <f>B42/20*4/20</f>
        <v>0.15060000000000001</v>
      </c>
      <c r="C43" s="602"/>
      <c r="D43" s="602"/>
      <c r="E43" s="602"/>
      <c r="F43" s="602"/>
      <c r="G43" s="602"/>
    </row>
    <row r="44" spans="1:7" ht="15.75" customHeight="1" x14ac:dyDescent="0.3">
      <c r="A44" s="602"/>
      <c r="B44" s="606">
        <v>42510</v>
      </c>
      <c r="C44" s="602"/>
      <c r="D44" s="602"/>
      <c r="E44" s="602"/>
      <c r="F44" s="602"/>
      <c r="G44" s="602"/>
    </row>
    <row r="45" spans="1:7" ht="16.5" customHeight="1" x14ac:dyDescent="0.3">
      <c r="A45" s="607" t="s">
        <v>13</v>
      </c>
      <c r="B45" s="608" t="s">
        <v>14</v>
      </c>
      <c r="C45" s="607" t="s">
        <v>15</v>
      </c>
      <c r="D45" s="607" t="s">
        <v>16</v>
      </c>
      <c r="E45" s="607" t="s">
        <v>17</v>
      </c>
      <c r="F45" s="607" t="s">
        <v>138</v>
      </c>
    </row>
    <row r="46" spans="1:7" ht="16.5" customHeight="1" x14ac:dyDescent="0.3">
      <c r="A46" s="609">
        <v>1</v>
      </c>
      <c r="B46" s="610">
        <v>31071759</v>
      </c>
      <c r="C46" s="610">
        <v>12042.5</v>
      </c>
      <c r="D46" s="611">
        <v>1</v>
      </c>
      <c r="E46" s="612">
        <v>3.2</v>
      </c>
      <c r="F46" s="611">
        <v>0</v>
      </c>
    </row>
    <row r="47" spans="1:7" ht="16.5" customHeight="1" x14ac:dyDescent="0.3">
      <c r="A47" s="609">
        <v>2</v>
      </c>
      <c r="B47" s="610">
        <v>31123779</v>
      </c>
      <c r="C47" s="610">
        <v>11954.4</v>
      </c>
      <c r="D47" s="611">
        <v>1.1000000000000001</v>
      </c>
      <c r="E47" s="611">
        <v>3.2</v>
      </c>
      <c r="F47" s="611">
        <v>0</v>
      </c>
    </row>
    <row r="48" spans="1:7" ht="16.5" customHeight="1" x14ac:dyDescent="0.3">
      <c r="A48" s="609">
        <v>3</v>
      </c>
      <c r="B48" s="610">
        <v>31257020</v>
      </c>
      <c r="C48" s="610">
        <v>11879.8</v>
      </c>
      <c r="D48" s="611">
        <v>1.1000000000000001</v>
      </c>
      <c r="E48" s="611">
        <v>3.2</v>
      </c>
      <c r="F48" s="611">
        <v>0</v>
      </c>
    </row>
    <row r="49" spans="1:9" ht="16.5" customHeight="1" x14ac:dyDescent="0.3">
      <c r="A49" s="609">
        <v>4</v>
      </c>
      <c r="B49" s="610">
        <v>31068907</v>
      </c>
      <c r="C49" s="610">
        <v>11927</v>
      </c>
      <c r="D49" s="611">
        <v>1.1000000000000001</v>
      </c>
      <c r="E49" s="611">
        <v>3.2</v>
      </c>
      <c r="F49" s="611">
        <v>0</v>
      </c>
    </row>
    <row r="50" spans="1:9" ht="16.5" customHeight="1" x14ac:dyDescent="0.3">
      <c r="A50" s="609">
        <v>5</v>
      </c>
      <c r="B50" s="610">
        <v>31171079</v>
      </c>
      <c r="C50" s="610">
        <v>11900.3</v>
      </c>
      <c r="D50" s="611">
        <v>1</v>
      </c>
      <c r="E50" s="611">
        <v>3.2</v>
      </c>
      <c r="F50" s="611">
        <v>0</v>
      </c>
    </row>
    <row r="51" spans="1:9" ht="16.5" customHeight="1" x14ac:dyDescent="0.3">
      <c r="A51" s="609">
        <v>6</v>
      </c>
      <c r="B51" s="613">
        <v>31013209</v>
      </c>
      <c r="C51" s="613">
        <v>11931.1</v>
      </c>
      <c r="D51" s="614">
        <v>1.1000000000000001</v>
      </c>
      <c r="E51" s="614">
        <v>3.2</v>
      </c>
      <c r="F51" s="614">
        <v>0</v>
      </c>
    </row>
    <row r="52" spans="1:9" ht="16.5" customHeight="1" x14ac:dyDescent="0.3">
      <c r="A52" s="615" t="s">
        <v>18</v>
      </c>
      <c r="B52" s="616">
        <f>AVERAGE(B46:B51)</f>
        <v>31117625.5</v>
      </c>
      <c r="C52" s="617">
        <f>AVERAGE(C46:C51)</f>
        <v>11939.183333333334</v>
      </c>
      <c r="D52" s="618">
        <f>AVERAGE(D46:D51)</f>
        <v>1.0666666666666667</v>
      </c>
      <c r="E52" s="618">
        <f>AVERAGE(E46:E51)</f>
        <v>3.1999999999999997</v>
      </c>
      <c r="F52" s="618">
        <v>0</v>
      </c>
    </row>
    <row r="53" spans="1:9" ht="16.5" customHeight="1" x14ac:dyDescent="0.3">
      <c r="A53" s="619" t="s">
        <v>19</v>
      </c>
      <c r="B53" s="620">
        <f>(STDEV(B46:B51)/B52)</f>
        <v>2.790704119277156E-3</v>
      </c>
      <c r="C53" s="621"/>
      <c r="D53" s="621"/>
      <c r="E53" s="621"/>
      <c r="F53" s="621"/>
      <c r="G53" s="622"/>
    </row>
    <row r="54" spans="1:9" s="596" customFormat="1" ht="16.5" customHeight="1" x14ac:dyDescent="0.3">
      <c r="A54" s="623" t="s">
        <v>20</v>
      </c>
      <c r="B54" s="624">
        <f>COUNT(B46:B51)</f>
        <v>6</v>
      </c>
      <c r="C54" s="625"/>
      <c r="D54" s="626"/>
      <c r="E54" s="626"/>
      <c r="F54" s="626"/>
      <c r="G54" s="627"/>
    </row>
    <row r="55" spans="1:9" s="596" customFormat="1" ht="15.75" customHeight="1" x14ac:dyDescent="0.3">
      <c r="A55" s="602"/>
      <c r="B55" s="602"/>
      <c r="C55" s="602"/>
      <c r="D55" s="602"/>
      <c r="E55" s="602"/>
      <c r="F55" s="602"/>
      <c r="G55" s="602"/>
    </row>
    <row r="56" spans="1:9" s="596" customFormat="1" ht="16.5" customHeight="1" x14ac:dyDescent="0.3">
      <c r="A56" s="603" t="s">
        <v>21</v>
      </c>
      <c r="B56" s="628" t="s">
        <v>22</v>
      </c>
      <c r="C56" s="629"/>
      <c r="D56" s="629"/>
      <c r="E56" s="629"/>
      <c r="F56" s="629"/>
      <c r="G56" s="629"/>
    </row>
    <row r="57" spans="1:9" ht="16.5" customHeight="1" x14ac:dyDescent="0.3">
      <c r="A57" s="603"/>
      <c r="B57" s="628" t="s">
        <v>23</v>
      </c>
      <c r="C57" s="629"/>
      <c r="D57" s="629"/>
      <c r="E57" s="629"/>
      <c r="F57" s="629"/>
      <c r="G57" s="629"/>
    </row>
    <row r="58" spans="1:9" ht="16.5" customHeight="1" x14ac:dyDescent="0.3">
      <c r="A58" s="603"/>
      <c r="B58" s="628" t="s">
        <v>24</v>
      </c>
      <c r="C58" s="629"/>
      <c r="D58" s="629"/>
      <c r="E58" s="629"/>
      <c r="F58" s="629"/>
      <c r="G58" s="629"/>
    </row>
    <row r="59" spans="1:9" ht="16.5" customHeight="1" x14ac:dyDescent="0.3">
      <c r="A59" s="603"/>
      <c r="B59" s="628" t="s">
        <v>139</v>
      </c>
      <c r="C59" s="629"/>
      <c r="D59" s="629"/>
      <c r="E59" s="629"/>
      <c r="F59" s="629"/>
      <c r="G59" s="629"/>
    </row>
    <row r="60" spans="1:9" ht="14.25" customHeight="1" thickBot="1" x14ac:dyDescent="0.35">
      <c r="A60" s="630"/>
      <c r="B60" s="631"/>
      <c r="D60" s="632"/>
      <c r="E60" s="641"/>
      <c r="F60" s="641"/>
      <c r="H60" s="640"/>
      <c r="I60" s="640"/>
    </row>
    <row r="61" spans="1:9" ht="15" customHeight="1" x14ac:dyDescent="0.3">
      <c r="B61" s="695" t="s">
        <v>26</v>
      </c>
      <c r="C61" s="695"/>
      <c r="G61" s="639" t="s">
        <v>27</v>
      </c>
      <c r="H61" s="633"/>
      <c r="I61" s="639" t="s">
        <v>28</v>
      </c>
    </row>
    <row r="62" spans="1:9" ht="15" customHeight="1" x14ac:dyDescent="0.3">
      <c r="A62" s="634" t="s">
        <v>29</v>
      </c>
      <c r="B62" s="635" t="s">
        <v>133</v>
      </c>
      <c r="C62" s="635"/>
      <c r="G62" s="635"/>
      <c r="I62" s="635"/>
    </row>
    <row r="63" spans="1:9" ht="15" customHeight="1" x14ac:dyDescent="0.3">
      <c r="A63" s="634" t="s">
        <v>30</v>
      </c>
      <c r="B63" s="636"/>
      <c r="C63" s="636"/>
      <c r="G63" s="636"/>
      <c r="I63" s="637"/>
    </row>
  </sheetData>
  <sheetProtection formatCells="0" formatColumns="0" formatRows="0" insertColumns="0" insertRows="0" insertHyperlinks="0" deleteColumns="0" deleteRows="0" sort="0" autoFilter="0" pivotTables="0"/>
  <mergeCells count="2">
    <mergeCell ref="A15:G15"/>
    <mergeCell ref="B61:C61"/>
  </mergeCells>
  <pageMargins left="0.7" right="0.7" top="0.75" bottom="0.75" header="0.3" footer="0.3"/>
  <pageSetup scale="3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topLeftCell="A25" workbookViewId="0">
      <selection activeCell="B43" sqref="B43"/>
    </sheetView>
  </sheetViews>
  <sheetFormatPr defaultColWidth="9.109375" defaultRowHeight="13.8" x14ac:dyDescent="0.3"/>
  <cols>
    <col min="1" max="1" width="27.5546875" style="596" customWidth="1"/>
    <col min="2" max="2" width="20.44140625" style="596" customWidth="1"/>
    <col min="3" max="3" width="31.88671875" style="596" customWidth="1"/>
    <col min="4" max="4" width="25.88671875" style="596" customWidth="1"/>
    <col min="5" max="6" width="25.6640625" style="596" customWidth="1"/>
    <col min="7" max="7" width="23.109375" style="596" customWidth="1"/>
    <col min="8" max="8" width="28.44140625" style="596" customWidth="1"/>
    <col min="9" max="9" width="21.5546875" style="596" customWidth="1"/>
    <col min="10" max="10" width="9.109375" style="596" customWidth="1"/>
    <col min="11" max="16384" width="9.109375" style="640"/>
  </cols>
  <sheetData>
    <row r="14" spans="1:7" ht="15" customHeight="1" x14ac:dyDescent="0.3">
      <c r="A14" s="595"/>
      <c r="C14" s="597"/>
      <c r="G14" s="597"/>
    </row>
    <row r="15" spans="1:7" ht="18.75" customHeight="1" x14ac:dyDescent="0.35">
      <c r="A15" s="694" t="s">
        <v>0</v>
      </c>
      <c r="B15" s="694"/>
      <c r="C15" s="694"/>
      <c r="D15" s="694"/>
      <c r="E15" s="694"/>
      <c r="F15" s="638"/>
    </row>
    <row r="16" spans="1:7" ht="16.5" customHeight="1" x14ac:dyDescent="0.3">
      <c r="A16" s="598" t="s">
        <v>1</v>
      </c>
      <c r="B16" s="599" t="s">
        <v>2</v>
      </c>
    </row>
    <row r="17" spans="1:6" ht="16.5" customHeight="1" x14ac:dyDescent="0.3">
      <c r="A17" s="600" t="s">
        <v>3</v>
      </c>
      <c r="B17" s="600" t="s">
        <v>131</v>
      </c>
      <c r="D17" s="601"/>
      <c r="E17" s="602"/>
      <c r="F17" s="602"/>
    </row>
    <row r="18" spans="1:6" ht="16.5" customHeight="1" x14ac:dyDescent="0.3">
      <c r="A18" s="603" t="s">
        <v>4</v>
      </c>
      <c r="B18" s="600" t="s">
        <v>134</v>
      </c>
      <c r="C18" s="602"/>
      <c r="D18" s="602"/>
      <c r="E18" s="602"/>
      <c r="F18" s="602"/>
    </row>
    <row r="19" spans="1:6" ht="16.5" customHeight="1" x14ac:dyDescent="0.3">
      <c r="A19" s="603" t="s">
        <v>6</v>
      </c>
      <c r="B19" s="604">
        <v>99.15</v>
      </c>
      <c r="C19" s="602"/>
      <c r="D19" s="602"/>
      <c r="E19" s="602"/>
      <c r="F19" s="602"/>
    </row>
    <row r="20" spans="1:6" ht="16.5" customHeight="1" x14ac:dyDescent="0.3">
      <c r="A20" s="600" t="s">
        <v>8</v>
      </c>
      <c r="B20" s="604">
        <v>18.95</v>
      </c>
      <c r="C20" s="602"/>
      <c r="D20" s="602"/>
      <c r="E20" s="602"/>
      <c r="F20" s="602"/>
    </row>
    <row r="21" spans="1:6" ht="16.5" customHeight="1" x14ac:dyDescent="0.3">
      <c r="A21" s="600" t="s">
        <v>10</v>
      </c>
      <c r="B21" s="605">
        <f>B20/20*4/20</f>
        <v>0.1895</v>
      </c>
      <c r="C21" s="602"/>
      <c r="D21" s="602"/>
      <c r="E21" s="602"/>
      <c r="F21" s="602"/>
    </row>
    <row r="22" spans="1:6" ht="15.75" customHeight="1" x14ac:dyDescent="0.3">
      <c r="A22" s="602"/>
      <c r="B22" s="606">
        <v>42510</v>
      </c>
      <c r="C22" s="602"/>
      <c r="D22" s="602"/>
      <c r="E22" s="602"/>
      <c r="F22" s="602"/>
    </row>
    <row r="23" spans="1:6" ht="16.5" customHeight="1" x14ac:dyDescent="0.3">
      <c r="A23" s="607" t="s">
        <v>13</v>
      </c>
      <c r="B23" s="608" t="s">
        <v>14</v>
      </c>
      <c r="C23" s="607" t="s">
        <v>15</v>
      </c>
      <c r="D23" s="607" t="s">
        <v>16</v>
      </c>
      <c r="E23" s="607" t="s">
        <v>17</v>
      </c>
      <c r="F23" s="642" t="s">
        <v>138</v>
      </c>
    </row>
    <row r="24" spans="1:6" ht="16.5" customHeight="1" x14ac:dyDescent="0.3">
      <c r="A24" s="609">
        <v>1</v>
      </c>
      <c r="B24" s="610">
        <v>25376141</v>
      </c>
      <c r="C24" s="610">
        <v>12767.5</v>
      </c>
      <c r="D24" s="611">
        <v>1</v>
      </c>
      <c r="E24" s="612">
        <v>6.6</v>
      </c>
      <c r="F24" s="643">
        <v>11.7</v>
      </c>
    </row>
    <row r="25" spans="1:6" ht="16.5" customHeight="1" x14ac:dyDescent="0.3">
      <c r="A25" s="609">
        <v>2</v>
      </c>
      <c r="B25" s="610">
        <v>25509758</v>
      </c>
      <c r="C25" s="610">
        <v>12775.5</v>
      </c>
      <c r="D25" s="611">
        <v>1</v>
      </c>
      <c r="E25" s="611">
        <v>6.7</v>
      </c>
      <c r="F25" s="643">
        <v>11.7</v>
      </c>
    </row>
    <row r="26" spans="1:6" ht="16.5" customHeight="1" x14ac:dyDescent="0.3">
      <c r="A26" s="609">
        <v>3</v>
      </c>
      <c r="B26" s="610">
        <v>25502972</v>
      </c>
      <c r="C26" s="610">
        <v>12780.5</v>
      </c>
      <c r="D26" s="611">
        <v>1</v>
      </c>
      <c r="E26" s="611">
        <v>6.7</v>
      </c>
      <c r="F26" s="643">
        <v>11.7</v>
      </c>
    </row>
    <row r="27" spans="1:6" ht="16.5" customHeight="1" x14ac:dyDescent="0.3">
      <c r="A27" s="609">
        <v>4</v>
      </c>
      <c r="B27" s="610">
        <v>25500705</v>
      </c>
      <c r="C27" s="610">
        <v>12782.4</v>
      </c>
      <c r="D27" s="611">
        <v>1</v>
      </c>
      <c r="E27" s="611">
        <v>6.7</v>
      </c>
      <c r="F27" s="643">
        <v>11.8</v>
      </c>
    </row>
    <row r="28" spans="1:6" ht="16.5" customHeight="1" x14ac:dyDescent="0.3">
      <c r="A28" s="609">
        <v>5</v>
      </c>
      <c r="B28" s="610">
        <v>25500838</v>
      </c>
      <c r="C28" s="610">
        <v>12782.9</v>
      </c>
      <c r="D28" s="611">
        <v>1</v>
      </c>
      <c r="E28" s="611">
        <v>6.7</v>
      </c>
      <c r="F28" s="643">
        <v>11.8</v>
      </c>
    </row>
    <row r="29" spans="1:6" ht="16.5" customHeight="1" x14ac:dyDescent="0.3">
      <c r="A29" s="609">
        <v>6</v>
      </c>
      <c r="B29" s="613">
        <v>25388032</v>
      </c>
      <c r="C29" s="613">
        <v>12776</v>
      </c>
      <c r="D29" s="614">
        <v>1</v>
      </c>
      <c r="E29" s="614">
        <v>6.7</v>
      </c>
      <c r="F29" s="643">
        <v>11.7</v>
      </c>
    </row>
    <row r="30" spans="1:6" ht="16.5" customHeight="1" x14ac:dyDescent="0.3">
      <c r="A30" s="615" t="s">
        <v>18</v>
      </c>
      <c r="B30" s="616">
        <f>AVERAGE(B24:B29)</f>
        <v>25463074.333333332</v>
      </c>
      <c r="C30" s="617">
        <f>AVERAGE(C24:C29)</f>
        <v>12777.466666666667</v>
      </c>
      <c r="D30" s="618">
        <f>AVERAGE(D24:D29)</f>
        <v>1</v>
      </c>
      <c r="E30" s="618">
        <f>AVERAGE(E24:E29)</f>
        <v>6.6833333333333336</v>
      </c>
      <c r="F30" s="644">
        <v>11.68</v>
      </c>
    </row>
    <row r="31" spans="1:6" ht="16.5" customHeight="1" x14ac:dyDescent="0.3">
      <c r="A31" s="619" t="s">
        <v>19</v>
      </c>
      <c r="B31" s="620">
        <f>(STDEV(B24:B29)/B30)</f>
        <v>2.4714956732230209E-3</v>
      </c>
      <c r="C31" s="621"/>
      <c r="D31" s="621"/>
      <c r="E31" s="622"/>
      <c r="F31" s="645"/>
    </row>
    <row r="32" spans="1:6" s="596" customFormat="1" ht="16.5" customHeight="1" x14ac:dyDescent="0.3">
      <c r="A32" s="623" t="s">
        <v>20</v>
      </c>
      <c r="B32" s="624">
        <f>COUNT(B24:B29)</f>
        <v>6</v>
      </c>
      <c r="C32" s="625"/>
      <c r="D32" s="626"/>
      <c r="E32" s="627"/>
      <c r="F32" s="645"/>
    </row>
    <row r="33" spans="1:6" s="596" customFormat="1" ht="15.75" customHeight="1" x14ac:dyDescent="0.3">
      <c r="A33" s="602"/>
      <c r="B33" s="602"/>
      <c r="C33" s="602"/>
      <c r="D33" s="602"/>
      <c r="E33" s="602"/>
      <c r="F33" s="602"/>
    </row>
    <row r="34" spans="1:6" s="596" customFormat="1" ht="16.5" customHeight="1" x14ac:dyDescent="0.3">
      <c r="A34" s="603" t="s">
        <v>21</v>
      </c>
      <c r="B34" s="628" t="s">
        <v>22</v>
      </c>
      <c r="C34" s="629"/>
      <c r="D34" s="629"/>
      <c r="E34" s="629"/>
      <c r="F34" s="629"/>
    </row>
    <row r="35" spans="1:6" ht="16.5" customHeight="1" x14ac:dyDescent="0.3">
      <c r="A35" s="603"/>
      <c r="B35" s="628" t="s">
        <v>23</v>
      </c>
      <c r="C35" s="629"/>
      <c r="D35" s="629"/>
      <c r="E35" s="629"/>
      <c r="F35" s="629"/>
    </row>
    <row r="36" spans="1:6" ht="16.5" customHeight="1" x14ac:dyDescent="0.3">
      <c r="A36" s="603"/>
      <c r="B36" s="628" t="s">
        <v>24</v>
      </c>
      <c r="C36" s="629"/>
      <c r="D36" s="629"/>
      <c r="E36" s="629"/>
      <c r="F36" s="629"/>
    </row>
    <row r="37" spans="1:6" ht="15.75" customHeight="1" x14ac:dyDescent="0.3">
      <c r="A37" s="602"/>
      <c r="B37" s="602" t="s">
        <v>137</v>
      </c>
      <c r="C37" s="602"/>
      <c r="D37" s="602"/>
      <c r="E37" s="602"/>
      <c r="F37" s="602"/>
    </row>
    <row r="38" spans="1:6" ht="16.5" customHeight="1" x14ac:dyDescent="0.3">
      <c r="A38" s="598" t="s">
        <v>1</v>
      </c>
      <c r="B38" s="599" t="s">
        <v>25</v>
      </c>
    </row>
    <row r="39" spans="1:6" ht="16.5" customHeight="1" x14ac:dyDescent="0.3">
      <c r="A39" s="603" t="s">
        <v>4</v>
      </c>
      <c r="B39" s="600" t="s">
        <v>134</v>
      </c>
      <c r="C39" s="602"/>
      <c r="D39" s="602"/>
      <c r="E39" s="602"/>
      <c r="F39" s="602"/>
    </row>
    <row r="40" spans="1:6" ht="16.5" customHeight="1" x14ac:dyDescent="0.3">
      <c r="A40" s="603" t="s">
        <v>6</v>
      </c>
      <c r="B40" s="604">
        <v>99.15</v>
      </c>
      <c r="C40" s="602"/>
      <c r="D40" s="602"/>
      <c r="E40" s="602"/>
      <c r="F40" s="602"/>
    </row>
    <row r="41" spans="1:6" ht="16.5" customHeight="1" x14ac:dyDescent="0.3">
      <c r="A41" s="600" t="s">
        <v>8</v>
      </c>
      <c r="B41" s="604">
        <v>20.13</v>
      </c>
      <c r="C41" s="602"/>
      <c r="D41" s="602"/>
      <c r="E41" s="602"/>
      <c r="F41" s="602"/>
    </row>
    <row r="42" spans="1:6" ht="16.5" customHeight="1" x14ac:dyDescent="0.3">
      <c r="A42" s="600" t="s">
        <v>10</v>
      </c>
      <c r="B42" s="605">
        <f>B41/20*4/20</f>
        <v>0.20129999999999998</v>
      </c>
      <c r="C42" s="602"/>
      <c r="D42" s="602"/>
      <c r="E42" s="602"/>
      <c r="F42" s="602"/>
    </row>
    <row r="43" spans="1:6" ht="15.75" customHeight="1" x14ac:dyDescent="0.3">
      <c r="A43" s="602"/>
      <c r="B43" s="606">
        <v>42510</v>
      </c>
      <c r="C43" s="602"/>
      <c r="D43" s="602"/>
      <c r="E43" s="602"/>
      <c r="F43" s="602"/>
    </row>
    <row r="44" spans="1:6" ht="16.5" customHeight="1" x14ac:dyDescent="0.3">
      <c r="A44" s="607" t="s">
        <v>13</v>
      </c>
      <c r="B44" s="608" t="s">
        <v>14</v>
      </c>
      <c r="C44" s="607" t="s">
        <v>15</v>
      </c>
      <c r="D44" s="607" t="s">
        <v>16</v>
      </c>
      <c r="E44" s="607" t="s">
        <v>17</v>
      </c>
      <c r="F44" s="642" t="s">
        <v>138</v>
      </c>
    </row>
    <row r="45" spans="1:6" ht="16.5" customHeight="1" x14ac:dyDescent="0.3">
      <c r="A45" s="609">
        <v>1</v>
      </c>
      <c r="B45" s="610">
        <v>28920227</v>
      </c>
      <c r="C45" s="610">
        <v>13402.2</v>
      </c>
      <c r="D45" s="611">
        <v>1</v>
      </c>
      <c r="E45" s="612">
        <v>8.5</v>
      </c>
      <c r="F45" s="643">
        <v>15.6</v>
      </c>
    </row>
    <row r="46" spans="1:6" ht="16.5" customHeight="1" x14ac:dyDescent="0.3">
      <c r="A46" s="609">
        <v>2</v>
      </c>
      <c r="B46" s="610">
        <v>29086153</v>
      </c>
      <c r="C46" s="610">
        <v>13331.8</v>
      </c>
      <c r="D46" s="611">
        <v>1</v>
      </c>
      <c r="E46" s="611">
        <v>8.6</v>
      </c>
      <c r="F46" s="643">
        <v>15.7</v>
      </c>
    </row>
    <row r="47" spans="1:6" ht="16.5" customHeight="1" x14ac:dyDescent="0.3">
      <c r="A47" s="609">
        <v>3</v>
      </c>
      <c r="B47" s="610">
        <v>29043822</v>
      </c>
      <c r="C47" s="610">
        <v>13326.6</v>
      </c>
      <c r="D47" s="611">
        <v>1</v>
      </c>
      <c r="E47" s="611">
        <v>8.6</v>
      </c>
      <c r="F47" s="643">
        <v>15.7</v>
      </c>
    </row>
    <row r="48" spans="1:6" ht="16.5" customHeight="1" x14ac:dyDescent="0.3">
      <c r="A48" s="609">
        <v>4</v>
      </c>
      <c r="B48" s="610">
        <v>28845916</v>
      </c>
      <c r="C48" s="610">
        <v>13292.5</v>
      </c>
      <c r="D48" s="611">
        <v>1</v>
      </c>
      <c r="E48" s="611">
        <v>8.6</v>
      </c>
      <c r="F48" s="643">
        <v>15.8</v>
      </c>
    </row>
    <row r="49" spans="1:8" ht="16.5" customHeight="1" x14ac:dyDescent="0.3">
      <c r="A49" s="609">
        <v>5</v>
      </c>
      <c r="B49" s="610">
        <v>28880079</v>
      </c>
      <c r="C49" s="610">
        <v>13415</v>
      </c>
      <c r="D49" s="611">
        <v>1</v>
      </c>
      <c r="E49" s="611">
        <v>8.6999999999999993</v>
      </c>
      <c r="F49" s="643">
        <v>15.9</v>
      </c>
    </row>
    <row r="50" spans="1:8" ht="16.5" customHeight="1" x14ac:dyDescent="0.3">
      <c r="A50" s="609">
        <v>6</v>
      </c>
      <c r="B50" s="613">
        <v>28691310</v>
      </c>
      <c r="C50" s="613">
        <v>13461.5</v>
      </c>
      <c r="D50" s="614">
        <v>1</v>
      </c>
      <c r="E50" s="614">
        <v>8.6999999999999993</v>
      </c>
      <c r="F50" s="643">
        <v>15.9</v>
      </c>
    </row>
    <row r="51" spans="1:8" ht="16.5" customHeight="1" x14ac:dyDescent="0.3">
      <c r="A51" s="615" t="s">
        <v>18</v>
      </c>
      <c r="B51" s="616">
        <f>AVERAGE(B45:B50)</f>
        <v>28911251.166666668</v>
      </c>
      <c r="C51" s="617">
        <f>AVERAGE(C45:C50)</f>
        <v>13371.6</v>
      </c>
      <c r="D51" s="618">
        <f>AVERAGE(D45:D50)</f>
        <v>1</v>
      </c>
      <c r="E51" s="618">
        <f>AVERAGE(E45:E50)</f>
        <v>8.6166666666666671</v>
      </c>
      <c r="F51" s="644">
        <v>15.76</v>
      </c>
    </row>
    <row r="52" spans="1:8" ht="16.5" customHeight="1" x14ac:dyDescent="0.3">
      <c r="A52" s="619" t="s">
        <v>19</v>
      </c>
      <c r="B52" s="620">
        <f>(STDEV(B45:B50)/B51)</f>
        <v>4.9368682872190069E-3</v>
      </c>
      <c r="C52" s="621"/>
      <c r="D52" s="621"/>
      <c r="E52" s="622"/>
      <c r="F52" s="645"/>
    </row>
    <row r="53" spans="1:8" s="596" customFormat="1" ht="16.5" customHeight="1" x14ac:dyDescent="0.3">
      <c r="A53" s="623" t="s">
        <v>20</v>
      </c>
      <c r="B53" s="624">
        <f>COUNT(B45:B50)</f>
        <v>6</v>
      </c>
      <c r="C53" s="625"/>
      <c r="D53" s="626"/>
      <c r="E53" s="627"/>
      <c r="F53" s="645"/>
    </row>
    <row r="54" spans="1:8" s="596" customFormat="1" ht="15.75" customHeight="1" x14ac:dyDescent="0.3">
      <c r="A54" s="602"/>
      <c r="B54" s="602"/>
      <c r="C54" s="602"/>
      <c r="D54" s="602"/>
      <c r="E54" s="602"/>
      <c r="F54" s="602"/>
    </row>
    <row r="55" spans="1:8" s="596" customFormat="1" ht="16.5" customHeight="1" x14ac:dyDescent="0.3">
      <c r="A55" s="603" t="s">
        <v>21</v>
      </c>
      <c r="B55" s="628" t="s">
        <v>22</v>
      </c>
      <c r="C55" s="629"/>
      <c r="D55" s="629"/>
      <c r="E55" s="629"/>
      <c r="F55" s="629"/>
    </row>
    <row r="56" spans="1:8" ht="16.5" customHeight="1" x14ac:dyDescent="0.3">
      <c r="A56" s="603"/>
      <c r="B56" s="628" t="s">
        <v>23</v>
      </c>
      <c r="C56" s="629"/>
      <c r="D56" s="629"/>
      <c r="E56" s="629"/>
      <c r="F56" s="629"/>
    </row>
    <row r="57" spans="1:8" ht="16.5" customHeight="1" x14ac:dyDescent="0.3">
      <c r="A57" s="603"/>
      <c r="B57" s="628" t="s">
        <v>24</v>
      </c>
      <c r="C57" s="629"/>
      <c r="D57" s="629"/>
      <c r="E57" s="629"/>
      <c r="F57" s="629"/>
    </row>
    <row r="58" spans="1:8" ht="14.25" customHeight="1" thickBot="1" x14ac:dyDescent="0.35">
      <c r="A58" s="630"/>
      <c r="B58" s="628" t="s">
        <v>139</v>
      </c>
      <c r="D58" s="632"/>
      <c r="G58" s="640"/>
      <c r="H58" s="640"/>
    </row>
    <row r="59" spans="1:8" ht="15" customHeight="1" x14ac:dyDescent="0.3">
      <c r="B59" s="695" t="s">
        <v>26</v>
      </c>
      <c r="C59" s="695"/>
      <c r="E59" s="639" t="s">
        <v>27</v>
      </c>
      <c r="F59" s="639"/>
      <c r="G59" s="633"/>
      <c r="H59" s="639" t="s">
        <v>28</v>
      </c>
    </row>
    <row r="60" spans="1:8" ht="15" customHeight="1" x14ac:dyDescent="0.3">
      <c r="A60" s="634" t="s">
        <v>29</v>
      </c>
      <c r="B60" s="635" t="s">
        <v>133</v>
      </c>
      <c r="C60" s="635"/>
      <c r="E60" s="635"/>
      <c r="F60" s="646"/>
      <c r="H60" s="635"/>
    </row>
    <row r="61" spans="1:8" ht="15" customHeight="1" x14ac:dyDescent="0.3">
      <c r="A61" s="634" t="s">
        <v>30</v>
      </c>
      <c r="B61" s="636"/>
      <c r="C61" s="636"/>
      <c r="E61" s="636"/>
      <c r="F61" s="647"/>
      <c r="H61" s="637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topLeftCell="A40" workbookViewId="0">
      <selection activeCell="B43" sqref="B43"/>
    </sheetView>
  </sheetViews>
  <sheetFormatPr defaultColWidth="9.109375" defaultRowHeight="13.8" x14ac:dyDescent="0.3"/>
  <cols>
    <col min="1" max="1" width="27.5546875" style="649" customWidth="1"/>
    <col min="2" max="2" width="20.44140625" style="649" customWidth="1"/>
    <col min="3" max="3" width="31.88671875" style="649" customWidth="1"/>
    <col min="4" max="4" width="25.88671875" style="649" customWidth="1"/>
    <col min="5" max="5" width="25.6640625" style="649" customWidth="1"/>
    <col min="6" max="6" width="26.33203125" style="649" customWidth="1"/>
    <col min="7" max="7" width="23.109375" style="649" customWidth="1"/>
    <col min="8" max="8" width="28.44140625" style="649" customWidth="1"/>
    <col min="9" max="9" width="21.5546875" style="649" customWidth="1"/>
    <col min="10" max="10" width="9.109375" style="649" customWidth="1"/>
    <col min="11" max="16384" width="9.109375" style="685"/>
  </cols>
  <sheetData>
    <row r="14" spans="1:7" ht="15" customHeight="1" x14ac:dyDescent="0.3">
      <c r="A14" s="648"/>
      <c r="C14" s="650"/>
      <c r="G14" s="650"/>
    </row>
    <row r="15" spans="1:7" ht="18.75" customHeight="1" x14ac:dyDescent="0.35">
      <c r="A15" s="696" t="s">
        <v>0</v>
      </c>
      <c r="B15" s="696"/>
      <c r="C15" s="696"/>
      <c r="D15" s="696"/>
      <c r="E15" s="696"/>
      <c r="F15" s="651"/>
    </row>
    <row r="16" spans="1:7" ht="16.5" customHeight="1" x14ac:dyDescent="0.3">
      <c r="A16" s="652" t="s">
        <v>1</v>
      </c>
      <c r="B16" s="753" t="s">
        <v>2</v>
      </c>
    </row>
    <row r="17" spans="1:6" ht="16.5" customHeight="1" x14ac:dyDescent="0.3">
      <c r="A17" s="653" t="s">
        <v>3</v>
      </c>
      <c r="B17" s="653" t="s">
        <v>140</v>
      </c>
      <c r="D17" s="654"/>
      <c r="E17" s="655"/>
      <c r="F17" s="655"/>
    </row>
    <row r="18" spans="1:6" ht="16.5" customHeight="1" x14ac:dyDescent="0.3">
      <c r="A18" s="656" t="s">
        <v>4</v>
      </c>
      <c r="B18" s="654" t="s">
        <v>135</v>
      </c>
      <c r="C18" s="655"/>
      <c r="D18" s="655"/>
      <c r="E18" s="655"/>
      <c r="F18" s="655"/>
    </row>
    <row r="19" spans="1:6" ht="16.5" customHeight="1" x14ac:dyDescent="0.3">
      <c r="A19" s="656" t="s">
        <v>6</v>
      </c>
      <c r="B19" s="657">
        <v>99.4</v>
      </c>
      <c r="C19" s="655"/>
      <c r="D19" s="655"/>
      <c r="E19" s="655"/>
      <c r="F19" s="655"/>
    </row>
    <row r="20" spans="1:6" ht="16.5" customHeight="1" x14ac:dyDescent="0.3">
      <c r="A20" s="653" t="s">
        <v>8</v>
      </c>
      <c r="B20" s="657">
        <v>31.09</v>
      </c>
      <c r="C20" s="655"/>
      <c r="D20" s="655"/>
      <c r="E20" s="655"/>
      <c r="F20" s="655"/>
    </row>
    <row r="21" spans="1:6" ht="16.5" customHeight="1" x14ac:dyDescent="0.3">
      <c r="A21" s="653" t="s">
        <v>10</v>
      </c>
      <c r="B21" s="658">
        <f>B20/20*4/20</f>
        <v>0.31090000000000001</v>
      </c>
      <c r="C21" s="655"/>
      <c r="D21" s="655"/>
      <c r="E21" s="655"/>
      <c r="F21" s="655"/>
    </row>
    <row r="22" spans="1:6" ht="15.75" customHeight="1" x14ac:dyDescent="0.3">
      <c r="A22" s="655"/>
      <c r="B22" s="659">
        <v>42510</v>
      </c>
      <c r="C22" s="655"/>
      <c r="D22" s="655"/>
      <c r="E22" s="655"/>
      <c r="F22" s="655"/>
    </row>
    <row r="23" spans="1:6" ht="16.5" customHeight="1" x14ac:dyDescent="0.3">
      <c r="A23" s="660" t="s">
        <v>13</v>
      </c>
      <c r="B23" s="661" t="s">
        <v>14</v>
      </c>
      <c r="C23" s="660" t="s">
        <v>15</v>
      </c>
      <c r="D23" s="660" t="s">
        <v>16</v>
      </c>
      <c r="E23" s="661" t="s">
        <v>17</v>
      </c>
      <c r="F23" s="745" t="s">
        <v>138</v>
      </c>
    </row>
    <row r="24" spans="1:6" ht="16.5" customHeight="1" x14ac:dyDescent="0.3">
      <c r="A24" s="662">
        <v>1</v>
      </c>
      <c r="B24" s="663">
        <v>55690639</v>
      </c>
      <c r="C24" s="663">
        <v>12541.9</v>
      </c>
      <c r="D24" s="664">
        <v>1</v>
      </c>
      <c r="E24" s="746">
        <v>4.4000000000000004</v>
      </c>
      <c r="F24" s="750">
        <v>9.1</v>
      </c>
    </row>
    <row r="25" spans="1:6" ht="16.5" customHeight="1" x14ac:dyDescent="0.3">
      <c r="A25" s="662">
        <v>2</v>
      </c>
      <c r="B25" s="663">
        <v>55928973</v>
      </c>
      <c r="C25" s="663">
        <v>12362.5</v>
      </c>
      <c r="D25" s="664">
        <v>1.1000000000000001</v>
      </c>
      <c r="E25" s="747">
        <v>4.4000000000000004</v>
      </c>
      <c r="F25" s="751">
        <v>9.1</v>
      </c>
    </row>
    <row r="26" spans="1:6" ht="16.5" customHeight="1" x14ac:dyDescent="0.3">
      <c r="A26" s="662">
        <v>3</v>
      </c>
      <c r="B26" s="663">
        <v>55967200</v>
      </c>
      <c r="C26" s="663">
        <v>12476</v>
      </c>
      <c r="D26" s="664">
        <v>1.1000000000000001</v>
      </c>
      <c r="E26" s="747">
        <v>4.4000000000000004</v>
      </c>
      <c r="F26" s="751">
        <v>9.1</v>
      </c>
    </row>
    <row r="27" spans="1:6" ht="16.5" customHeight="1" x14ac:dyDescent="0.3">
      <c r="A27" s="662">
        <v>4</v>
      </c>
      <c r="B27" s="663">
        <v>55909082</v>
      </c>
      <c r="C27" s="663">
        <v>12510.2</v>
      </c>
      <c r="D27" s="664">
        <v>1</v>
      </c>
      <c r="E27" s="747">
        <v>4.4000000000000004</v>
      </c>
      <c r="F27" s="751">
        <v>9.1</v>
      </c>
    </row>
    <row r="28" spans="1:6" ht="16.5" customHeight="1" x14ac:dyDescent="0.3">
      <c r="A28" s="662">
        <v>5</v>
      </c>
      <c r="B28" s="663">
        <v>55898067</v>
      </c>
      <c r="C28" s="663">
        <v>12527</v>
      </c>
      <c r="D28" s="664">
        <v>1.1000000000000001</v>
      </c>
      <c r="E28" s="747">
        <v>4.4000000000000004</v>
      </c>
      <c r="F28" s="751">
        <v>9.1</v>
      </c>
    </row>
    <row r="29" spans="1:6" ht="16.5" customHeight="1" x14ac:dyDescent="0.3">
      <c r="A29" s="662">
        <v>6</v>
      </c>
      <c r="B29" s="665">
        <v>55666979</v>
      </c>
      <c r="C29" s="665">
        <v>12334.7</v>
      </c>
      <c r="D29" s="666">
        <v>1.1000000000000001</v>
      </c>
      <c r="E29" s="748">
        <v>4.4000000000000004</v>
      </c>
      <c r="F29" s="751">
        <v>9.1</v>
      </c>
    </row>
    <row r="30" spans="1:6" ht="16.5" customHeight="1" x14ac:dyDescent="0.3">
      <c r="A30" s="667" t="s">
        <v>18</v>
      </c>
      <c r="B30" s="668">
        <f>AVERAGE(B24:B29)</f>
        <v>55843490</v>
      </c>
      <c r="C30" s="669">
        <f>AVERAGE(C24:C29)</f>
        <v>12458.716666666667</v>
      </c>
      <c r="D30" s="670">
        <f>AVERAGE(D24:D29)</f>
        <v>1.0666666666666667</v>
      </c>
      <c r="E30" s="749">
        <f>AVERAGE(E24:E29)</f>
        <v>4.3999999999999995</v>
      </c>
      <c r="F30" s="752">
        <v>9.1</v>
      </c>
    </row>
    <row r="31" spans="1:6" ht="16.5" customHeight="1" x14ac:dyDescent="0.3">
      <c r="A31" s="671" t="s">
        <v>19</v>
      </c>
      <c r="B31" s="672">
        <f>(STDEV(B24:B29)/B30)</f>
        <v>2.3267226258390622E-3</v>
      </c>
      <c r="C31" s="673"/>
      <c r="D31" s="673"/>
      <c r="E31" s="674"/>
      <c r="F31" s="675"/>
    </row>
    <row r="32" spans="1:6" s="649" customFormat="1" ht="16.5" customHeight="1" x14ac:dyDescent="0.3">
      <c r="A32" s="676" t="s">
        <v>20</v>
      </c>
      <c r="B32" s="677">
        <f>COUNT(B24:B29)</f>
        <v>6</v>
      </c>
      <c r="C32" s="678"/>
      <c r="D32" s="679"/>
      <c r="E32" s="680"/>
      <c r="F32" s="675"/>
    </row>
    <row r="33" spans="1:6" s="649" customFormat="1" ht="15.75" customHeight="1" x14ac:dyDescent="0.3">
      <c r="A33" s="655"/>
      <c r="B33" s="655"/>
      <c r="C33" s="655"/>
      <c r="D33" s="655"/>
      <c r="E33" s="655"/>
      <c r="F33" s="655"/>
    </row>
    <row r="34" spans="1:6" s="649" customFormat="1" ht="16.5" customHeight="1" x14ac:dyDescent="0.3">
      <c r="A34" s="656" t="s">
        <v>21</v>
      </c>
      <c r="B34" s="681" t="s">
        <v>22</v>
      </c>
      <c r="C34" s="682"/>
      <c r="D34" s="682"/>
      <c r="E34" s="682"/>
      <c r="F34" s="682"/>
    </row>
    <row r="35" spans="1:6" ht="16.5" customHeight="1" x14ac:dyDescent="0.3">
      <c r="A35" s="656"/>
      <c r="B35" s="681" t="s">
        <v>23</v>
      </c>
      <c r="C35" s="682"/>
      <c r="D35" s="682"/>
      <c r="E35" s="682"/>
      <c r="F35" s="682"/>
    </row>
    <row r="36" spans="1:6" ht="16.5" customHeight="1" x14ac:dyDescent="0.3">
      <c r="A36" s="656"/>
      <c r="B36" s="681" t="s">
        <v>24</v>
      </c>
      <c r="C36" s="682"/>
      <c r="D36" s="682"/>
      <c r="E36" s="682"/>
      <c r="F36" s="682"/>
    </row>
    <row r="37" spans="1:6" ht="15.75" customHeight="1" x14ac:dyDescent="0.3">
      <c r="A37" s="655"/>
      <c r="B37" s="655" t="s">
        <v>137</v>
      </c>
      <c r="C37" s="655"/>
      <c r="D37" s="655"/>
      <c r="E37" s="655"/>
      <c r="F37" s="655"/>
    </row>
    <row r="38" spans="1:6" ht="16.5" customHeight="1" x14ac:dyDescent="0.3">
      <c r="A38" s="652" t="s">
        <v>1</v>
      </c>
      <c r="B38" s="753" t="s">
        <v>25</v>
      </c>
    </row>
    <row r="39" spans="1:6" ht="16.5" customHeight="1" x14ac:dyDescent="0.3">
      <c r="A39" s="656" t="s">
        <v>4</v>
      </c>
      <c r="B39" s="654" t="s">
        <v>135</v>
      </c>
      <c r="C39" s="655"/>
      <c r="D39" s="655"/>
      <c r="E39" s="655"/>
      <c r="F39" s="655"/>
    </row>
    <row r="40" spans="1:6" ht="16.5" customHeight="1" x14ac:dyDescent="0.3">
      <c r="A40" s="656" t="s">
        <v>6</v>
      </c>
      <c r="B40" s="657">
        <v>99.4</v>
      </c>
      <c r="C40" s="655"/>
      <c r="D40" s="655"/>
      <c r="E40" s="655"/>
      <c r="F40" s="655"/>
    </row>
    <row r="41" spans="1:6" ht="16.5" customHeight="1" x14ac:dyDescent="0.3">
      <c r="A41" s="653" t="s">
        <v>8</v>
      </c>
      <c r="B41" s="657">
        <v>29</v>
      </c>
      <c r="C41" s="655"/>
      <c r="D41" s="655"/>
      <c r="E41" s="655"/>
      <c r="F41" s="655"/>
    </row>
    <row r="42" spans="1:6" ht="16.5" customHeight="1" x14ac:dyDescent="0.3">
      <c r="A42" s="653" t="s">
        <v>10</v>
      </c>
      <c r="B42" s="658">
        <f>B41/20*4/20</f>
        <v>0.28999999999999998</v>
      </c>
      <c r="C42" s="655"/>
      <c r="D42" s="655"/>
      <c r="E42" s="655"/>
      <c r="F42" s="655"/>
    </row>
    <row r="43" spans="1:6" ht="15.75" customHeight="1" x14ac:dyDescent="0.3">
      <c r="A43" s="655"/>
      <c r="B43" s="659">
        <v>42510</v>
      </c>
      <c r="C43" s="655"/>
      <c r="D43" s="655"/>
      <c r="E43" s="655"/>
      <c r="F43" s="655"/>
    </row>
    <row r="44" spans="1:6" ht="16.5" customHeight="1" x14ac:dyDescent="0.3">
      <c r="A44" s="660" t="s">
        <v>13</v>
      </c>
      <c r="B44" s="661" t="s">
        <v>14</v>
      </c>
      <c r="C44" s="660" t="s">
        <v>15</v>
      </c>
      <c r="D44" s="660" t="s">
        <v>16</v>
      </c>
      <c r="E44" s="661" t="s">
        <v>17</v>
      </c>
      <c r="F44" s="745" t="s">
        <v>138</v>
      </c>
    </row>
    <row r="45" spans="1:6" ht="16.5" customHeight="1" x14ac:dyDescent="0.3">
      <c r="A45" s="662">
        <v>1</v>
      </c>
      <c r="B45" s="663">
        <v>52968280</v>
      </c>
      <c r="C45" s="663">
        <v>13194.2</v>
      </c>
      <c r="D45" s="664">
        <v>1</v>
      </c>
      <c r="E45" s="746">
        <v>4.9000000000000004</v>
      </c>
      <c r="F45" s="751">
        <v>11.7</v>
      </c>
    </row>
    <row r="46" spans="1:6" ht="16.5" customHeight="1" x14ac:dyDescent="0.3">
      <c r="A46" s="662">
        <v>2</v>
      </c>
      <c r="B46" s="663">
        <v>53011208</v>
      </c>
      <c r="C46" s="663">
        <v>13208.2</v>
      </c>
      <c r="D46" s="664">
        <v>1</v>
      </c>
      <c r="E46" s="747">
        <v>4.9000000000000004</v>
      </c>
      <c r="F46" s="751">
        <v>11.7</v>
      </c>
    </row>
    <row r="47" spans="1:6" ht="16.5" customHeight="1" x14ac:dyDescent="0.3">
      <c r="A47" s="662">
        <v>3</v>
      </c>
      <c r="B47" s="663">
        <v>53214092</v>
      </c>
      <c r="C47" s="663">
        <v>13188.6</v>
      </c>
      <c r="D47" s="664">
        <v>1</v>
      </c>
      <c r="E47" s="747">
        <v>4.9000000000000004</v>
      </c>
      <c r="F47" s="751">
        <v>11.7</v>
      </c>
    </row>
    <row r="48" spans="1:6" ht="16.5" customHeight="1" x14ac:dyDescent="0.3">
      <c r="A48" s="662">
        <v>4</v>
      </c>
      <c r="B48" s="663">
        <v>52910559</v>
      </c>
      <c r="C48" s="663">
        <v>13145.9</v>
      </c>
      <c r="D48" s="664">
        <v>1</v>
      </c>
      <c r="E48" s="747">
        <v>4.9000000000000004</v>
      </c>
      <c r="F48" s="751">
        <v>11.8</v>
      </c>
    </row>
    <row r="49" spans="1:8" ht="16.5" customHeight="1" x14ac:dyDescent="0.3">
      <c r="A49" s="662">
        <v>5</v>
      </c>
      <c r="B49" s="663">
        <v>53064127</v>
      </c>
      <c r="C49" s="663">
        <v>13193</v>
      </c>
      <c r="D49" s="664">
        <v>1</v>
      </c>
      <c r="E49" s="747">
        <v>4.9000000000000004</v>
      </c>
      <c r="F49" s="751">
        <v>11.8</v>
      </c>
    </row>
    <row r="50" spans="1:8" ht="16.5" customHeight="1" x14ac:dyDescent="0.3">
      <c r="A50" s="662">
        <v>6</v>
      </c>
      <c r="B50" s="665">
        <v>52787516</v>
      </c>
      <c r="C50" s="665">
        <v>13216.2</v>
      </c>
      <c r="D50" s="666">
        <v>1</v>
      </c>
      <c r="E50" s="748">
        <v>4.9000000000000004</v>
      </c>
      <c r="F50" s="751">
        <v>11.9</v>
      </c>
    </row>
    <row r="51" spans="1:8" ht="16.5" customHeight="1" x14ac:dyDescent="0.3">
      <c r="A51" s="667" t="s">
        <v>18</v>
      </c>
      <c r="B51" s="668">
        <f>AVERAGE(B45:B50)</f>
        <v>52992630.333333336</v>
      </c>
      <c r="C51" s="669">
        <f>AVERAGE(C45:C50)</f>
        <v>13191.016666666665</v>
      </c>
      <c r="D51" s="670">
        <f>AVERAGE(D45:D50)</f>
        <v>1</v>
      </c>
      <c r="E51" s="749">
        <f>AVERAGE(E45:E50)</f>
        <v>4.8999999999999995</v>
      </c>
      <c r="F51" s="752">
        <v>11.76</v>
      </c>
    </row>
    <row r="52" spans="1:8" ht="16.5" customHeight="1" x14ac:dyDescent="0.3">
      <c r="A52" s="671" t="s">
        <v>19</v>
      </c>
      <c r="B52" s="672">
        <f>(STDEV(B45:B50)/B51)</f>
        <v>2.7202758653920188E-3</v>
      </c>
      <c r="C52" s="673"/>
      <c r="D52" s="673"/>
      <c r="E52" s="674"/>
      <c r="F52" s="675"/>
    </row>
    <row r="53" spans="1:8" s="649" customFormat="1" ht="16.5" customHeight="1" x14ac:dyDescent="0.3">
      <c r="A53" s="676" t="s">
        <v>20</v>
      </c>
      <c r="B53" s="677">
        <f>COUNT(B45:B50)</f>
        <v>6</v>
      </c>
      <c r="C53" s="678"/>
      <c r="D53" s="679"/>
      <c r="E53" s="680"/>
      <c r="F53" s="675"/>
    </row>
    <row r="54" spans="1:8" s="649" customFormat="1" ht="15.75" customHeight="1" x14ac:dyDescent="0.3">
      <c r="A54" s="655"/>
      <c r="B54" s="655"/>
      <c r="C54" s="655"/>
      <c r="D54" s="655"/>
      <c r="E54" s="655"/>
      <c r="F54" s="655"/>
    </row>
    <row r="55" spans="1:8" s="649" customFormat="1" ht="16.5" customHeight="1" x14ac:dyDescent="0.3">
      <c r="A55" s="656" t="s">
        <v>21</v>
      </c>
      <c r="B55" s="681" t="s">
        <v>22</v>
      </c>
      <c r="C55" s="682"/>
      <c r="D55" s="682"/>
      <c r="E55" s="682"/>
      <c r="F55" s="682"/>
    </row>
    <row r="56" spans="1:8" ht="16.5" customHeight="1" x14ac:dyDescent="0.3">
      <c r="A56" s="656"/>
      <c r="B56" s="681" t="s">
        <v>23</v>
      </c>
      <c r="C56" s="682"/>
      <c r="D56" s="682"/>
      <c r="E56" s="682"/>
      <c r="F56" s="682"/>
    </row>
    <row r="57" spans="1:8" ht="16.5" customHeight="1" x14ac:dyDescent="0.3">
      <c r="A57" s="656"/>
      <c r="B57" s="681" t="s">
        <v>24</v>
      </c>
      <c r="C57" s="682"/>
      <c r="D57" s="682"/>
      <c r="E57" s="682"/>
      <c r="F57" s="682"/>
    </row>
    <row r="58" spans="1:8" ht="14.25" customHeight="1" thickBot="1" x14ac:dyDescent="0.35">
      <c r="A58" s="683"/>
      <c r="B58" s="681" t="s">
        <v>139</v>
      </c>
      <c r="D58" s="684"/>
      <c r="G58" s="685"/>
      <c r="H58" s="685"/>
    </row>
    <row r="59" spans="1:8" ht="15" customHeight="1" x14ac:dyDescent="0.3">
      <c r="B59" s="697" t="s">
        <v>26</v>
      </c>
      <c r="C59" s="697"/>
      <c r="E59" s="686" t="s">
        <v>27</v>
      </c>
      <c r="F59" s="686"/>
      <c r="G59" s="687"/>
      <c r="H59" s="686" t="s">
        <v>28</v>
      </c>
    </row>
    <row r="60" spans="1:8" ht="15" customHeight="1" x14ac:dyDescent="0.3">
      <c r="A60" s="688" t="s">
        <v>29</v>
      </c>
      <c r="B60" s="689" t="s">
        <v>133</v>
      </c>
      <c r="C60" s="689"/>
      <c r="E60" s="689"/>
      <c r="F60" s="690"/>
      <c r="H60" s="689"/>
    </row>
    <row r="61" spans="1:8" ht="15" customHeight="1" x14ac:dyDescent="0.3">
      <c r="A61" s="688" t="s">
        <v>30</v>
      </c>
      <c r="B61" s="691"/>
      <c r="C61" s="691"/>
      <c r="E61" s="691"/>
      <c r="F61" s="692"/>
      <c r="H61" s="69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8" workbookViewId="0">
      <selection activeCell="B52" sqref="B52:F52"/>
    </sheetView>
  </sheetViews>
  <sheetFormatPr defaultRowHeight="13.8" x14ac:dyDescent="0.3"/>
  <cols>
    <col min="1" max="1" width="15.5546875" style="1" customWidth="1"/>
    <col min="2" max="2" width="18.44140625" style="1" customWidth="1"/>
    <col min="3" max="3" width="14.33203125" style="1" customWidth="1"/>
    <col min="4" max="4" width="15" style="1" customWidth="1"/>
    <col min="5" max="5" width="9.109375" style="1" customWidth="1"/>
    <col min="6" max="6" width="27.88671875" style="1" customWidth="1"/>
    <col min="7" max="7" width="12.33203125" style="1" customWidth="1"/>
    <col min="8" max="8" width="9.109375" style="1" customWidth="1"/>
  </cols>
  <sheetData>
    <row r="10" spans="1:7" ht="13.5" customHeight="1" x14ac:dyDescent="0.3"/>
    <row r="11" spans="1:7" ht="13.5" customHeight="1" x14ac:dyDescent="0.3">
      <c r="A11" s="701" t="s">
        <v>31</v>
      </c>
      <c r="B11" s="702"/>
      <c r="C11" s="702"/>
      <c r="D11" s="702"/>
      <c r="E11" s="702"/>
      <c r="F11" s="703"/>
      <c r="G11" s="43"/>
    </row>
    <row r="12" spans="1:7" ht="16.5" customHeight="1" x14ac:dyDescent="0.3">
      <c r="A12" s="700" t="s">
        <v>32</v>
      </c>
      <c r="B12" s="700"/>
      <c r="C12" s="700"/>
      <c r="D12" s="700"/>
      <c r="E12" s="700"/>
      <c r="F12" s="700"/>
      <c r="G12" s="42"/>
    </row>
    <row r="14" spans="1:7" ht="16.5" customHeight="1" x14ac:dyDescent="0.3">
      <c r="A14" s="705" t="s">
        <v>33</v>
      </c>
      <c r="B14" s="705"/>
      <c r="C14" s="12" t="s">
        <v>5</v>
      </c>
    </row>
    <row r="15" spans="1:7" ht="16.5" customHeight="1" x14ac:dyDescent="0.3">
      <c r="A15" s="705" t="s">
        <v>34</v>
      </c>
      <c r="B15" s="705"/>
      <c r="C15" s="12" t="s">
        <v>7</v>
      </c>
    </row>
    <row r="16" spans="1:7" ht="16.5" customHeight="1" x14ac:dyDescent="0.3">
      <c r="A16" s="705" t="s">
        <v>35</v>
      </c>
      <c r="B16" s="705"/>
      <c r="C16" s="12" t="s">
        <v>9</v>
      </c>
    </row>
    <row r="17" spans="1:5" ht="16.5" customHeight="1" x14ac:dyDescent="0.3">
      <c r="A17" s="705" t="s">
        <v>36</v>
      </c>
      <c r="B17" s="705"/>
      <c r="C17" s="12" t="s">
        <v>11</v>
      </c>
    </row>
    <row r="18" spans="1:5" ht="16.5" customHeight="1" x14ac:dyDescent="0.3">
      <c r="A18" s="705" t="s">
        <v>37</v>
      </c>
      <c r="B18" s="705"/>
      <c r="C18" s="49" t="s">
        <v>12</v>
      </c>
    </row>
    <row r="19" spans="1:5" ht="16.5" customHeight="1" x14ac:dyDescent="0.3">
      <c r="A19" s="705" t="s">
        <v>38</v>
      </c>
      <c r="B19" s="705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700" t="s">
        <v>1</v>
      </c>
      <c r="B21" s="700"/>
      <c r="C21" s="11" t="s">
        <v>39</v>
      </c>
      <c r="D21" s="18"/>
    </row>
    <row r="22" spans="1:5" ht="15.75" customHeight="1" x14ac:dyDescent="0.3">
      <c r="A22" s="704"/>
      <c r="B22" s="704"/>
      <c r="C22" s="9"/>
      <c r="D22" s="704"/>
      <c r="E22" s="704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1115.5899999999999</v>
      </c>
      <c r="D24" s="39">
        <f t="shared" ref="D24:D43" si="0">(C24-$C$46)/$C$46</f>
        <v>-1.5987697089790254E-2</v>
      </c>
      <c r="E24" s="5"/>
    </row>
    <row r="25" spans="1:5" ht="15.75" customHeight="1" x14ac:dyDescent="0.3">
      <c r="C25" s="47">
        <v>1145.47</v>
      </c>
      <c r="D25" s="40">
        <f t="shared" si="0"/>
        <v>1.036812145551508E-2</v>
      </c>
      <c r="E25" s="5"/>
    </row>
    <row r="26" spans="1:5" ht="15.75" customHeight="1" x14ac:dyDescent="0.3">
      <c r="C26" s="47">
        <v>1141.19</v>
      </c>
      <c r="D26" s="40">
        <f t="shared" si="0"/>
        <v>6.5929238861072593E-3</v>
      </c>
      <c r="E26" s="5"/>
    </row>
    <row r="27" spans="1:5" ht="15.75" customHeight="1" x14ac:dyDescent="0.3">
      <c r="C27" s="47">
        <v>1138.92</v>
      </c>
      <c r="D27" s="40">
        <f t="shared" si="0"/>
        <v>4.5906578855101233E-3</v>
      </c>
      <c r="E27" s="5"/>
    </row>
    <row r="28" spans="1:5" ht="15.75" customHeight="1" x14ac:dyDescent="0.3">
      <c r="C28" s="47">
        <v>1129.43</v>
      </c>
      <c r="D28" s="40">
        <f t="shared" si="0"/>
        <v>-3.780048874695597E-3</v>
      </c>
      <c r="E28" s="5"/>
    </row>
    <row r="29" spans="1:5" ht="15.75" customHeight="1" x14ac:dyDescent="0.3">
      <c r="C29" s="47">
        <v>1124.43</v>
      </c>
      <c r="D29" s="40">
        <f t="shared" si="0"/>
        <v>-8.1903264090505568E-3</v>
      </c>
      <c r="E29" s="5"/>
    </row>
    <row r="30" spans="1:5" ht="15.75" customHeight="1" x14ac:dyDescent="0.3">
      <c r="C30" s="47">
        <v>1124.77</v>
      </c>
      <c r="D30" s="40">
        <f t="shared" si="0"/>
        <v>-7.8904275367144908E-3</v>
      </c>
      <c r="E30" s="5"/>
    </row>
    <row r="31" spans="1:5" ht="15.75" customHeight="1" x14ac:dyDescent="0.3">
      <c r="C31" s="47">
        <v>1138.22</v>
      </c>
      <c r="D31" s="40">
        <f t="shared" si="0"/>
        <v>3.9732190307003893E-3</v>
      </c>
      <c r="E31" s="5"/>
    </row>
    <row r="32" spans="1:5" ht="15.75" customHeight="1" x14ac:dyDescent="0.3">
      <c r="C32" s="47">
        <v>1141.1199999999999</v>
      </c>
      <c r="D32" s="40">
        <f t="shared" si="0"/>
        <v>6.5311800006261451E-3</v>
      </c>
      <c r="E32" s="5"/>
    </row>
    <row r="33" spans="1:7" ht="15.75" customHeight="1" x14ac:dyDescent="0.3">
      <c r="C33" s="47">
        <v>1138.18</v>
      </c>
      <c r="D33" s="40">
        <f t="shared" si="0"/>
        <v>3.9379368104255821E-3</v>
      </c>
      <c r="E33" s="5"/>
    </row>
    <row r="34" spans="1:7" ht="15.75" customHeight="1" x14ac:dyDescent="0.3">
      <c r="C34" s="47">
        <v>1153.94</v>
      </c>
      <c r="D34" s="40">
        <f t="shared" si="0"/>
        <v>1.7839131598712407E-2</v>
      </c>
      <c r="E34" s="5"/>
    </row>
    <row r="35" spans="1:7" ht="15.75" customHeight="1" x14ac:dyDescent="0.3">
      <c r="C35" s="47">
        <v>1128.4100000000001</v>
      </c>
      <c r="D35" s="40">
        <f t="shared" si="0"/>
        <v>-4.6797454917039925E-3</v>
      </c>
      <c r="E35" s="5"/>
    </row>
    <row r="36" spans="1:7" ht="15.75" customHeight="1" x14ac:dyDescent="0.3">
      <c r="C36" s="47">
        <v>1117.51</v>
      </c>
      <c r="D36" s="40">
        <f t="shared" si="0"/>
        <v>-1.4294150516597885E-2</v>
      </c>
      <c r="E36" s="5"/>
    </row>
    <row r="37" spans="1:7" ht="15.75" customHeight="1" x14ac:dyDescent="0.3">
      <c r="C37" s="47">
        <v>1157.82</v>
      </c>
      <c r="D37" s="40">
        <f t="shared" si="0"/>
        <v>2.1261506965371751E-2</v>
      </c>
      <c r="E37" s="5"/>
    </row>
    <row r="38" spans="1:7" ht="15.75" customHeight="1" x14ac:dyDescent="0.3">
      <c r="C38" s="47">
        <v>1138.82</v>
      </c>
      <c r="D38" s="40">
        <f t="shared" si="0"/>
        <v>4.5024523348229043E-3</v>
      </c>
      <c r="E38" s="5"/>
    </row>
    <row r="39" spans="1:7" ht="15.75" customHeight="1" x14ac:dyDescent="0.3">
      <c r="C39" s="47">
        <v>1135.98</v>
      </c>
      <c r="D39" s="40">
        <f t="shared" si="0"/>
        <v>1.9974146953093594E-3</v>
      </c>
      <c r="E39" s="5"/>
    </row>
    <row r="40" spans="1:7" ht="15.75" customHeight="1" x14ac:dyDescent="0.3">
      <c r="C40" s="47">
        <v>1131.8800000000001</v>
      </c>
      <c r="D40" s="40">
        <f t="shared" si="0"/>
        <v>-1.6190128828616269E-3</v>
      </c>
      <c r="E40" s="5"/>
    </row>
    <row r="41" spans="1:7" ht="15.75" customHeight="1" x14ac:dyDescent="0.3">
      <c r="C41" s="47">
        <v>1136.47</v>
      </c>
      <c r="D41" s="40">
        <f t="shared" si="0"/>
        <v>2.4296218936761533E-3</v>
      </c>
      <c r="E41" s="5"/>
    </row>
    <row r="42" spans="1:7" ht="15.75" customHeight="1" x14ac:dyDescent="0.3">
      <c r="C42" s="47">
        <v>1123.5999999999999</v>
      </c>
      <c r="D42" s="40">
        <f t="shared" si="0"/>
        <v>-8.9224324797536163E-3</v>
      </c>
      <c r="E42" s="5"/>
    </row>
    <row r="43" spans="1:7" ht="16.5" customHeight="1" x14ac:dyDescent="0.3">
      <c r="C43" s="48">
        <v>1112.56</v>
      </c>
      <c r="D43" s="41">
        <f t="shared" si="0"/>
        <v>-1.8660325275609336E-2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22674.31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1133.7155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698">
        <f>C46</f>
        <v>1133.7155</v>
      </c>
      <c r="C49" s="45">
        <f>-IF(C46&lt;=80,10%,IF(C46&lt;250,7.5%,5%))</f>
        <v>-0.05</v>
      </c>
      <c r="D49" s="33">
        <f>IF(C46&lt;=80,C46*0.9,IF(C46&lt;250,C46*0.925,C46*0.95))</f>
        <v>1077.0297249999999</v>
      </c>
    </row>
    <row r="50" spans="1:6" ht="17.25" customHeight="1" x14ac:dyDescent="0.3">
      <c r="B50" s="699"/>
      <c r="C50" s="46">
        <f>IF(C46&lt;=80, 10%, IF(C46&lt;250, 7.5%, 5%))</f>
        <v>0.05</v>
      </c>
      <c r="D50" s="33">
        <f>IF(C46&lt;=80, C46*1.1, IF(C46&lt;250, C46*1.075, C46*1.05))</f>
        <v>1190.4012750000002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opLeftCell="C97" zoomScale="70" zoomScaleNormal="70" zoomScalePageLayoutView="50" workbookViewId="0">
      <selection activeCell="F115" sqref="F115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706" t="s">
        <v>45</v>
      </c>
      <c r="B1" s="706"/>
      <c r="C1" s="706"/>
      <c r="D1" s="706"/>
      <c r="E1" s="706"/>
      <c r="F1" s="706"/>
      <c r="G1" s="706"/>
      <c r="H1" s="706"/>
      <c r="I1" s="706"/>
    </row>
    <row r="2" spans="1:9" ht="18.75" customHeight="1" x14ac:dyDescent="0.3">
      <c r="A2" s="706"/>
      <c r="B2" s="706"/>
      <c r="C2" s="706"/>
      <c r="D2" s="706"/>
      <c r="E2" s="706"/>
      <c r="F2" s="706"/>
      <c r="G2" s="706"/>
      <c r="H2" s="706"/>
      <c r="I2" s="706"/>
    </row>
    <row r="3" spans="1:9" ht="18.75" customHeight="1" x14ac:dyDescent="0.3">
      <c r="A3" s="706"/>
      <c r="B3" s="706"/>
      <c r="C3" s="706"/>
      <c r="D3" s="706"/>
      <c r="E3" s="706"/>
      <c r="F3" s="706"/>
      <c r="G3" s="706"/>
      <c r="H3" s="706"/>
      <c r="I3" s="706"/>
    </row>
    <row r="4" spans="1:9" ht="18.75" customHeight="1" x14ac:dyDescent="0.3">
      <c r="A4" s="706"/>
      <c r="B4" s="706"/>
      <c r="C4" s="706"/>
      <c r="D4" s="706"/>
      <c r="E4" s="706"/>
      <c r="F4" s="706"/>
      <c r="G4" s="706"/>
      <c r="H4" s="706"/>
      <c r="I4" s="706"/>
    </row>
    <row r="5" spans="1:9" ht="18.75" customHeight="1" x14ac:dyDescent="0.3">
      <c r="A5" s="706"/>
      <c r="B5" s="706"/>
      <c r="C5" s="706"/>
      <c r="D5" s="706"/>
      <c r="E5" s="706"/>
      <c r="F5" s="706"/>
      <c r="G5" s="706"/>
      <c r="H5" s="706"/>
      <c r="I5" s="706"/>
    </row>
    <row r="6" spans="1:9" ht="18.75" customHeight="1" x14ac:dyDescent="0.3">
      <c r="A6" s="706"/>
      <c r="B6" s="706"/>
      <c r="C6" s="706"/>
      <c r="D6" s="706"/>
      <c r="E6" s="706"/>
      <c r="F6" s="706"/>
      <c r="G6" s="706"/>
      <c r="H6" s="706"/>
      <c r="I6" s="706"/>
    </row>
    <row r="7" spans="1:9" ht="18.75" customHeight="1" x14ac:dyDescent="0.3">
      <c r="A7" s="706"/>
      <c r="B7" s="706"/>
      <c r="C7" s="706"/>
      <c r="D7" s="706"/>
      <c r="E7" s="706"/>
      <c r="F7" s="706"/>
      <c r="G7" s="706"/>
      <c r="H7" s="706"/>
      <c r="I7" s="706"/>
    </row>
    <row r="8" spans="1:9" x14ac:dyDescent="0.3">
      <c r="A8" s="707" t="s">
        <v>46</v>
      </c>
      <c r="B8" s="707"/>
      <c r="C8" s="707"/>
      <c r="D8" s="707"/>
      <c r="E8" s="707"/>
      <c r="F8" s="707"/>
      <c r="G8" s="707"/>
      <c r="H8" s="707"/>
      <c r="I8" s="707"/>
    </row>
    <row r="9" spans="1:9" x14ac:dyDescent="0.3">
      <c r="A9" s="707"/>
      <c r="B9" s="707"/>
      <c r="C9" s="707"/>
      <c r="D9" s="707"/>
      <c r="E9" s="707"/>
      <c r="F9" s="707"/>
      <c r="G9" s="707"/>
      <c r="H9" s="707"/>
      <c r="I9" s="707"/>
    </row>
    <row r="10" spans="1:9" x14ac:dyDescent="0.3">
      <c r="A10" s="707"/>
      <c r="B10" s="707"/>
      <c r="C10" s="707"/>
      <c r="D10" s="707"/>
      <c r="E10" s="707"/>
      <c r="F10" s="707"/>
      <c r="G10" s="707"/>
      <c r="H10" s="707"/>
      <c r="I10" s="707"/>
    </row>
    <row r="11" spans="1:9" x14ac:dyDescent="0.3">
      <c r="A11" s="707"/>
      <c r="B11" s="707"/>
      <c r="C11" s="707"/>
      <c r="D11" s="707"/>
      <c r="E11" s="707"/>
      <c r="F11" s="707"/>
      <c r="G11" s="707"/>
      <c r="H11" s="707"/>
      <c r="I11" s="707"/>
    </row>
    <row r="12" spans="1:9" x14ac:dyDescent="0.3">
      <c r="A12" s="707"/>
      <c r="B12" s="707"/>
      <c r="C12" s="707"/>
      <c r="D12" s="707"/>
      <c r="E12" s="707"/>
      <c r="F12" s="707"/>
      <c r="G12" s="707"/>
      <c r="H12" s="707"/>
      <c r="I12" s="707"/>
    </row>
    <row r="13" spans="1:9" x14ac:dyDescent="0.3">
      <c r="A13" s="707"/>
      <c r="B13" s="707"/>
      <c r="C13" s="707"/>
      <c r="D13" s="707"/>
      <c r="E13" s="707"/>
      <c r="F13" s="707"/>
      <c r="G13" s="707"/>
      <c r="H13" s="707"/>
      <c r="I13" s="707"/>
    </row>
    <row r="14" spans="1:9" x14ac:dyDescent="0.3">
      <c r="A14" s="707"/>
      <c r="B14" s="707"/>
      <c r="C14" s="707"/>
      <c r="D14" s="707"/>
      <c r="E14" s="707"/>
      <c r="F14" s="707"/>
      <c r="G14" s="707"/>
      <c r="H14" s="707"/>
      <c r="I14" s="707"/>
    </row>
    <row r="15" spans="1:9" ht="19.5" customHeight="1" x14ac:dyDescent="0.35">
      <c r="A15" s="50"/>
    </row>
    <row r="16" spans="1:9" ht="19.5" customHeight="1" x14ac:dyDescent="0.35">
      <c r="A16" s="740" t="s">
        <v>31</v>
      </c>
      <c r="B16" s="741"/>
      <c r="C16" s="741"/>
      <c r="D16" s="741"/>
      <c r="E16" s="741"/>
      <c r="F16" s="741"/>
      <c r="G16" s="741"/>
      <c r="H16" s="742"/>
    </row>
    <row r="17" spans="1:14" ht="20.25" customHeight="1" x14ac:dyDescent="0.3">
      <c r="A17" s="743" t="s">
        <v>47</v>
      </c>
      <c r="B17" s="743"/>
      <c r="C17" s="743"/>
      <c r="D17" s="743"/>
      <c r="E17" s="743"/>
      <c r="F17" s="743"/>
      <c r="G17" s="743"/>
      <c r="H17" s="743"/>
    </row>
    <row r="18" spans="1:14" ht="26.25" customHeight="1" x14ac:dyDescent="0.5">
      <c r="A18" s="52" t="s">
        <v>33</v>
      </c>
      <c r="B18" s="739" t="s">
        <v>5</v>
      </c>
      <c r="C18" s="739"/>
      <c r="D18" s="218"/>
      <c r="E18" s="53"/>
      <c r="F18" s="54"/>
      <c r="G18" s="54"/>
      <c r="H18" s="54"/>
    </row>
    <row r="19" spans="1:14" ht="26.25" customHeight="1" x14ac:dyDescent="0.5">
      <c r="A19" s="52" t="s">
        <v>34</v>
      </c>
      <c r="B19" s="55" t="s">
        <v>7</v>
      </c>
      <c r="C19" s="231">
        <v>29</v>
      </c>
      <c r="D19" s="54"/>
      <c r="E19" s="54"/>
      <c r="F19" s="54"/>
      <c r="G19" s="54"/>
      <c r="H19" s="54"/>
    </row>
    <row r="20" spans="1:14" ht="26.25" customHeight="1" x14ac:dyDescent="0.5">
      <c r="A20" s="52" t="s">
        <v>35</v>
      </c>
      <c r="B20" s="744" t="s">
        <v>125</v>
      </c>
      <c r="C20" s="744"/>
      <c r="D20" s="54"/>
      <c r="E20" s="54"/>
      <c r="F20" s="54"/>
      <c r="G20" s="54"/>
      <c r="H20" s="54"/>
    </row>
    <row r="21" spans="1:14" ht="26.25" customHeight="1" x14ac:dyDescent="0.5">
      <c r="A21" s="52" t="s">
        <v>36</v>
      </c>
      <c r="B21" s="744" t="s">
        <v>11</v>
      </c>
      <c r="C21" s="744"/>
      <c r="D21" s="744"/>
      <c r="E21" s="744"/>
      <c r="F21" s="744"/>
      <c r="G21" s="744"/>
      <c r="H21" s="744"/>
      <c r="I21" s="56"/>
    </row>
    <row r="22" spans="1:14" ht="26.25" customHeight="1" x14ac:dyDescent="0.5">
      <c r="A22" s="52" t="s">
        <v>37</v>
      </c>
      <c r="B22" s="57">
        <v>42509</v>
      </c>
      <c r="C22" s="54"/>
      <c r="D22" s="54"/>
      <c r="E22" s="54"/>
      <c r="F22" s="54"/>
      <c r="G22" s="54"/>
      <c r="H22" s="54"/>
    </row>
    <row r="23" spans="1:14" ht="26.25" customHeight="1" x14ac:dyDescent="0.5">
      <c r="A23" s="52" t="s">
        <v>38</v>
      </c>
      <c r="B23" s="419">
        <v>42510</v>
      </c>
      <c r="C23" s="54"/>
      <c r="D23" s="54"/>
      <c r="E23" s="54"/>
      <c r="F23" s="54"/>
      <c r="G23" s="54"/>
      <c r="H23" s="54"/>
    </row>
    <row r="24" spans="1:14" ht="18" x14ac:dyDescent="0.35">
      <c r="A24" s="52"/>
      <c r="B24" s="58"/>
    </row>
    <row r="25" spans="1:14" ht="18" x14ac:dyDescent="0.35">
      <c r="A25" s="59" t="s">
        <v>1</v>
      </c>
      <c r="B25" s="58"/>
    </row>
    <row r="26" spans="1:14" ht="26.25" customHeight="1" x14ac:dyDescent="0.45">
      <c r="A26" s="60" t="s">
        <v>4</v>
      </c>
      <c r="B26" s="739" t="s">
        <v>126</v>
      </c>
      <c r="C26" s="739"/>
    </row>
    <row r="27" spans="1:14" ht="26.25" customHeight="1" x14ac:dyDescent="0.5">
      <c r="A27" s="61" t="s">
        <v>48</v>
      </c>
      <c r="B27" s="737" t="s">
        <v>127</v>
      </c>
      <c r="C27" s="737"/>
    </row>
    <row r="28" spans="1:14" ht="27" customHeight="1" x14ac:dyDescent="0.45">
      <c r="A28" s="61" t="s">
        <v>6</v>
      </c>
      <c r="B28" s="62">
        <v>101.74</v>
      </c>
    </row>
    <row r="29" spans="1:14" s="3" customFormat="1" ht="27" customHeight="1" x14ac:dyDescent="0.5">
      <c r="A29" s="61" t="s">
        <v>49</v>
      </c>
      <c r="B29" s="63">
        <v>0</v>
      </c>
      <c r="C29" s="714" t="s">
        <v>50</v>
      </c>
      <c r="D29" s="715"/>
      <c r="E29" s="715"/>
      <c r="F29" s="715"/>
      <c r="G29" s="716"/>
      <c r="I29" s="64"/>
      <c r="J29" s="64"/>
      <c r="K29" s="64"/>
      <c r="L29" s="64"/>
    </row>
    <row r="30" spans="1:14" s="3" customFormat="1" ht="19.5" customHeight="1" x14ac:dyDescent="0.35">
      <c r="A30" s="61" t="s">
        <v>51</v>
      </c>
      <c r="B30" s="65">
        <f>B28-B29</f>
        <v>101.74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5">
      <c r="A31" s="61" t="s">
        <v>52</v>
      </c>
      <c r="B31" s="68">
        <v>1</v>
      </c>
      <c r="C31" s="717" t="s">
        <v>53</v>
      </c>
      <c r="D31" s="718"/>
      <c r="E31" s="718"/>
      <c r="F31" s="718"/>
      <c r="G31" s="718"/>
      <c r="H31" s="719"/>
      <c r="I31" s="64"/>
      <c r="J31" s="64"/>
      <c r="K31" s="64"/>
      <c r="L31" s="64"/>
    </row>
    <row r="32" spans="1:14" s="3" customFormat="1" ht="27" customHeight="1" x14ac:dyDescent="0.45">
      <c r="A32" s="61" t="s">
        <v>54</v>
      </c>
      <c r="B32" s="68">
        <v>1</v>
      </c>
      <c r="C32" s="717" t="s">
        <v>55</v>
      </c>
      <c r="D32" s="718"/>
      <c r="E32" s="718"/>
      <c r="F32" s="718"/>
      <c r="G32" s="718"/>
      <c r="H32" s="719"/>
      <c r="I32" s="64"/>
      <c r="J32" s="64"/>
      <c r="K32" s="64"/>
      <c r="L32" s="69"/>
      <c r="M32" s="69"/>
      <c r="N32" s="70"/>
    </row>
    <row r="33" spans="1:14" s="3" customFormat="1" ht="17.25" customHeight="1" x14ac:dyDescent="0.35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" x14ac:dyDescent="0.35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5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5">
      <c r="A36" s="74" t="s">
        <v>58</v>
      </c>
      <c r="B36" s="75">
        <v>20</v>
      </c>
      <c r="C36" s="51"/>
      <c r="D36" s="720" t="s">
        <v>59</v>
      </c>
      <c r="E36" s="738"/>
      <c r="F36" s="720" t="s">
        <v>60</v>
      </c>
      <c r="G36" s="721"/>
      <c r="J36" s="64"/>
      <c r="K36" s="64"/>
      <c r="L36" s="69"/>
      <c r="M36" s="69"/>
      <c r="N36" s="70"/>
    </row>
    <row r="37" spans="1:14" s="3" customFormat="1" ht="27" customHeight="1" x14ac:dyDescent="0.45">
      <c r="A37" s="76" t="s">
        <v>61</v>
      </c>
      <c r="B37" s="77">
        <v>4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5">
      <c r="A38" s="76" t="s">
        <v>66</v>
      </c>
      <c r="B38" s="77">
        <v>20</v>
      </c>
      <c r="C38" s="83">
        <v>1</v>
      </c>
      <c r="D38" s="446">
        <v>29202533</v>
      </c>
      <c r="E38" s="84">
        <f>IF(ISBLANK(D38),"-",$D$48/$D$45*D38)</f>
        <v>30213788.501132924</v>
      </c>
      <c r="F38" s="446">
        <v>32037969</v>
      </c>
      <c r="G38" s="85">
        <f>IF(ISBLANK(F38),"-",$D$48/$F$45*F38)</f>
        <v>30317755.710458308</v>
      </c>
      <c r="I38" s="86"/>
      <c r="J38" s="64"/>
      <c r="K38" s="64"/>
      <c r="L38" s="69"/>
      <c r="M38" s="69"/>
      <c r="N38" s="70"/>
    </row>
    <row r="39" spans="1:14" s="3" customFormat="1" ht="26.25" customHeight="1" x14ac:dyDescent="0.45">
      <c r="A39" s="76" t="s">
        <v>67</v>
      </c>
      <c r="B39" s="77">
        <v>1</v>
      </c>
      <c r="C39" s="87">
        <v>2</v>
      </c>
      <c r="D39" s="451">
        <v>29184496</v>
      </c>
      <c r="E39" s="89">
        <f>IF(ISBLANK(D39),"-",$D$48/$D$45*D39)</f>
        <v>30195126.897250995</v>
      </c>
      <c r="F39" s="451">
        <v>32003131</v>
      </c>
      <c r="G39" s="90">
        <f>IF(ISBLANK(F39),"-",$D$48/$F$45*F39)</f>
        <v>30284788.265691727</v>
      </c>
      <c r="I39" s="722">
        <f>ABS((F43/D43*D42)-F42)/D42</f>
        <v>3.6176311929225907E-3</v>
      </c>
      <c r="J39" s="64"/>
      <c r="K39" s="64"/>
      <c r="L39" s="69"/>
      <c r="M39" s="69"/>
      <c r="N39" s="70"/>
    </row>
    <row r="40" spans="1:14" ht="26.25" customHeight="1" x14ac:dyDescent="0.45">
      <c r="A40" s="76" t="s">
        <v>68</v>
      </c>
      <c r="B40" s="77">
        <v>1</v>
      </c>
      <c r="C40" s="87">
        <v>3</v>
      </c>
      <c r="D40" s="451">
        <v>29135731</v>
      </c>
      <c r="E40" s="89">
        <f>IF(ISBLANK(D40),"-",$D$48/$D$45*D40)</f>
        <v>30144673.212419692</v>
      </c>
      <c r="F40" s="451">
        <v>31967076</v>
      </c>
      <c r="G40" s="90">
        <f>IF(ISBLANK(F40),"-",$D$48/$F$45*F40)</f>
        <v>30250669.165253725</v>
      </c>
      <c r="I40" s="722"/>
      <c r="L40" s="69"/>
      <c r="M40" s="69"/>
      <c r="N40" s="91"/>
    </row>
    <row r="41" spans="1:14" ht="27" customHeight="1" x14ac:dyDescent="0.45">
      <c r="A41" s="76" t="s">
        <v>69</v>
      </c>
      <c r="B41" s="77">
        <v>1</v>
      </c>
      <c r="C41" s="92">
        <v>4</v>
      </c>
      <c r="D41" s="93"/>
      <c r="E41" s="94" t="str">
        <f>IF(ISBLANK(D41),"-",$D$48/$D$45*D41)</f>
        <v>-</v>
      </c>
      <c r="F41" s="93"/>
      <c r="G41" s="95" t="str">
        <f>IF(ISBLANK(F41),"-",$D$48/$F$45*F41)</f>
        <v>-</v>
      </c>
      <c r="I41" s="96"/>
      <c r="L41" s="69"/>
      <c r="M41" s="69"/>
      <c r="N41" s="91"/>
    </row>
    <row r="42" spans="1:14" ht="27" customHeight="1" x14ac:dyDescent="0.45">
      <c r="A42" s="76" t="s">
        <v>70</v>
      </c>
      <c r="B42" s="77">
        <v>1</v>
      </c>
      <c r="C42" s="97" t="s">
        <v>71</v>
      </c>
      <c r="D42" s="98">
        <f>AVERAGE(D38:D41)</f>
        <v>29174253.333333332</v>
      </c>
      <c r="E42" s="99">
        <f>AVERAGE(E38:E41)</f>
        <v>30184529.536934536</v>
      </c>
      <c r="F42" s="98">
        <f>AVERAGE(F38:F41)</f>
        <v>32002725.333333332</v>
      </c>
      <c r="G42" s="100">
        <f>AVERAGE(G38:G41)</f>
        <v>30284404.380467921</v>
      </c>
      <c r="H42" s="101"/>
    </row>
    <row r="43" spans="1:14" ht="26.25" customHeight="1" x14ac:dyDescent="0.45">
      <c r="A43" s="76" t="s">
        <v>72</v>
      </c>
      <c r="B43" s="77">
        <v>1</v>
      </c>
      <c r="C43" s="102" t="s">
        <v>73</v>
      </c>
      <c r="D43" s="103">
        <v>14.25</v>
      </c>
      <c r="E43" s="91"/>
      <c r="F43" s="103">
        <v>15.58</v>
      </c>
      <c r="H43" s="101"/>
    </row>
    <row r="44" spans="1:14" ht="26.25" customHeight="1" x14ac:dyDescent="0.45">
      <c r="A44" s="76" t="s">
        <v>74</v>
      </c>
      <c r="B44" s="77">
        <v>1</v>
      </c>
      <c r="C44" s="104" t="s">
        <v>75</v>
      </c>
      <c r="D44" s="105">
        <f>D43*$B$34</f>
        <v>14.25</v>
      </c>
      <c r="E44" s="106"/>
      <c r="F44" s="105">
        <f>F43*$B$34</f>
        <v>15.58</v>
      </c>
      <c r="H44" s="101"/>
    </row>
    <row r="45" spans="1:14" ht="19.5" customHeight="1" x14ac:dyDescent="0.35">
      <c r="A45" s="76" t="s">
        <v>76</v>
      </c>
      <c r="B45" s="107">
        <f>(B44/B43)*(B42/B41)*(B40/B39)*(B38/B37)*B36</f>
        <v>100</v>
      </c>
      <c r="C45" s="104" t="s">
        <v>77</v>
      </c>
      <c r="D45" s="108">
        <f>D44*$B$30/100</f>
        <v>14.497949999999998</v>
      </c>
      <c r="E45" s="109"/>
      <c r="F45" s="108">
        <f>F44*$B$30/100</f>
        <v>15.851092</v>
      </c>
      <c r="H45" s="101"/>
    </row>
    <row r="46" spans="1:14" ht="19.5" customHeight="1" x14ac:dyDescent="0.35">
      <c r="A46" s="708" t="s">
        <v>78</v>
      </c>
      <c r="B46" s="709"/>
      <c r="C46" s="104" t="s">
        <v>79</v>
      </c>
      <c r="D46" s="110">
        <f>D45/$B$45</f>
        <v>0.14497949999999998</v>
      </c>
      <c r="E46" s="111"/>
      <c r="F46" s="112">
        <f>F45/$B$45</f>
        <v>0.15851092</v>
      </c>
      <c r="H46" s="101"/>
    </row>
    <row r="47" spans="1:14" ht="27" customHeight="1" x14ac:dyDescent="0.45">
      <c r="A47" s="710"/>
      <c r="B47" s="711"/>
      <c r="C47" s="113" t="s">
        <v>80</v>
      </c>
      <c r="D47" s="114">
        <v>0.15</v>
      </c>
      <c r="E47" s="115"/>
      <c r="F47" s="111"/>
      <c r="H47" s="101"/>
    </row>
    <row r="48" spans="1:14" ht="18" x14ac:dyDescent="0.35">
      <c r="C48" s="116" t="s">
        <v>81</v>
      </c>
      <c r="D48" s="108">
        <f>D47*$B$45</f>
        <v>15</v>
      </c>
      <c r="F48" s="117"/>
      <c r="H48" s="101"/>
    </row>
    <row r="49" spans="1:12" ht="19.5" customHeight="1" x14ac:dyDescent="0.35">
      <c r="C49" s="118" t="s">
        <v>82</v>
      </c>
      <c r="D49" s="119">
        <f>D48/B34</f>
        <v>15</v>
      </c>
      <c r="F49" s="117"/>
      <c r="H49" s="101"/>
    </row>
    <row r="50" spans="1:12" ht="18" x14ac:dyDescent="0.35">
      <c r="C50" s="74" t="s">
        <v>83</v>
      </c>
      <c r="D50" s="120">
        <f>AVERAGE(E38:E41,G38:G41)</f>
        <v>30234466.958701227</v>
      </c>
      <c r="F50" s="121"/>
      <c r="H50" s="101"/>
    </row>
    <row r="51" spans="1:12" ht="18" x14ac:dyDescent="0.35">
      <c r="C51" s="76" t="s">
        <v>84</v>
      </c>
      <c r="D51" s="122">
        <f>STDEV(E38:E41,G38:G41)/D50</f>
        <v>2.0797690464225177E-3</v>
      </c>
      <c r="F51" s="121"/>
      <c r="H51" s="101"/>
    </row>
    <row r="52" spans="1:12" ht="19.5" customHeight="1" x14ac:dyDescent="0.35">
      <c r="C52" s="123" t="s">
        <v>20</v>
      </c>
      <c r="D52" s="124">
        <f>COUNT(E38:E41,G38:G41)</f>
        <v>6</v>
      </c>
      <c r="F52" s="121"/>
    </row>
    <row r="54" spans="1:12" ht="18" x14ac:dyDescent="0.35">
      <c r="A54" s="125" t="s">
        <v>1</v>
      </c>
      <c r="B54" s="126" t="s">
        <v>85</v>
      </c>
    </row>
    <row r="55" spans="1:12" ht="18" x14ac:dyDescent="0.35">
      <c r="A55" s="51" t="s">
        <v>86</v>
      </c>
      <c r="B55" s="127" t="str">
        <f>B21</f>
        <v xml:space="preserve">Lamivudine 150mg + Zidovudine 300mg + Nevirapine 200mg </v>
      </c>
    </row>
    <row r="56" spans="1:12" ht="26.25" customHeight="1" x14ac:dyDescent="0.45">
      <c r="A56" s="128" t="s">
        <v>87</v>
      </c>
      <c r="B56" s="129">
        <v>150</v>
      </c>
      <c r="C56" s="51" t="str">
        <f>B20</f>
        <v xml:space="preserve">Lamivudine </v>
      </c>
      <c r="H56" s="130"/>
    </row>
    <row r="57" spans="1:12" ht="18" x14ac:dyDescent="0.35">
      <c r="A57" s="127" t="s">
        <v>88</v>
      </c>
      <c r="B57" s="219">
        <f>Uniformity!C46</f>
        <v>1133.7155</v>
      </c>
      <c r="H57" s="130"/>
    </row>
    <row r="58" spans="1:12" ht="19.5" customHeight="1" x14ac:dyDescent="0.35">
      <c r="H58" s="130"/>
    </row>
    <row r="59" spans="1:12" s="3" customFormat="1" ht="27" customHeight="1" x14ac:dyDescent="0.45">
      <c r="A59" s="74" t="s">
        <v>89</v>
      </c>
      <c r="B59" s="75">
        <v>100</v>
      </c>
      <c r="C59" s="51"/>
      <c r="D59" s="131" t="s">
        <v>90</v>
      </c>
      <c r="E59" s="132" t="s">
        <v>62</v>
      </c>
      <c r="F59" s="132" t="s">
        <v>63</v>
      </c>
      <c r="G59" s="132" t="s">
        <v>91</v>
      </c>
      <c r="H59" s="78" t="s">
        <v>92</v>
      </c>
      <c r="L59" s="64"/>
    </row>
    <row r="60" spans="1:12" s="3" customFormat="1" ht="26.25" customHeight="1" x14ac:dyDescent="0.45">
      <c r="A60" s="76" t="s">
        <v>93</v>
      </c>
      <c r="B60" s="77">
        <v>5</v>
      </c>
      <c r="C60" s="725" t="s">
        <v>94</v>
      </c>
      <c r="D60" s="728">
        <v>1130.1199999999999</v>
      </c>
      <c r="E60" s="133">
        <v>1</v>
      </c>
      <c r="F60" s="134">
        <v>29599583</v>
      </c>
      <c r="G60" s="220">
        <f>IF(ISBLANK(F60),"-",(F60/$D$50*$D$47*$B$68)*($B$57/$D$60))</f>
        <v>147.31740461329568</v>
      </c>
      <c r="H60" s="135">
        <f t="shared" ref="H60:H71" si="0">IF(ISBLANK(F60),"-",G60/$B$56)</f>
        <v>0.98211603075530451</v>
      </c>
      <c r="L60" s="64"/>
    </row>
    <row r="61" spans="1:12" s="3" customFormat="1" ht="26.25" customHeight="1" x14ac:dyDescent="0.45">
      <c r="A61" s="76" t="s">
        <v>95</v>
      </c>
      <c r="B61" s="77">
        <v>50</v>
      </c>
      <c r="C61" s="726"/>
      <c r="D61" s="729"/>
      <c r="E61" s="136">
        <v>2</v>
      </c>
      <c r="F61" s="88">
        <v>29693046</v>
      </c>
      <c r="G61" s="221">
        <f>IF(ISBLANK(F61),"-",(F61/$D$50*$D$47*$B$68)*($B$57/$D$60))</f>
        <v>147.78257084848801</v>
      </c>
      <c r="H61" s="137">
        <f t="shared" si="0"/>
        <v>0.98521713898992003</v>
      </c>
      <c r="L61" s="64"/>
    </row>
    <row r="62" spans="1:12" s="3" customFormat="1" ht="26.25" customHeight="1" x14ac:dyDescent="0.45">
      <c r="A62" s="76" t="s">
        <v>96</v>
      </c>
      <c r="B62" s="77">
        <v>1</v>
      </c>
      <c r="C62" s="726"/>
      <c r="D62" s="729"/>
      <c r="E62" s="136">
        <v>3</v>
      </c>
      <c r="F62" s="138">
        <v>29815993</v>
      </c>
      <c r="G62" s="221">
        <f>IF(ISBLANK(F62),"-",(F62/$D$50*$D$47*$B$68)*($B$57/$D$60))</f>
        <v>148.39447923060916</v>
      </c>
      <c r="H62" s="137">
        <f t="shared" si="0"/>
        <v>0.98929652820406111</v>
      </c>
      <c r="L62" s="64"/>
    </row>
    <row r="63" spans="1:12" ht="27" customHeight="1" x14ac:dyDescent="0.45">
      <c r="A63" s="76" t="s">
        <v>97</v>
      </c>
      <c r="B63" s="77">
        <v>1</v>
      </c>
      <c r="C63" s="736"/>
      <c r="D63" s="730"/>
      <c r="E63" s="139">
        <v>4</v>
      </c>
      <c r="F63" s="140"/>
      <c r="G63" s="221" t="str">
        <f>IF(ISBLANK(F63),"-",(F63/$D$50*$D$47*$B$68)*($B$57/$D$60))</f>
        <v>-</v>
      </c>
      <c r="H63" s="137" t="str">
        <f t="shared" si="0"/>
        <v>-</v>
      </c>
    </row>
    <row r="64" spans="1:12" ht="26.25" customHeight="1" x14ac:dyDescent="0.45">
      <c r="A64" s="76" t="s">
        <v>98</v>
      </c>
      <c r="B64" s="77">
        <v>1</v>
      </c>
      <c r="C64" s="725" t="s">
        <v>99</v>
      </c>
      <c r="D64" s="728">
        <v>1133.77</v>
      </c>
      <c r="E64" s="133">
        <v>1</v>
      </c>
      <c r="F64" s="134">
        <v>29390415</v>
      </c>
      <c r="G64" s="222">
        <f>IF(ISBLANK(F64),"-",(F64/$D$50*$D$47*$B$68)*($B$57/$D$64))</f>
        <v>145.80545897150051</v>
      </c>
      <c r="H64" s="141">
        <f t="shared" si="0"/>
        <v>0.97203639314333679</v>
      </c>
    </row>
    <row r="65" spans="1:8" ht="26.25" customHeight="1" x14ac:dyDescent="0.45">
      <c r="A65" s="76" t="s">
        <v>100</v>
      </c>
      <c r="B65" s="77">
        <v>1</v>
      </c>
      <c r="C65" s="726"/>
      <c r="D65" s="729"/>
      <c r="E65" s="136">
        <v>2</v>
      </c>
      <c r="F65" s="88">
        <v>29350991</v>
      </c>
      <c r="G65" s="223">
        <f>IF(ISBLANK(F65),"-",(F65/$D$50*$D$47*$B$68)*($B$57/$D$64))</f>
        <v>145.60987703043253</v>
      </c>
      <c r="H65" s="142">
        <f t="shared" si="0"/>
        <v>0.97073251353621681</v>
      </c>
    </row>
    <row r="66" spans="1:8" ht="26.25" customHeight="1" x14ac:dyDescent="0.45">
      <c r="A66" s="76" t="s">
        <v>101</v>
      </c>
      <c r="B66" s="77">
        <v>1</v>
      </c>
      <c r="C66" s="726"/>
      <c r="D66" s="729"/>
      <c r="E66" s="136">
        <v>3</v>
      </c>
      <c r="F66" s="88">
        <v>29443996</v>
      </c>
      <c r="G66" s="223">
        <f>IF(ISBLANK(F66),"-",(F66/$D$50*$D$47*$B$68)*($B$57/$D$64))</f>
        <v>146.07127360178561</v>
      </c>
      <c r="H66" s="142">
        <f t="shared" si="0"/>
        <v>0.97380849067857067</v>
      </c>
    </row>
    <row r="67" spans="1:8" ht="27" customHeight="1" x14ac:dyDescent="0.45">
      <c r="A67" s="76" t="s">
        <v>102</v>
      </c>
      <c r="B67" s="77">
        <v>1</v>
      </c>
      <c r="C67" s="736"/>
      <c r="D67" s="730"/>
      <c r="E67" s="139">
        <v>4</v>
      </c>
      <c r="F67" s="140"/>
      <c r="G67" s="224" t="str">
        <f>IF(ISBLANK(F67),"-",(F67/$D$50*$D$47*$B$68)*($B$57/$D$64))</f>
        <v>-</v>
      </c>
      <c r="H67" s="143" t="str">
        <f t="shared" si="0"/>
        <v>-</v>
      </c>
    </row>
    <row r="68" spans="1:8" ht="26.25" customHeight="1" x14ac:dyDescent="0.5">
      <c r="A68" s="76" t="s">
        <v>103</v>
      </c>
      <c r="B68" s="144">
        <f>(B67/B66)*(B65/B64)*(B63/B62)*(B61/B60)*B59</f>
        <v>1000</v>
      </c>
      <c r="C68" s="725" t="s">
        <v>104</v>
      </c>
      <c r="D68" s="728">
        <v>1131.1400000000001</v>
      </c>
      <c r="E68" s="133">
        <v>1</v>
      </c>
      <c r="F68" s="134">
        <v>28600100</v>
      </c>
      <c r="G68" s="222">
        <f>IF(ISBLANK(F68),"-",(F68/$D$50*$D$47*$B$68)*($B$57/$D$68))</f>
        <v>142.21461118669839</v>
      </c>
      <c r="H68" s="137">
        <f t="shared" si="0"/>
        <v>0.94809740791132258</v>
      </c>
    </row>
    <row r="69" spans="1:8" ht="27" customHeight="1" x14ac:dyDescent="0.5">
      <c r="A69" s="123" t="s">
        <v>105</v>
      </c>
      <c r="B69" s="145">
        <f>(D47*B68)/B56*B57</f>
        <v>1133.7155</v>
      </c>
      <c r="C69" s="726"/>
      <c r="D69" s="729"/>
      <c r="E69" s="136">
        <v>2</v>
      </c>
      <c r="F69" s="88">
        <v>28397304</v>
      </c>
      <c r="G69" s="223">
        <f>IF(ISBLANK(F69),"-",(F69/$D$50*$D$47*$B$68)*($B$57/$D$68))</f>
        <v>141.20620372343015</v>
      </c>
      <c r="H69" s="137">
        <f t="shared" si="0"/>
        <v>0.94137469148953434</v>
      </c>
    </row>
    <row r="70" spans="1:8" ht="26.25" customHeight="1" x14ac:dyDescent="0.45">
      <c r="A70" s="731" t="s">
        <v>78</v>
      </c>
      <c r="B70" s="732"/>
      <c r="C70" s="726"/>
      <c r="D70" s="729"/>
      <c r="E70" s="136">
        <v>3</v>
      </c>
      <c r="F70" s="88">
        <v>28558398</v>
      </c>
      <c r="G70" s="223">
        <f>IF(ISBLANK(F70),"-",(F70/$D$50*$D$47*$B$68)*($B$57/$D$68))</f>
        <v>142.00724709651314</v>
      </c>
      <c r="H70" s="137">
        <f t="shared" si="0"/>
        <v>0.94671498064342097</v>
      </c>
    </row>
    <row r="71" spans="1:8" ht="27" customHeight="1" x14ac:dyDescent="0.45">
      <c r="A71" s="733"/>
      <c r="B71" s="734"/>
      <c r="C71" s="727"/>
      <c r="D71" s="730"/>
      <c r="E71" s="139">
        <v>4</v>
      </c>
      <c r="F71" s="140"/>
      <c r="G71" s="224" t="str">
        <f>IF(ISBLANK(F71),"-",(F71/$D$50*$D$47*$B$68)*($B$57/$D$68))</f>
        <v>-</v>
      </c>
      <c r="H71" s="146" t="str">
        <f t="shared" si="0"/>
        <v>-</v>
      </c>
    </row>
    <row r="72" spans="1:8" ht="26.25" customHeight="1" x14ac:dyDescent="0.45">
      <c r="A72" s="147"/>
      <c r="B72" s="147"/>
      <c r="C72" s="147"/>
      <c r="D72" s="147"/>
      <c r="E72" s="147"/>
      <c r="F72" s="149" t="s">
        <v>71</v>
      </c>
      <c r="G72" s="229">
        <f>AVERAGE(G60:G71)</f>
        <v>145.15656958919482</v>
      </c>
      <c r="H72" s="150">
        <f>AVERAGE(H60:H71)</f>
        <v>0.96771046392796534</v>
      </c>
    </row>
    <row r="73" spans="1:8" ht="26.25" customHeight="1" x14ac:dyDescent="0.45">
      <c r="C73" s="147"/>
      <c r="D73" s="147"/>
      <c r="E73" s="147"/>
      <c r="F73" s="151" t="s">
        <v>84</v>
      </c>
      <c r="G73" s="225">
        <f>STDEV(G60:G71)/G72</f>
        <v>1.8500045428705088E-2</v>
      </c>
      <c r="H73" s="225">
        <f>STDEV(H60:H71)/H72</f>
        <v>1.8500045428705085E-2</v>
      </c>
    </row>
    <row r="74" spans="1:8" ht="27" customHeight="1" x14ac:dyDescent="0.45">
      <c r="A74" s="147"/>
      <c r="B74" s="147"/>
      <c r="C74" s="148"/>
      <c r="D74" s="148"/>
      <c r="E74" s="152"/>
      <c r="F74" s="153" t="s">
        <v>20</v>
      </c>
      <c r="G74" s="154">
        <f>COUNT(G60:G71)</f>
        <v>9</v>
      </c>
      <c r="H74" s="154">
        <f>COUNT(H60:H71)</f>
        <v>9</v>
      </c>
    </row>
    <row r="76" spans="1:8" ht="26.25" customHeight="1" x14ac:dyDescent="0.45">
      <c r="A76" s="60" t="s">
        <v>106</v>
      </c>
      <c r="B76" s="155" t="s">
        <v>107</v>
      </c>
      <c r="C76" s="712" t="str">
        <f>B20</f>
        <v xml:space="preserve">Lamivudine </v>
      </c>
      <c r="D76" s="712"/>
      <c r="E76" s="156" t="s">
        <v>108</v>
      </c>
      <c r="F76" s="156"/>
      <c r="G76" s="157">
        <f>H72</f>
        <v>0.96771046392796534</v>
      </c>
      <c r="H76" s="158"/>
    </row>
    <row r="77" spans="1:8" ht="18" x14ac:dyDescent="0.35">
      <c r="A77" s="59" t="s">
        <v>109</v>
      </c>
      <c r="B77" s="59" t="s">
        <v>110</v>
      </c>
    </row>
    <row r="78" spans="1:8" ht="18" x14ac:dyDescent="0.35">
      <c r="A78" s="59"/>
      <c r="B78" s="59"/>
    </row>
    <row r="79" spans="1:8" ht="26.25" customHeight="1" x14ac:dyDescent="0.45">
      <c r="A79" s="60" t="s">
        <v>4</v>
      </c>
      <c r="B79" s="735" t="str">
        <f>B26</f>
        <v>Lamivudine</v>
      </c>
      <c r="C79" s="735"/>
    </row>
    <row r="80" spans="1:8" ht="26.25" customHeight="1" x14ac:dyDescent="0.45">
      <c r="A80" s="61" t="s">
        <v>48</v>
      </c>
      <c r="B80" s="735" t="str">
        <f>B27</f>
        <v>L3-9</v>
      </c>
      <c r="C80" s="735"/>
    </row>
    <row r="81" spans="1:12" ht="27" customHeight="1" x14ac:dyDescent="0.45">
      <c r="A81" s="61" t="s">
        <v>6</v>
      </c>
      <c r="B81" s="159">
        <f>B28</f>
        <v>101.74</v>
      </c>
    </row>
    <row r="82" spans="1:12" s="3" customFormat="1" ht="27" customHeight="1" x14ac:dyDescent="0.5">
      <c r="A82" s="61" t="s">
        <v>49</v>
      </c>
      <c r="B82" s="63">
        <v>0</v>
      </c>
      <c r="C82" s="714" t="s">
        <v>50</v>
      </c>
      <c r="D82" s="715"/>
      <c r="E82" s="715"/>
      <c r="F82" s="715"/>
      <c r="G82" s="716"/>
      <c r="I82" s="64"/>
      <c r="J82" s="64"/>
      <c r="K82" s="64"/>
      <c r="L82" s="64"/>
    </row>
    <row r="83" spans="1:12" s="3" customFormat="1" ht="19.5" customHeight="1" x14ac:dyDescent="0.35">
      <c r="A83" s="61" t="s">
        <v>51</v>
      </c>
      <c r="B83" s="65">
        <f>B81-B82</f>
        <v>101.74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5">
      <c r="A84" s="61" t="s">
        <v>52</v>
      </c>
      <c r="B84" s="68">
        <v>1</v>
      </c>
      <c r="C84" s="717" t="s">
        <v>111</v>
      </c>
      <c r="D84" s="718"/>
      <c r="E84" s="718"/>
      <c r="F84" s="718"/>
      <c r="G84" s="718"/>
      <c r="H84" s="719"/>
      <c r="I84" s="64"/>
      <c r="J84" s="64"/>
      <c r="K84" s="64"/>
      <c r="L84" s="64"/>
    </row>
    <row r="85" spans="1:12" s="3" customFormat="1" ht="27" customHeight="1" x14ac:dyDescent="0.45">
      <c r="A85" s="61" t="s">
        <v>54</v>
      </c>
      <c r="B85" s="68">
        <v>1</v>
      </c>
      <c r="C85" s="717" t="s">
        <v>112</v>
      </c>
      <c r="D85" s="718"/>
      <c r="E85" s="718"/>
      <c r="F85" s="718"/>
      <c r="G85" s="718"/>
      <c r="H85" s="719"/>
      <c r="I85" s="64"/>
      <c r="J85" s="64"/>
      <c r="K85" s="64"/>
      <c r="L85" s="64"/>
    </row>
    <row r="86" spans="1:12" s="3" customFormat="1" ht="18" x14ac:dyDescent="0.35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" x14ac:dyDescent="0.35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5">
      <c r="A88" s="59"/>
      <c r="B88" s="59"/>
    </row>
    <row r="89" spans="1:12" ht="27" customHeight="1" x14ac:dyDescent="0.45">
      <c r="A89" s="74" t="s">
        <v>58</v>
      </c>
      <c r="B89" s="75">
        <v>20</v>
      </c>
      <c r="D89" s="160" t="s">
        <v>59</v>
      </c>
      <c r="E89" s="161"/>
      <c r="F89" s="720" t="s">
        <v>60</v>
      </c>
      <c r="G89" s="721"/>
    </row>
    <row r="90" spans="1:12" ht="27" customHeight="1" x14ac:dyDescent="0.45">
      <c r="A90" s="76" t="s">
        <v>61</v>
      </c>
      <c r="B90" s="77">
        <v>4</v>
      </c>
      <c r="C90" s="162" t="s">
        <v>62</v>
      </c>
      <c r="D90" s="79" t="s">
        <v>63</v>
      </c>
      <c r="E90" s="80" t="s">
        <v>64</v>
      </c>
      <c r="F90" s="79" t="s">
        <v>63</v>
      </c>
      <c r="G90" s="163" t="s">
        <v>64</v>
      </c>
      <c r="I90" s="82" t="s">
        <v>65</v>
      </c>
    </row>
    <row r="91" spans="1:12" ht="26.25" customHeight="1" x14ac:dyDescent="0.45">
      <c r="A91" s="76" t="s">
        <v>66</v>
      </c>
      <c r="B91" s="77">
        <v>20</v>
      </c>
      <c r="C91" s="164">
        <v>1</v>
      </c>
      <c r="D91" s="446">
        <v>31131809</v>
      </c>
      <c r="E91" s="84">
        <f>IF(ISBLANK(D91),"-",$D$101/$D$98*D91)</f>
        <v>33863855.457753107</v>
      </c>
      <c r="F91" s="446">
        <v>29656220</v>
      </c>
      <c r="G91" s="85">
        <f>IF(ISBLANK(F91),"-",$D$101/$F$98*F91)</f>
        <v>33690507.317838356</v>
      </c>
      <c r="I91" s="86"/>
    </row>
    <row r="92" spans="1:12" ht="26.25" customHeight="1" x14ac:dyDescent="0.45">
      <c r="A92" s="76" t="s">
        <v>67</v>
      </c>
      <c r="B92" s="77">
        <v>1</v>
      </c>
      <c r="C92" s="148">
        <v>2</v>
      </c>
      <c r="D92" s="451">
        <v>31101082</v>
      </c>
      <c r="E92" s="89">
        <f>IF(ISBLANK(D92),"-",$D$101/$D$98*D92)</f>
        <v>33830431.936278649</v>
      </c>
      <c r="F92" s="451">
        <v>29602641</v>
      </c>
      <c r="G92" s="90">
        <f>IF(ISBLANK(F92),"-",$D$101/$F$98*F92)</f>
        <v>33629639.692376226</v>
      </c>
      <c r="I92" s="722">
        <f>ABS((F96/D96*D95)-F95)/D95</f>
        <v>3.4094240542495843E-3</v>
      </c>
    </row>
    <row r="93" spans="1:12" ht="26.25" customHeight="1" x14ac:dyDescent="0.45">
      <c r="A93" s="76" t="s">
        <v>68</v>
      </c>
      <c r="B93" s="77">
        <v>1</v>
      </c>
      <c r="C93" s="148">
        <v>3</v>
      </c>
      <c r="D93" s="451">
        <v>31093173</v>
      </c>
      <c r="E93" s="89">
        <f>IF(ISBLANK(D93),"-",$D$101/$D$98*D93)</f>
        <v>33821828.863042027</v>
      </c>
      <c r="F93" s="451">
        <v>29782967</v>
      </c>
      <c r="G93" s="90">
        <f>IF(ISBLANK(F93),"-",$D$101/$F$98*F93)</f>
        <v>33834496.360643342</v>
      </c>
      <c r="I93" s="722"/>
    </row>
    <row r="94" spans="1:12" ht="27" customHeight="1" x14ac:dyDescent="0.45">
      <c r="A94" s="76" t="s">
        <v>69</v>
      </c>
      <c r="B94" s="77">
        <v>1</v>
      </c>
      <c r="C94" s="165">
        <v>4</v>
      </c>
      <c r="D94" s="93"/>
      <c r="E94" s="94" t="str">
        <f>IF(ISBLANK(D94),"-",$D$101/$D$98*D94)</f>
        <v>-</v>
      </c>
      <c r="F94" s="166"/>
      <c r="G94" s="95" t="str">
        <f>IF(ISBLANK(F94),"-",$D$101/$F$98*F94)</f>
        <v>-</v>
      </c>
      <c r="I94" s="96"/>
    </row>
    <row r="95" spans="1:12" ht="27" customHeight="1" x14ac:dyDescent="0.45">
      <c r="A95" s="76" t="s">
        <v>70</v>
      </c>
      <c r="B95" s="77">
        <v>1</v>
      </c>
      <c r="C95" s="167" t="s">
        <v>71</v>
      </c>
      <c r="D95" s="168">
        <f>AVERAGE(D91:D94)</f>
        <v>31108688</v>
      </c>
      <c r="E95" s="99">
        <f>AVERAGE(E91:E94)</f>
        <v>33838705.419024594</v>
      </c>
      <c r="F95" s="169">
        <f>AVERAGE(F91:F94)</f>
        <v>29680609.333333332</v>
      </c>
      <c r="G95" s="170">
        <f>AVERAGE(G91:G94)</f>
        <v>33718214.456952639</v>
      </c>
    </row>
    <row r="96" spans="1:12" ht="26.25" customHeight="1" x14ac:dyDescent="0.45">
      <c r="A96" s="76" t="s">
        <v>72</v>
      </c>
      <c r="B96" s="62">
        <v>1</v>
      </c>
      <c r="C96" s="171" t="s">
        <v>113</v>
      </c>
      <c r="D96" s="172">
        <v>15.06</v>
      </c>
      <c r="E96" s="91"/>
      <c r="F96" s="103">
        <v>14.42</v>
      </c>
    </row>
    <row r="97" spans="1:10" ht="26.25" customHeight="1" x14ac:dyDescent="0.45">
      <c r="A97" s="76" t="s">
        <v>74</v>
      </c>
      <c r="B97" s="62">
        <v>1</v>
      </c>
      <c r="C97" s="173" t="s">
        <v>114</v>
      </c>
      <c r="D97" s="174">
        <f>D96*$B$87</f>
        <v>15.06</v>
      </c>
      <c r="E97" s="106"/>
      <c r="F97" s="105">
        <f>F96*$B$87</f>
        <v>14.42</v>
      </c>
    </row>
    <row r="98" spans="1:10" ht="19.5" customHeight="1" x14ac:dyDescent="0.35">
      <c r="A98" s="76" t="s">
        <v>76</v>
      </c>
      <c r="B98" s="175">
        <f>(B97/B96)*(B95/B94)*(B93/B92)*(B91/B90)*B89</f>
        <v>100</v>
      </c>
      <c r="C98" s="173" t="s">
        <v>115</v>
      </c>
      <c r="D98" s="176">
        <f>D97*$B$83/100</f>
        <v>15.322044</v>
      </c>
      <c r="E98" s="109"/>
      <c r="F98" s="108">
        <f>F97*$B$83/100</f>
        <v>14.670907999999999</v>
      </c>
    </row>
    <row r="99" spans="1:10" ht="19.5" customHeight="1" x14ac:dyDescent="0.35">
      <c r="A99" s="708" t="s">
        <v>78</v>
      </c>
      <c r="B99" s="723"/>
      <c r="C99" s="173" t="s">
        <v>116</v>
      </c>
      <c r="D99" s="177">
        <f>D98/$B$98</f>
        <v>0.15322044000000001</v>
      </c>
      <c r="E99" s="109"/>
      <c r="F99" s="112">
        <f>F98/$B$98</f>
        <v>0.14670907999999999</v>
      </c>
      <c r="G99" s="178"/>
      <c r="H99" s="101"/>
    </row>
    <row r="100" spans="1:10" ht="19.5" customHeight="1" x14ac:dyDescent="0.35">
      <c r="A100" s="710"/>
      <c r="B100" s="724"/>
      <c r="C100" s="173" t="s">
        <v>80</v>
      </c>
      <c r="D100" s="179">
        <f>$B$56/$B$116</f>
        <v>0.16666666666666666</v>
      </c>
      <c r="F100" s="117"/>
      <c r="G100" s="180"/>
      <c r="H100" s="101"/>
    </row>
    <row r="101" spans="1:10" ht="18" x14ac:dyDescent="0.35">
      <c r="C101" s="173" t="s">
        <v>81</v>
      </c>
      <c r="D101" s="174">
        <f>D100*$B$98</f>
        <v>16.666666666666664</v>
      </c>
      <c r="F101" s="117"/>
      <c r="G101" s="178"/>
      <c r="H101" s="101"/>
    </row>
    <row r="102" spans="1:10" ht="19.5" customHeight="1" x14ac:dyDescent="0.35">
      <c r="C102" s="181" t="s">
        <v>82</v>
      </c>
      <c r="D102" s="182">
        <f>D101/B34</f>
        <v>16.666666666666664</v>
      </c>
      <c r="F102" s="121"/>
      <c r="G102" s="178"/>
      <c r="H102" s="101"/>
      <c r="J102" s="183"/>
    </row>
    <row r="103" spans="1:10" ht="18" x14ac:dyDescent="0.35">
      <c r="C103" s="184" t="s">
        <v>117</v>
      </c>
      <c r="D103" s="185">
        <f>AVERAGE(E91:E94,G91:G94)</f>
        <v>33778459.937988617</v>
      </c>
      <c r="F103" s="121"/>
      <c r="G103" s="186"/>
      <c r="H103" s="101"/>
      <c r="J103" s="187"/>
    </row>
    <row r="104" spans="1:10" ht="18" x14ac:dyDescent="0.35">
      <c r="C104" s="151" t="s">
        <v>84</v>
      </c>
      <c r="D104" s="188">
        <f>STDEV(E91:E94,G91:G94)/D103</f>
        <v>2.8053464737421031E-3</v>
      </c>
      <c r="F104" s="121"/>
      <c r="G104" s="178"/>
      <c r="H104" s="101"/>
      <c r="J104" s="187"/>
    </row>
    <row r="105" spans="1:10" ht="19.5" customHeight="1" x14ac:dyDescent="0.35">
      <c r="C105" s="153" t="s">
        <v>20</v>
      </c>
      <c r="D105" s="189">
        <f>COUNT(E91:E94,G91:G94)</f>
        <v>6</v>
      </c>
      <c r="F105" s="121"/>
      <c r="G105" s="178"/>
      <c r="H105" s="101"/>
      <c r="J105" s="187"/>
    </row>
    <row r="106" spans="1:10" ht="19.5" customHeight="1" x14ac:dyDescent="0.35">
      <c r="A106" s="125"/>
      <c r="B106" s="125"/>
      <c r="C106" s="125"/>
      <c r="D106" s="125"/>
      <c r="E106" s="125"/>
    </row>
    <row r="107" spans="1:10" ht="26.25" customHeight="1" x14ac:dyDescent="0.45">
      <c r="A107" s="74" t="s">
        <v>118</v>
      </c>
      <c r="B107" s="75">
        <v>900</v>
      </c>
      <c r="C107" s="190" t="s">
        <v>119</v>
      </c>
      <c r="D107" s="191" t="s">
        <v>63</v>
      </c>
      <c r="E107" s="192" t="s">
        <v>120</v>
      </c>
      <c r="F107" s="193" t="s">
        <v>121</v>
      </c>
    </row>
    <row r="108" spans="1:10" ht="26.25" customHeight="1" x14ac:dyDescent="0.45">
      <c r="A108" s="76" t="s">
        <v>122</v>
      </c>
      <c r="B108" s="77">
        <v>1</v>
      </c>
      <c r="C108" s="194">
        <v>1</v>
      </c>
      <c r="D108" s="195">
        <v>34033883</v>
      </c>
      <c r="E108" s="226">
        <f t="shared" ref="E108:E113" si="1">IF(ISBLANK(D108),"-",D108/$D$103*$D$100*$B$116)</f>
        <v>151.13425713818935</v>
      </c>
      <c r="F108" s="196">
        <f t="shared" ref="F108:F113" si="2">IF(ISBLANK(D108), "-", E108/$B$56)</f>
        <v>1.0075617142545956</v>
      </c>
    </row>
    <row r="109" spans="1:10" ht="26.25" customHeight="1" x14ac:dyDescent="0.45">
      <c r="A109" s="76" t="s">
        <v>95</v>
      </c>
      <c r="B109" s="77">
        <v>1</v>
      </c>
      <c r="C109" s="194">
        <v>2</v>
      </c>
      <c r="D109" s="195">
        <v>36325887</v>
      </c>
      <c r="E109" s="227">
        <f t="shared" si="1"/>
        <v>161.31235882284753</v>
      </c>
      <c r="F109" s="197">
        <f t="shared" si="2"/>
        <v>1.0754157254856502</v>
      </c>
    </row>
    <row r="110" spans="1:10" ht="26.25" customHeight="1" x14ac:dyDescent="0.45">
      <c r="A110" s="76" t="s">
        <v>96</v>
      </c>
      <c r="B110" s="77">
        <v>1</v>
      </c>
      <c r="C110" s="194">
        <v>3</v>
      </c>
      <c r="D110" s="195">
        <v>35034115</v>
      </c>
      <c r="E110" s="227">
        <f t="shared" si="1"/>
        <v>155.57598717192798</v>
      </c>
      <c r="F110" s="197">
        <f t="shared" si="2"/>
        <v>1.0371732478128532</v>
      </c>
    </row>
    <row r="111" spans="1:10" ht="26.25" customHeight="1" x14ac:dyDescent="0.45">
      <c r="A111" s="76" t="s">
        <v>97</v>
      </c>
      <c r="B111" s="77">
        <v>1</v>
      </c>
      <c r="C111" s="194">
        <v>4</v>
      </c>
      <c r="D111" s="195">
        <v>33542257</v>
      </c>
      <c r="E111" s="227">
        <f t="shared" si="1"/>
        <v>148.95109366254894</v>
      </c>
      <c r="F111" s="197">
        <f t="shared" si="2"/>
        <v>0.99300729108365959</v>
      </c>
    </row>
    <row r="112" spans="1:10" ht="26.25" customHeight="1" x14ac:dyDescent="0.45">
      <c r="A112" s="76" t="s">
        <v>98</v>
      </c>
      <c r="B112" s="77">
        <v>1</v>
      </c>
      <c r="C112" s="194">
        <v>5</v>
      </c>
      <c r="D112" s="195">
        <v>33585700</v>
      </c>
      <c r="E112" s="227">
        <f t="shared" si="1"/>
        <v>149.14401098358616</v>
      </c>
      <c r="F112" s="197">
        <f t="shared" si="2"/>
        <v>0.99429340655724108</v>
      </c>
    </row>
    <row r="113" spans="1:10" ht="26.25" customHeight="1" x14ac:dyDescent="0.45">
      <c r="A113" s="76" t="s">
        <v>100</v>
      </c>
      <c r="B113" s="77">
        <v>1</v>
      </c>
      <c r="C113" s="198">
        <v>6</v>
      </c>
      <c r="D113" s="199">
        <v>36105778</v>
      </c>
      <c r="E113" s="228">
        <f t="shared" si="1"/>
        <v>160.33492083246512</v>
      </c>
      <c r="F113" s="200">
        <f t="shared" si="2"/>
        <v>1.068899472216434</v>
      </c>
    </row>
    <row r="114" spans="1:10" ht="26.25" customHeight="1" x14ac:dyDescent="0.45">
      <c r="A114" s="76" t="s">
        <v>101</v>
      </c>
      <c r="B114" s="77">
        <v>1</v>
      </c>
      <c r="C114" s="194"/>
      <c r="D114" s="148"/>
      <c r="E114" s="50"/>
      <c r="F114" s="201"/>
    </row>
    <row r="115" spans="1:10" ht="26.25" customHeight="1" x14ac:dyDescent="0.45">
      <c r="A115" s="76" t="s">
        <v>102</v>
      </c>
      <c r="B115" s="77">
        <v>1</v>
      </c>
      <c r="C115" s="194"/>
      <c r="D115" s="202" t="s">
        <v>71</v>
      </c>
      <c r="E115" s="230">
        <f>AVERAGE(E108:E113)</f>
        <v>154.40877143526083</v>
      </c>
      <c r="F115" s="203">
        <f>AVERAGE(F108:F113)</f>
        <v>1.0293918095684056</v>
      </c>
    </row>
    <row r="116" spans="1:10" ht="27" customHeight="1" x14ac:dyDescent="0.45">
      <c r="A116" s="76" t="s">
        <v>103</v>
      </c>
      <c r="B116" s="107">
        <f>(B115/B114)*(B113/B112)*(B111/B110)*(B109/B108)*B107</f>
        <v>900</v>
      </c>
      <c r="C116" s="204"/>
      <c r="D116" s="167" t="s">
        <v>84</v>
      </c>
      <c r="E116" s="205">
        <f>STDEV(E108:E113)/E115</f>
        <v>3.5751088923408891E-2</v>
      </c>
      <c r="F116" s="205">
        <f>STDEV(F108:F113)/F115</f>
        <v>3.5751088923408884E-2</v>
      </c>
      <c r="I116" s="50"/>
    </row>
    <row r="117" spans="1:10" ht="27" customHeight="1" x14ac:dyDescent="0.45">
      <c r="A117" s="708" t="s">
        <v>78</v>
      </c>
      <c r="B117" s="709"/>
      <c r="C117" s="206"/>
      <c r="D117" s="207" t="s">
        <v>20</v>
      </c>
      <c r="E117" s="208">
        <f>COUNT(E108:E113)</f>
        <v>6</v>
      </c>
      <c r="F117" s="208">
        <f>COUNT(F108:F113)</f>
        <v>6</v>
      </c>
      <c r="I117" s="50"/>
      <c r="J117" s="187"/>
    </row>
    <row r="118" spans="1:10" ht="19.5" customHeight="1" x14ac:dyDescent="0.35">
      <c r="A118" s="710"/>
      <c r="B118" s="711"/>
      <c r="C118" s="50"/>
      <c r="D118" s="50"/>
      <c r="E118" s="50"/>
      <c r="F118" s="148"/>
      <c r="G118" s="50"/>
      <c r="H118" s="50"/>
      <c r="I118" s="50"/>
    </row>
    <row r="119" spans="1:10" ht="18" x14ac:dyDescent="0.35">
      <c r="A119" s="217"/>
      <c r="B119" s="72"/>
      <c r="C119" s="50"/>
      <c r="D119" s="50"/>
      <c r="E119" s="50"/>
      <c r="F119" s="148"/>
      <c r="G119" s="50"/>
      <c r="H119" s="50"/>
      <c r="I119" s="50"/>
    </row>
    <row r="120" spans="1:10" ht="26.25" customHeight="1" x14ac:dyDescent="0.45">
      <c r="A120" s="60" t="s">
        <v>106</v>
      </c>
      <c r="B120" s="155" t="s">
        <v>123</v>
      </c>
      <c r="C120" s="712" t="str">
        <f>B20</f>
        <v xml:space="preserve">Lamivudine </v>
      </c>
      <c r="D120" s="712"/>
      <c r="E120" s="156" t="s">
        <v>124</v>
      </c>
      <c r="F120" s="156"/>
      <c r="G120" s="157">
        <f>F115</f>
        <v>1.0293918095684056</v>
      </c>
      <c r="H120" s="50"/>
      <c r="I120" s="50"/>
    </row>
    <row r="121" spans="1:10" ht="19.5" customHeight="1" x14ac:dyDescent="0.35">
      <c r="A121" s="209"/>
      <c r="B121" s="209"/>
      <c r="C121" s="210"/>
      <c r="D121" s="210"/>
      <c r="E121" s="210"/>
      <c r="F121" s="210"/>
      <c r="G121" s="210"/>
      <c r="H121" s="210"/>
    </row>
    <row r="122" spans="1:10" ht="18" x14ac:dyDescent="0.35">
      <c r="B122" s="713" t="s">
        <v>26</v>
      </c>
      <c r="C122" s="713"/>
      <c r="E122" s="162" t="s">
        <v>27</v>
      </c>
      <c r="F122" s="211"/>
      <c r="G122" s="713" t="s">
        <v>28</v>
      </c>
      <c r="H122" s="713"/>
    </row>
    <row r="123" spans="1:10" ht="69.900000000000006" customHeight="1" x14ac:dyDescent="0.35">
      <c r="A123" s="212" t="s">
        <v>29</v>
      </c>
      <c r="B123" s="213"/>
      <c r="C123" s="213"/>
      <c r="E123" s="213"/>
      <c r="F123" s="50"/>
      <c r="G123" s="214"/>
      <c r="H123" s="214"/>
    </row>
    <row r="124" spans="1:10" ht="69.900000000000006" customHeight="1" x14ac:dyDescent="0.35">
      <c r="A124" s="212" t="s">
        <v>30</v>
      </c>
      <c r="B124" s="215"/>
      <c r="C124" s="215"/>
      <c r="E124" s="215"/>
      <c r="F124" s="50"/>
      <c r="G124" s="216"/>
      <c r="H124" s="216"/>
    </row>
    <row r="125" spans="1:10" ht="18" x14ac:dyDescent="0.35">
      <c r="A125" s="147"/>
      <c r="B125" s="147"/>
      <c r="C125" s="148"/>
      <c r="D125" s="148"/>
      <c r="E125" s="148"/>
      <c r="F125" s="152"/>
      <c r="G125" s="148"/>
      <c r="H125" s="148"/>
      <c r="I125" s="50"/>
    </row>
    <row r="126" spans="1:10" ht="18" x14ac:dyDescent="0.35">
      <c r="A126" s="147"/>
      <c r="B126" s="147"/>
      <c r="C126" s="148"/>
      <c r="D126" s="148"/>
      <c r="E126" s="148"/>
      <c r="F126" s="152"/>
      <c r="G126" s="148"/>
      <c r="H126" s="148"/>
      <c r="I126" s="50"/>
    </row>
    <row r="127" spans="1:10" ht="18" x14ac:dyDescent="0.35">
      <c r="A127" s="147"/>
      <c r="B127" s="147"/>
      <c r="C127" s="148"/>
      <c r="D127" s="148"/>
      <c r="E127" s="148"/>
      <c r="F127" s="152"/>
      <c r="G127" s="148"/>
      <c r="H127" s="148"/>
      <c r="I127" s="50"/>
    </row>
    <row r="128" spans="1:10" ht="18" x14ac:dyDescent="0.35">
      <c r="A128" s="147"/>
      <c r="B128" s="147"/>
      <c r="C128" s="148"/>
      <c r="D128" s="148"/>
      <c r="E128" s="148"/>
      <c r="F128" s="152"/>
      <c r="G128" s="148"/>
      <c r="H128" s="148"/>
      <c r="I128" s="50"/>
    </row>
    <row r="129" spans="1:9" ht="18" x14ac:dyDescent="0.35">
      <c r="A129" s="147"/>
      <c r="B129" s="147"/>
      <c r="C129" s="148"/>
      <c r="D129" s="148"/>
      <c r="E129" s="148"/>
      <c r="F129" s="152"/>
      <c r="G129" s="148"/>
      <c r="H129" s="148"/>
      <c r="I129" s="50"/>
    </row>
    <row r="130" spans="1:9" ht="18" x14ac:dyDescent="0.35">
      <c r="A130" s="147"/>
      <c r="B130" s="147"/>
      <c r="C130" s="148"/>
      <c r="D130" s="148"/>
      <c r="E130" s="148"/>
      <c r="F130" s="152"/>
      <c r="G130" s="148"/>
      <c r="H130" s="148"/>
      <c r="I130" s="50"/>
    </row>
    <row r="131" spans="1:9" ht="18" x14ac:dyDescent="0.35">
      <c r="A131" s="147"/>
      <c r="B131" s="147"/>
      <c r="C131" s="148"/>
      <c r="D131" s="148"/>
      <c r="E131" s="148"/>
      <c r="F131" s="152"/>
      <c r="G131" s="148"/>
      <c r="H131" s="148"/>
      <c r="I131" s="50"/>
    </row>
    <row r="132" spans="1:9" ht="18" x14ac:dyDescent="0.35">
      <c r="A132" s="147"/>
      <c r="B132" s="147"/>
      <c r="C132" s="148"/>
      <c r="D132" s="148"/>
      <c r="E132" s="148"/>
      <c r="F132" s="152"/>
      <c r="G132" s="148"/>
      <c r="H132" s="148"/>
      <c r="I132" s="50"/>
    </row>
    <row r="133" spans="1:9" ht="18" x14ac:dyDescent="0.35">
      <c r="A133" s="147"/>
      <c r="B133" s="147"/>
      <c r="C133" s="148"/>
      <c r="D133" s="148"/>
      <c r="E133" s="148"/>
      <c r="F133" s="152"/>
      <c r="G133" s="148"/>
      <c r="H133" s="148"/>
      <c r="I133" s="50"/>
    </row>
    <row r="250" spans="1:1" x14ac:dyDescent="0.3">
      <c r="A250" s="2">
        <v>5</v>
      </c>
    </row>
  </sheetData>
  <sheetProtection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25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opLeftCell="B107" zoomScale="80" zoomScaleNormal="80" zoomScalePageLayoutView="50" workbookViewId="0">
      <selection activeCell="D113" sqref="D113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706" t="s">
        <v>45</v>
      </c>
      <c r="B1" s="706"/>
      <c r="C1" s="706"/>
      <c r="D1" s="706"/>
      <c r="E1" s="706"/>
      <c r="F1" s="706"/>
      <c r="G1" s="706"/>
      <c r="H1" s="706"/>
      <c r="I1" s="706"/>
    </row>
    <row r="2" spans="1:9" ht="18.75" customHeight="1" x14ac:dyDescent="0.3">
      <c r="A2" s="706"/>
      <c r="B2" s="706"/>
      <c r="C2" s="706"/>
      <c r="D2" s="706"/>
      <c r="E2" s="706"/>
      <c r="F2" s="706"/>
      <c r="G2" s="706"/>
      <c r="H2" s="706"/>
      <c r="I2" s="706"/>
    </row>
    <row r="3" spans="1:9" ht="18.75" customHeight="1" x14ac:dyDescent="0.3">
      <c r="A3" s="706"/>
      <c r="B3" s="706"/>
      <c r="C3" s="706"/>
      <c r="D3" s="706"/>
      <c r="E3" s="706"/>
      <c r="F3" s="706"/>
      <c r="G3" s="706"/>
      <c r="H3" s="706"/>
      <c r="I3" s="706"/>
    </row>
    <row r="4" spans="1:9" ht="18.75" customHeight="1" x14ac:dyDescent="0.3">
      <c r="A4" s="706"/>
      <c r="B4" s="706"/>
      <c r="C4" s="706"/>
      <c r="D4" s="706"/>
      <c r="E4" s="706"/>
      <c r="F4" s="706"/>
      <c r="G4" s="706"/>
      <c r="H4" s="706"/>
      <c r="I4" s="706"/>
    </row>
    <row r="5" spans="1:9" ht="18.75" customHeight="1" x14ac:dyDescent="0.3">
      <c r="A5" s="706"/>
      <c r="B5" s="706"/>
      <c r="C5" s="706"/>
      <c r="D5" s="706"/>
      <c r="E5" s="706"/>
      <c r="F5" s="706"/>
      <c r="G5" s="706"/>
      <c r="H5" s="706"/>
      <c r="I5" s="706"/>
    </row>
    <row r="6" spans="1:9" ht="18.75" customHeight="1" x14ac:dyDescent="0.3">
      <c r="A6" s="706"/>
      <c r="B6" s="706"/>
      <c r="C6" s="706"/>
      <c r="D6" s="706"/>
      <c r="E6" s="706"/>
      <c r="F6" s="706"/>
      <c r="G6" s="706"/>
      <c r="H6" s="706"/>
      <c r="I6" s="706"/>
    </row>
    <row r="7" spans="1:9" ht="18.75" customHeight="1" x14ac:dyDescent="0.3">
      <c r="A7" s="706"/>
      <c r="B7" s="706"/>
      <c r="C7" s="706"/>
      <c r="D7" s="706"/>
      <c r="E7" s="706"/>
      <c r="F7" s="706"/>
      <c r="G7" s="706"/>
      <c r="H7" s="706"/>
      <c r="I7" s="706"/>
    </row>
    <row r="8" spans="1:9" x14ac:dyDescent="0.3">
      <c r="A8" s="707" t="s">
        <v>46</v>
      </c>
      <c r="B8" s="707"/>
      <c r="C8" s="707"/>
      <c r="D8" s="707"/>
      <c r="E8" s="707"/>
      <c r="F8" s="707"/>
      <c r="G8" s="707"/>
      <c r="H8" s="707"/>
      <c r="I8" s="707"/>
    </row>
    <row r="9" spans="1:9" x14ac:dyDescent="0.3">
      <c r="A9" s="707"/>
      <c r="B9" s="707"/>
      <c r="C9" s="707"/>
      <c r="D9" s="707"/>
      <c r="E9" s="707"/>
      <c r="F9" s="707"/>
      <c r="G9" s="707"/>
      <c r="H9" s="707"/>
      <c r="I9" s="707"/>
    </row>
    <row r="10" spans="1:9" x14ac:dyDescent="0.3">
      <c r="A10" s="707"/>
      <c r="B10" s="707"/>
      <c r="C10" s="707"/>
      <c r="D10" s="707"/>
      <c r="E10" s="707"/>
      <c r="F10" s="707"/>
      <c r="G10" s="707"/>
      <c r="H10" s="707"/>
      <c r="I10" s="707"/>
    </row>
    <row r="11" spans="1:9" x14ac:dyDescent="0.3">
      <c r="A11" s="707"/>
      <c r="B11" s="707"/>
      <c r="C11" s="707"/>
      <c r="D11" s="707"/>
      <c r="E11" s="707"/>
      <c r="F11" s="707"/>
      <c r="G11" s="707"/>
      <c r="H11" s="707"/>
      <c r="I11" s="707"/>
    </row>
    <row r="12" spans="1:9" x14ac:dyDescent="0.3">
      <c r="A12" s="707"/>
      <c r="B12" s="707"/>
      <c r="C12" s="707"/>
      <c r="D12" s="707"/>
      <c r="E12" s="707"/>
      <c r="F12" s="707"/>
      <c r="G12" s="707"/>
      <c r="H12" s="707"/>
      <c r="I12" s="707"/>
    </row>
    <row r="13" spans="1:9" x14ac:dyDescent="0.3">
      <c r="A13" s="707"/>
      <c r="B13" s="707"/>
      <c r="C13" s="707"/>
      <c r="D13" s="707"/>
      <c r="E13" s="707"/>
      <c r="F13" s="707"/>
      <c r="G13" s="707"/>
      <c r="H13" s="707"/>
      <c r="I13" s="707"/>
    </row>
    <row r="14" spans="1:9" x14ac:dyDescent="0.3">
      <c r="A14" s="707"/>
      <c r="B14" s="707"/>
      <c r="C14" s="707"/>
      <c r="D14" s="707"/>
      <c r="E14" s="707"/>
      <c r="F14" s="707"/>
      <c r="G14" s="707"/>
      <c r="H14" s="707"/>
      <c r="I14" s="707"/>
    </row>
    <row r="15" spans="1:9" ht="19.5" customHeight="1" x14ac:dyDescent="0.35">
      <c r="A15" s="232"/>
    </row>
    <row r="16" spans="1:9" ht="19.5" customHeight="1" x14ac:dyDescent="0.35">
      <c r="A16" s="740" t="s">
        <v>31</v>
      </c>
      <c r="B16" s="741"/>
      <c r="C16" s="741"/>
      <c r="D16" s="741"/>
      <c r="E16" s="741"/>
      <c r="F16" s="741"/>
      <c r="G16" s="741"/>
      <c r="H16" s="742"/>
    </row>
    <row r="17" spans="1:14" ht="20.25" customHeight="1" x14ac:dyDescent="0.3">
      <c r="A17" s="743" t="s">
        <v>47</v>
      </c>
      <c r="B17" s="743"/>
      <c r="C17" s="743"/>
      <c r="D17" s="743"/>
      <c r="E17" s="743"/>
      <c r="F17" s="743"/>
      <c r="G17" s="743"/>
      <c r="H17" s="743"/>
    </row>
    <row r="18" spans="1:14" ht="26.25" customHeight="1" x14ac:dyDescent="0.5">
      <c r="A18" s="234" t="s">
        <v>33</v>
      </c>
      <c r="B18" s="739" t="s">
        <v>5</v>
      </c>
      <c r="C18" s="739"/>
      <c r="D18" s="398"/>
      <c r="E18" s="235"/>
      <c r="F18" s="236"/>
      <c r="G18" s="236"/>
      <c r="H18" s="236"/>
    </row>
    <row r="19" spans="1:14" ht="26.25" customHeight="1" x14ac:dyDescent="0.5">
      <c r="A19" s="234" t="s">
        <v>34</v>
      </c>
      <c r="B19" s="237" t="s">
        <v>7</v>
      </c>
      <c r="C19" s="411">
        <v>29</v>
      </c>
      <c r="D19" s="236"/>
      <c r="E19" s="236"/>
      <c r="F19" s="236"/>
      <c r="G19" s="236"/>
      <c r="H19" s="236"/>
    </row>
    <row r="20" spans="1:14" ht="26.25" customHeight="1" x14ac:dyDescent="0.5">
      <c r="A20" s="234" t="s">
        <v>35</v>
      </c>
      <c r="B20" s="744" t="s">
        <v>128</v>
      </c>
      <c r="C20" s="744"/>
      <c r="D20" s="236"/>
      <c r="E20" s="236"/>
      <c r="F20" s="236"/>
      <c r="G20" s="236"/>
      <c r="H20" s="236"/>
    </row>
    <row r="21" spans="1:14" ht="26.25" customHeight="1" x14ac:dyDescent="0.5">
      <c r="A21" s="234" t="s">
        <v>36</v>
      </c>
      <c r="B21" s="744" t="s">
        <v>11</v>
      </c>
      <c r="C21" s="744"/>
      <c r="D21" s="744"/>
      <c r="E21" s="744"/>
      <c r="F21" s="744"/>
      <c r="G21" s="744"/>
      <c r="H21" s="744"/>
      <c r="I21" s="238"/>
    </row>
    <row r="22" spans="1:14" ht="26.25" customHeight="1" x14ac:dyDescent="0.5">
      <c r="A22" s="234" t="s">
        <v>37</v>
      </c>
      <c r="B22" s="239">
        <v>42509</v>
      </c>
      <c r="C22" s="236"/>
      <c r="D22" s="236"/>
      <c r="E22" s="236"/>
      <c r="F22" s="236"/>
      <c r="G22" s="236"/>
      <c r="H22" s="236"/>
    </row>
    <row r="23" spans="1:14" ht="26.25" customHeight="1" x14ac:dyDescent="0.5">
      <c r="A23" s="234" t="s">
        <v>38</v>
      </c>
      <c r="B23" s="419">
        <v>42510</v>
      </c>
      <c r="C23" s="236"/>
      <c r="D23" s="236"/>
      <c r="E23" s="236"/>
      <c r="F23" s="236"/>
      <c r="G23" s="236"/>
      <c r="H23" s="236"/>
    </row>
    <row r="24" spans="1:14" ht="18" x14ac:dyDescent="0.35">
      <c r="A24" s="234"/>
      <c r="B24" s="240"/>
    </row>
    <row r="25" spans="1:14" ht="18" x14ac:dyDescent="0.35">
      <c r="A25" s="241" t="s">
        <v>1</v>
      </c>
      <c r="B25" s="240"/>
    </row>
    <row r="26" spans="1:14" ht="26.25" customHeight="1" x14ac:dyDescent="0.45">
      <c r="A26" s="242" t="s">
        <v>4</v>
      </c>
      <c r="B26" s="739" t="s">
        <v>128</v>
      </c>
      <c r="C26" s="739"/>
    </row>
    <row r="27" spans="1:14" ht="26.25" customHeight="1" x14ac:dyDescent="0.5">
      <c r="A27" s="243" t="s">
        <v>48</v>
      </c>
      <c r="B27" s="737" t="s">
        <v>127</v>
      </c>
      <c r="C27" s="737"/>
    </row>
    <row r="28" spans="1:14" ht="27" customHeight="1" x14ac:dyDescent="0.45">
      <c r="A28" s="243" t="s">
        <v>6</v>
      </c>
      <c r="B28" s="244">
        <v>99.15</v>
      </c>
    </row>
    <row r="29" spans="1:14" s="3" customFormat="1" ht="27" customHeight="1" x14ac:dyDescent="0.5">
      <c r="A29" s="243" t="s">
        <v>49</v>
      </c>
      <c r="B29" s="245">
        <v>0</v>
      </c>
      <c r="C29" s="714" t="s">
        <v>50</v>
      </c>
      <c r="D29" s="715"/>
      <c r="E29" s="715"/>
      <c r="F29" s="715"/>
      <c r="G29" s="716"/>
      <c r="I29" s="246"/>
      <c r="J29" s="246"/>
      <c r="K29" s="246"/>
      <c r="L29" s="246"/>
    </row>
    <row r="30" spans="1:14" s="3" customFormat="1" ht="19.5" customHeight="1" x14ac:dyDescent="0.35">
      <c r="A30" s="243" t="s">
        <v>51</v>
      </c>
      <c r="B30" s="247">
        <f>B28-B29</f>
        <v>99.15</v>
      </c>
      <c r="C30" s="248"/>
      <c r="D30" s="248"/>
      <c r="E30" s="248"/>
      <c r="F30" s="248"/>
      <c r="G30" s="249"/>
      <c r="I30" s="246"/>
      <c r="J30" s="246"/>
      <c r="K30" s="246"/>
      <c r="L30" s="246"/>
    </row>
    <row r="31" spans="1:14" s="3" customFormat="1" ht="27" customHeight="1" x14ac:dyDescent="0.45">
      <c r="A31" s="243" t="s">
        <v>52</v>
      </c>
      <c r="B31" s="250">
        <v>1</v>
      </c>
      <c r="C31" s="717" t="s">
        <v>53</v>
      </c>
      <c r="D31" s="718"/>
      <c r="E31" s="718"/>
      <c r="F31" s="718"/>
      <c r="G31" s="718"/>
      <c r="H31" s="719"/>
      <c r="I31" s="246"/>
      <c r="J31" s="246"/>
      <c r="K31" s="246"/>
      <c r="L31" s="246"/>
    </row>
    <row r="32" spans="1:14" s="3" customFormat="1" ht="27" customHeight="1" x14ac:dyDescent="0.45">
      <c r="A32" s="243" t="s">
        <v>54</v>
      </c>
      <c r="B32" s="250">
        <v>1</v>
      </c>
      <c r="C32" s="717" t="s">
        <v>55</v>
      </c>
      <c r="D32" s="718"/>
      <c r="E32" s="718"/>
      <c r="F32" s="718"/>
      <c r="G32" s="718"/>
      <c r="H32" s="719"/>
      <c r="I32" s="246"/>
      <c r="J32" s="246"/>
      <c r="K32" s="246"/>
      <c r="L32" s="251"/>
      <c r="M32" s="251"/>
      <c r="N32" s="252"/>
    </row>
    <row r="33" spans="1:14" s="3" customFormat="1" ht="17.25" customHeight="1" x14ac:dyDescent="0.35">
      <c r="A33" s="243"/>
      <c r="B33" s="253"/>
      <c r="C33" s="254"/>
      <c r="D33" s="254"/>
      <c r="E33" s="254"/>
      <c r="F33" s="254"/>
      <c r="G33" s="254"/>
      <c r="H33" s="254"/>
      <c r="I33" s="246"/>
      <c r="J33" s="246"/>
      <c r="K33" s="246"/>
      <c r="L33" s="251"/>
      <c r="M33" s="251"/>
      <c r="N33" s="252"/>
    </row>
    <row r="34" spans="1:14" s="3" customFormat="1" ht="18" x14ac:dyDescent="0.35">
      <c r="A34" s="243" t="s">
        <v>56</v>
      </c>
      <c r="B34" s="255">
        <f>B31/B32</f>
        <v>1</v>
      </c>
      <c r="C34" s="233" t="s">
        <v>57</v>
      </c>
      <c r="D34" s="233"/>
      <c r="E34" s="233"/>
      <c r="F34" s="233"/>
      <c r="G34" s="233"/>
      <c r="I34" s="246"/>
      <c r="J34" s="246"/>
      <c r="K34" s="246"/>
      <c r="L34" s="251"/>
      <c r="M34" s="251"/>
      <c r="N34" s="252"/>
    </row>
    <row r="35" spans="1:14" s="3" customFormat="1" ht="19.5" customHeight="1" x14ac:dyDescent="0.35">
      <c r="A35" s="243"/>
      <c r="B35" s="247"/>
      <c r="G35" s="233"/>
      <c r="I35" s="246"/>
      <c r="J35" s="246"/>
      <c r="K35" s="246"/>
      <c r="L35" s="251"/>
      <c r="M35" s="251"/>
      <c r="N35" s="252"/>
    </row>
    <row r="36" spans="1:14" s="3" customFormat="1" ht="27" customHeight="1" x14ac:dyDescent="0.45">
      <c r="A36" s="256" t="s">
        <v>58</v>
      </c>
      <c r="B36" s="257">
        <v>20</v>
      </c>
      <c r="C36" s="233"/>
      <c r="D36" s="720" t="s">
        <v>59</v>
      </c>
      <c r="E36" s="738"/>
      <c r="F36" s="720" t="s">
        <v>60</v>
      </c>
      <c r="G36" s="721"/>
      <c r="J36" s="246"/>
      <c r="K36" s="246"/>
      <c r="L36" s="251"/>
      <c r="M36" s="251"/>
      <c r="N36" s="252"/>
    </row>
    <row r="37" spans="1:14" s="3" customFormat="1" ht="27" customHeight="1" x14ac:dyDescent="0.45">
      <c r="A37" s="258" t="s">
        <v>61</v>
      </c>
      <c r="B37" s="259">
        <v>4</v>
      </c>
      <c r="C37" s="260" t="s">
        <v>62</v>
      </c>
      <c r="D37" s="261" t="s">
        <v>63</v>
      </c>
      <c r="E37" s="262" t="s">
        <v>64</v>
      </c>
      <c r="F37" s="261" t="s">
        <v>63</v>
      </c>
      <c r="G37" s="263" t="s">
        <v>64</v>
      </c>
      <c r="I37" s="264" t="s">
        <v>65</v>
      </c>
      <c r="J37" s="246"/>
      <c r="K37" s="246"/>
      <c r="L37" s="251"/>
      <c r="M37" s="251"/>
      <c r="N37" s="252"/>
    </row>
    <row r="38" spans="1:14" s="3" customFormat="1" ht="26.25" customHeight="1" x14ac:dyDescent="0.45">
      <c r="A38" s="258" t="s">
        <v>66</v>
      </c>
      <c r="B38" s="259">
        <v>20</v>
      </c>
      <c r="C38" s="265">
        <v>1</v>
      </c>
      <c r="D38" s="446">
        <v>25610444</v>
      </c>
      <c r="E38" s="266">
        <f>IF(ISBLANK(D38),"-",$D$48/$D$45*D38)</f>
        <v>27261212.655859768</v>
      </c>
      <c r="F38" s="446">
        <v>27430709</v>
      </c>
      <c r="G38" s="267">
        <f>IF(ISBLANK(F38),"-",$D$48/$F$45*F38)</f>
        <v>27310828.119967401</v>
      </c>
      <c r="I38" s="268"/>
      <c r="J38" s="246"/>
      <c r="K38" s="246"/>
      <c r="L38" s="251"/>
      <c r="M38" s="251"/>
      <c r="N38" s="252"/>
    </row>
    <row r="39" spans="1:14" s="3" customFormat="1" ht="26.25" customHeight="1" x14ac:dyDescent="0.45">
      <c r="A39" s="258" t="s">
        <v>67</v>
      </c>
      <c r="B39" s="259">
        <v>1</v>
      </c>
      <c r="C39" s="269">
        <v>2</v>
      </c>
      <c r="D39" s="451">
        <v>25595812</v>
      </c>
      <c r="E39" s="271">
        <f>IF(ISBLANK(D39),"-",$D$48/$D$45*D39)</f>
        <v>27245637.523168568</v>
      </c>
      <c r="F39" s="451">
        <v>27411824</v>
      </c>
      <c r="G39" s="272">
        <f>IF(ISBLANK(F39),"-",$D$48/$F$45*F39)</f>
        <v>27292025.653394423</v>
      </c>
      <c r="I39" s="722">
        <f>ABS((F43/D43*D42)-F42)/D42</f>
        <v>2.0537197365441667E-3</v>
      </c>
      <c r="J39" s="246"/>
      <c r="K39" s="246"/>
      <c r="L39" s="251"/>
      <c r="M39" s="251"/>
      <c r="N39" s="252"/>
    </row>
    <row r="40" spans="1:14" ht="26.25" customHeight="1" x14ac:dyDescent="0.45">
      <c r="A40" s="258" t="s">
        <v>68</v>
      </c>
      <c r="B40" s="259">
        <v>1</v>
      </c>
      <c r="C40" s="269">
        <v>3</v>
      </c>
      <c r="D40" s="451">
        <v>25553454</v>
      </c>
      <c r="E40" s="271">
        <f>IF(ISBLANK(D40),"-",$D$48/$D$45*D40)</f>
        <v>27200549.259736788</v>
      </c>
      <c r="F40" s="451">
        <v>27381164</v>
      </c>
      <c r="G40" s="272">
        <f>IF(ISBLANK(F40),"-",$D$48/$F$45*F40)</f>
        <v>27261499.647298183</v>
      </c>
      <c r="I40" s="722"/>
      <c r="L40" s="251"/>
      <c r="M40" s="251"/>
      <c r="N40" s="273"/>
    </row>
    <row r="41" spans="1:14" ht="27" customHeight="1" x14ac:dyDescent="0.45">
      <c r="A41" s="258" t="s">
        <v>69</v>
      </c>
      <c r="B41" s="259">
        <v>1</v>
      </c>
      <c r="C41" s="274">
        <v>4</v>
      </c>
      <c r="D41" s="275"/>
      <c r="E41" s="276" t="str">
        <f>IF(ISBLANK(D41),"-",$D$48/$D$45*D41)</f>
        <v>-</v>
      </c>
      <c r="F41" s="456"/>
      <c r="G41" s="277" t="str">
        <f>IF(ISBLANK(F41),"-",$D$48/$F$45*F41)</f>
        <v>-</v>
      </c>
      <c r="I41" s="278"/>
      <c r="L41" s="251"/>
      <c r="M41" s="251"/>
      <c r="N41" s="273"/>
    </row>
    <row r="42" spans="1:14" ht="27" customHeight="1" x14ac:dyDescent="0.45">
      <c r="A42" s="258" t="s">
        <v>70</v>
      </c>
      <c r="B42" s="259">
        <v>1</v>
      </c>
      <c r="C42" s="279" t="s">
        <v>71</v>
      </c>
      <c r="D42" s="280">
        <f>AVERAGE(D38:D41)</f>
        <v>25586570</v>
      </c>
      <c r="E42" s="281">
        <f>AVERAGE(E38:E41)</f>
        <v>27235799.812921707</v>
      </c>
      <c r="F42" s="280">
        <f>AVERAGE(F38:F41)</f>
        <v>27407899</v>
      </c>
      <c r="G42" s="282">
        <f>AVERAGE(G38:G41)</f>
        <v>27288117.806886669</v>
      </c>
      <c r="H42" s="283"/>
    </row>
    <row r="43" spans="1:14" ht="26.25" customHeight="1" x14ac:dyDescent="0.45">
      <c r="A43" s="258" t="s">
        <v>72</v>
      </c>
      <c r="B43" s="259">
        <v>1</v>
      </c>
      <c r="C43" s="284" t="s">
        <v>73</v>
      </c>
      <c r="D43" s="285">
        <v>18.95</v>
      </c>
      <c r="E43" s="273"/>
      <c r="F43" s="285">
        <v>20.260000000000002</v>
      </c>
      <c r="H43" s="283"/>
    </row>
    <row r="44" spans="1:14" ht="26.25" customHeight="1" x14ac:dyDescent="0.45">
      <c r="A44" s="258" t="s">
        <v>74</v>
      </c>
      <c r="B44" s="259">
        <v>1</v>
      </c>
      <c r="C44" s="286" t="s">
        <v>75</v>
      </c>
      <c r="D44" s="287">
        <f>D43*$B$34</f>
        <v>18.95</v>
      </c>
      <c r="E44" s="288"/>
      <c r="F44" s="287">
        <f>F43*$B$34</f>
        <v>20.260000000000002</v>
      </c>
      <c r="H44" s="283"/>
    </row>
    <row r="45" spans="1:14" ht="19.5" customHeight="1" x14ac:dyDescent="0.35">
      <c r="A45" s="258" t="s">
        <v>76</v>
      </c>
      <c r="B45" s="289">
        <f>(B44/B43)*(B42/B41)*(B40/B39)*(B38/B37)*B36</f>
        <v>100</v>
      </c>
      <c r="C45" s="286" t="s">
        <v>77</v>
      </c>
      <c r="D45" s="290">
        <f>D44*$B$30/100</f>
        <v>18.788924999999999</v>
      </c>
      <c r="E45" s="291"/>
      <c r="F45" s="290">
        <f>F44*$B$30/100</f>
        <v>20.087790000000002</v>
      </c>
      <c r="H45" s="283"/>
    </row>
    <row r="46" spans="1:14" ht="19.5" customHeight="1" x14ac:dyDescent="0.35">
      <c r="A46" s="708" t="s">
        <v>78</v>
      </c>
      <c r="B46" s="709"/>
      <c r="C46" s="286" t="s">
        <v>79</v>
      </c>
      <c r="D46" s="292">
        <f>D45/$B$45</f>
        <v>0.18788924999999998</v>
      </c>
      <c r="E46" s="293"/>
      <c r="F46" s="294">
        <f>F45/$B$45</f>
        <v>0.20087790000000003</v>
      </c>
      <c r="H46" s="283"/>
    </row>
    <row r="47" spans="1:14" ht="27" customHeight="1" x14ac:dyDescent="0.45">
      <c r="A47" s="710"/>
      <c r="B47" s="711"/>
      <c r="C47" s="295" t="s">
        <v>80</v>
      </c>
      <c r="D47" s="296">
        <v>0.2</v>
      </c>
      <c r="E47" s="297"/>
      <c r="F47" s="293"/>
      <c r="H47" s="283"/>
    </row>
    <row r="48" spans="1:14" ht="18" x14ac:dyDescent="0.35">
      <c r="C48" s="298" t="s">
        <v>81</v>
      </c>
      <c r="D48" s="290">
        <f>D47*$B$45</f>
        <v>20</v>
      </c>
      <c r="F48" s="299"/>
      <c r="H48" s="283"/>
    </row>
    <row r="49" spans="1:12" ht="19.5" customHeight="1" x14ac:dyDescent="0.35">
      <c r="C49" s="300" t="s">
        <v>82</v>
      </c>
      <c r="D49" s="301">
        <f>D48/B34</f>
        <v>20</v>
      </c>
      <c r="F49" s="299"/>
      <c r="H49" s="283"/>
    </row>
    <row r="50" spans="1:12" ht="18" x14ac:dyDescent="0.35">
      <c r="C50" s="256" t="s">
        <v>83</v>
      </c>
      <c r="D50" s="302">
        <f>AVERAGE(E38:E41,G38:G41)</f>
        <v>27261958.809904188</v>
      </c>
      <c r="F50" s="303"/>
      <c r="H50" s="283"/>
    </row>
    <row r="51" spans="1:12" ht="18" x14ac:dyDescent="0.35">
      <c r="C51" s="258" t="s">
        <v>84</v>
      </c>
      <c r="D51" s="304">
        <f>STDEV(E38:E41,G38:G41)/D50</f>
        <v>1.404510587044037E-3</v>
      </c>
      <c r="F51" s="303"/>
      <c r="H51" s="283"/>
    </row>
    <row r="52" spans="1:12" ht="19.5" customHeight="1" x14ac:dyDescent="0.35">
      <c r="C52" s="305" t="s">
        <v>20</v>
      </c>
      <c r="D52" s="306">
        <f>COUNT(E38:E41,G38:G41)</f>
        <v>6</v>
      </c>
      <c r="F52" s="303"/>
    </row>
    <row r="54" spans="1:12" ht="18" x14ac:dyDescent="0.35">
      <c r="A54" s="307" t="s">
        <v>1</v>
      </c>
      <c r="B54" s="308" t="s">
        <v>85</v>
      </c>
    </row>
    <row r="55" spans="1:12" ht="18" x14ac:dyDescent="0.35">
      <c r="A55" s="233" t="s">
        <v>86</v>
      </c>
      <c r="B55" s="309" t="str">
        <f>B21</f>
        <v xml:space="preserve">Lamivudine 150mg + Zidovudine 300mg + Nevirapine 200mg </v>
      </c>
    </row>
    <row r="56" spans="1:12" ht="26.25" customHeight="1" x14ac:dyDescent="0.45">
      <c r="A56" s="310" t="s">
        <v>87</v>
      </c>
      <c r="B56" s="311">
        <v>200</v>
      </c>
      <c r="C56" s="233" t="str">
        <f>B20</f>
        <v>Nevirapine</v>
      </c>
      <c r="H56" s="312"/>
    </row>
    <row r="57" spans="1:12" ht="18" x14ac:dyDescent="0.35">
      <c r="A57" s="309" t="s">
        <v>88</v>
      </c>
      <c r="B57" s="399">
        <f>Uniformity!C46</f>
        <v>1133.7155</v>
      </c>
      <c r="H57" s="312"/>
    </row>
    <row r="58" spans="1:12" ht="19.5" customHeight="1" x14ac:dyDescent="0.35">
      <c r="H58" s="312"/>
    </row>
    <row r="59" spans="1:12" s="3" customFormat="1" ht="27" customHeight="1" x14ac:dyDescent="0.45">
      <c r="A59" s="256" t="s">
        <v>89</v>
      </c>
      <c r="B59" s="257">
        <v>100</v>
      </c>
      <c r="C59" s="233"/>
      <c r="D59" s="313" t="s">
        <v>90</v>
      </c>
      <c r="E59" s="314" t="s">
        <v>62</v>
      </c>
      <c r="F59" s="314" t="s">
        <v>63</v>
      </c>
      <c r="G59" s="314" t="s">
        <v>91</v>
      </c>
      <c r="H59" s="260" t="s">
        <v>92</v>
      </c>
      <c r="L59" s="246"/>
    </row>
    <row r="60" spans="1:12" s="3" customFormat="1" ht="26.25" customHeight="1" x14ac:dyDescent="0.45">
      <c r="A60" s="258" t="s">
        <v>93</v>
      </c>
      <c r="B60" s="259">
        <v>5</v>
      </c>
      <c r="C60" s="725" t="s">
        <v>94</v>
      </c>
      <c r="D60" s="728">
        <v>1130.1199999999999</v>
      </c>
      <c r="E60" s="315">
        <v>1</v>
      </c>
      <c r="F60" s="316">
        <v>24917870</v>
      </c>
      <c r="G60" s="400">
        <f>IF(ISBLANK(F60),"-",(F60/$D$50*$D$47*$B$68)*($B$57/$D$60))</f>
        <v>183.38481757443193</v>
      </c>
      <c r="H60" s="317">
        <f t="shared" ref="H60:H71" si="0">IF(ISBLANK(F60),"-",G60/$B$56)</f>
        <v>0.91692408787215962</v>
      </c>
      <c r="L60" s="246"/>
    </row>
    <row r="61" spans="1:12" s="3" customFormat="1" ht="26.25" customHeight="1" x14ac:dyDescent="0.45">
      <c r="A61" s="258" t="s">
        <v>95</v>
      </c>
      <c r="B61" s="259">
        <v>50</v>
      </c>
      <c r="C61" s="726"/>
      <c r="D61" s="729"/>
      <c r="E61" s="318">
        <v>2</v>
      </c>
      <c r="F61" s="270">
        <v>24957471</v>
      </c>
      <c r="G61" s="401">
        <f>IF(ISBLANK(F61),"-",(F61/$D$50*$D$47*$B$68)*($B$57/$D$60))</f>
        <v>183.6762639203983</v>
      </c>
      <c r="H61" s="319">
        <f t="shared" si="0"/>
        <v>0.91838131960199154</v>
      </c>
      <c r="L61" s="246"/>
    </row>
    <row r="62" spans="1:12" s="3" customFormat="1" ht="26.25" customHeight="1" x14ac:dyDescent="0.45">
      <c r="A62" s="258" t="s">
        <v>96</v>
      </c>
      <c r="B62" s="259">
        <v>1</v>
      </c>
      <c r="C62" s="726"/>
      <c r="D62" s="729"/>
      <c r="E62" s="318">
        <v>3</v>
      </c>
      <c r="F62" s="320">
        <v>25062586</v>
      </c>
      <c r="G62" s="401">
        <f>IF(ISBLANK(F62),"-",(F62/$D$50*$D$47*$B$68)*($B$57/$D$60))</f>
        <v>184.44986515916133</v>
      </c>
      <c r="H62" s="319">
        <f t="shared" si="0"/>
        <v>0.92224932579580665</v>
      </c>
      <c r="L62" s="246"/>
    </row>
    <row r="63" spans="1:12" ht="27" customHeight="1" x14ac:dyDescent="0.45">
      <c r="A63" s="258" t="s">
        <v>97</v>
      </c>
      <c r="B63" s="259">
        <v>1</v>
      </c>
      <c r="C63" s="736"/>
      <c r="D63" s="730"/>
      <c r="E63" s="321">
        <v>4</v>
      </c>
      <c r="F63" s="322"/>
      <c r="G63" s="401" t="str">
        <f>IF(ISBLANK(F63),"-",(F63/$D$50*$D$47*$B$68)*($B$57/$D$60))</f>
        <v>-</v>
      </c>
      <c r="H63" s="319" t="str">
        <f t="shared" si="0"/>
        <v>-</v>
      </c>
    </row>
    <row r="64" spans="1:12" ht="26.25" customHeight="1" x14ac:dyDescent="0.45">
      <c r="A64" s="258" t="s">
        <v>98</v>
      </c>
      <c r="B64" s="259">
        <v>1</v>
      </c>
      <c r="C64" s="725" t="s">
        <v>99</v>
      </c>
      <c r="D64" s="728">
        <v>1133.77</v>
      </c>
      <c r="E64" s="315">
        <v>1</v>
      </c>
      <c r="F64" s="316">
        <v>24931148</v>
      </c>
      <c r="G64" s="402">
        <f>IF(ISBLANK(F64),"-",(F64/$D$50*$D$47*$B$68)*($B$57/$D$64))</f>
        <v>182.89184383758291</v>
      </c>
      <c r="H64" s="323">
        <f t="shared" si="0"/>
        <v>0.91445921918791451</v>
      </c>
    </row>
    <row r="65" spans="1:8" ht="26.25" customHeight="1" x14ac:dyDescent="0.45">
      <c r="A65" s="258" t="s">
        <v>100</v>
      </c>
      <c r="B65" s="259">
        <v>1</v>
      </c>
      <c r="C65" s="726"/>
      <c r="D65" s="729"/>
      <c r="E65" s="318">
        <v>2</v>
      </c>
      <c r="F65" s="270">
        <v>24842446</v>
      </c>
      <c r="G65" s="403">
        <f>IF(ISBLANK(F65),"-",(F65/$D$50*$D$47*$B$68)*($B$57/$D$64))</f>
        <v>182.24113684518605</v>
      </c>
      <c r="H65" s="324">
        <f t="shared" si="0"/>
        <v>0.91120568422593029</v>
      </c>
    </row>
    <row r="66" spans="1:8" ht="26.25" customHeight="1" x14ac:dyDescent="0.45">
      <c r="A66" s="258" t="s">
        <v>101</v>
      </c>
      <c r="B66" s="259">
        <v>1</v>
      </c>
      <c r="C66" s="726"/>
      <c r="D66" s="729"/>
      <c r="E66" s="318">
        <v>3</v>
      </c>
      <c r="F66" s="270">
        <v>24926899</v>
      </c>
      <c r="G66" s="403">
        <f>IF(ISBLANK(F66),"-",(F66/$D$50*$D$47*$B$68)*($B$57/$D$64))</f>
        <v>182.86067369473724</v>
      </c>
      <c r="H66" s="324">
        <f t="shared" si="0"/>
        <v>0.91430336847368621</v>
      </c>
    </row>
    <row r="67" spans="1:8" ht="27" customHeight="1" x14ac:dyDescent="0.45">
      <c r="A67" s="258" t="s">
        <v>102</v>
      </c>
      <c r="B67" s="259">
        <v>1</v>
      </c>
      <c r="C67" s="736"/>
      <c r="D67" s="730"/>
      <c r="E67" s="321">
        <v>4</v>
      </c>
      <c r="F67" s="322"/>
      <c r="G67" s="404" t="str">
        <f>IF(ISBLANK(F67),"-",(F67/$D$50*$D$47*$B$68)*($B$57/$D$64))</f>
        <v>-</v>
      </c>
      <c r="H67" s="325" t="str">
        <f t="shared" si="0"/>
        <v>-</v>
      </c>
    </row>
    <row r="68" spans="1:8" ht="26.25" customHeight="1" x14ac:dyDescent="0.5">
      <c r="A68" s="258" t="s">
        <v>103</v>
      </c>
      <c r="B68" s="326">
        <f>(B67/B66)*(B65/B64)*(B63/B62)*(B61/B60)*B59</f>
        <v>1000</v>
      </c>
      <c r="C68" s="725" t="s">
        <v>104</v>
      </c>
      <c r="D68" s="728">
        <v>1131.1400000000001</v>
      </c>
      <c r="E68" s="315">
        <v>1</v>
      </c>
      <c r="F68" s="316">
        <v>24903093</v>
      </c>
      <c r="G68" s="402">
        <f>IF(ISBLANK(F68),"-",(F68/$D$50*$D$47*$B$68)*($B$57/$D$68))</f>
        <v>183.11079690171545</v>
      </c>
      <c r="H68" s="319">
        <f t="shared" si="0"/>
        <v>0.91555398450857728</v>
      </c>
    </row>
    <row r="69" spans="1:8" ht="27" customHeight="1" x14ac:dyDescent="0.5">
      <c r="A69" s="305" t="s">
        <v>105</v>
      </c>
      <c r="B69" s="327">
        <f>(D47*B68)/B56*B57</f>
        <v>1133.7155</v>
      </c>
      <c r="C69" s="726"/>
      <c r="D69" s="729"/>
      <c r="E69" s="318">
        <v>2</v>
      </c>
      <c r="F69" s="270">
        <v>24707876</v>
      </c>
      <c r="G69" s="403">
        <f>IF(ISBLANK(F69),"-",(F69/$D$50*$D$47*$B$68)*($B$57/$D$68))</f>
        <v>181.67537920324875</v>
      </c>
      <c r="H69" s="319">
        <f t="shared" si="0"/>
        <v>0.90837689601624372</v>
      </c>
    </row>
    <row r="70" spans="1:8" ht="26.25" customHeight="1" x14ac:dyDescent="0.45">
      <c r="A70" s="731" t="s">
        <v>78</v>
      </c>
      <c r="B70" s="732"/>
      <c r="C70" s="726"/>
      <c r="D70" s="729"/>
      <c r="E70" s="318">
        <v>3</v>
      </c>
      <c r="F70" s="270">
        <v>24848872</v>
      </c>
      <c r="G70" s="403">
        <f>IF(ISBLANK(F70),"-",(F70/$D$50*$D$47*$B$68)*($B$57/$D$68))</f>
        <v>182.71211347235959</v>
      </c>
      <c r="H70" s="319">
        <f t="shared" si="0"/>
        <v>0.91356056736179791</v>
      </c>
    </row>
    <row r="71" spans="1:8" ht="27" customHeight="1" x14ac:dyDescent="0.45">
      <c r="A71" s="733"/>
      <c r="B71" s="734"/>
      <c r="C71" s="727"/>
      <c r="D71" s="730"/>
      <c r="E71" s="321">
        <v>4</v>
      </c>
      <c r="F71" s="322"/>
      <c r="G71" s="404" t="str">
        <f>IF(ISBLANK(F71),"-",(F71/$D$50*$D$47*$B$68)*($B$57/$D$68))</f>
        <v>-</v>
      </c>
      <c r="H71" s="328" t="str">
        <f t="shared" si="0"/>
        <v>-</v>
      </c>
    </row>
    <row r="72" spans="1:8" ht="26.25" customHeight="1" x14ac:dyDescent="0.45">
      <c r="A72" s="329"/>
      <c r="B72" s="329"/>
      <c r="C72" s="329"/>
      <c r="D72" s="329"/>
      <c r="E72" s="329"/>
      <c r="F72" s="331" t="s">
        <v>71</v>
      </c>
      <c r="G72" s="409">
        <f>AVERAGE(G60:G71)</f>
        <v>183.00032117875793</v>
      </c>
      <c r="H72" s="332">
        <f>AVERAGE(H60:H71)</f>
        <v>0.91500160589378987</v>
      </c>
    </row>
    <row r="73" spans="1:8" ht="26.25" customHeight="1" x14ac:dyDescent="0.45">
      <c r="C73" s="329"/>
      <c r="D73" s="329"/>
      <c r="E73" s="329"/>
      <c r="F73" s="333" t="s">
        <v>84</v>
      </c>
      <c r="G73" s="405">
        <f>STDEV(G60:G71)/G72</f>
        <v>4.3904413597669499E-3</v>
      </c>
      <c r="H73" s="405">
        <f>STDEV(H60:H71)/H72</f>
        <v>4.3904413597669533E-3</v>
      </c>
    </row>
    <row r="74" spans="1:8" ht="27" customHeight="1" x14ac:dyDescent="0.45">
      <c r="A74" s="329"/>
      <c r="B74" s="329"/>
      <c r="C74" s="330"/>
      <c r="D74" s="330"/>
      <c r="E74" s="334"/>
      <c r="F74" s="335" t="s">
        <v>20</v>
      </c>
      <c r="G74" s="336">
        <f>COUNT(G60:G71)</f>
        <v>9</v>
      </c>
      <c r="H74" s="336">
        <f>COUNT(H60:H71)</f>
        <v>9</v>
      </c>
    </row>
    <row r="76" spans="1:8" ht="26.25" customHeight="1" x14ac:dyDescent="0.45">
      <c r="A76" s="242" t="s">
        <v>106</v>
      </c>
      <c r="B76" s="337" t="s">
        <v>107</v>
      </c>
      <c r="C76" s="712" t="str">
        <f>B20</f>
        <v>Nevirapine</v>
      </c>
      <c r="D76" s="712"/>
      <c r="E76" s="338" t="s">
        <v>108</v>
      </c>
      <c r="F76" s="338"/>
      <c r="G76" s="339">
        <f>H72</f>
        <v>0.91500160589378987</v>
      </c>
      <c r="H76" s="340"/>
    </row>
    <row r="77" spans="1:8" ht="18" x14ac:dyDescent="0.35">
      <c r="A77" s="241" t="s">
        <v>109</v>
      </c>
      <c r="B77" s="241" t="s">
        <v>110</v>
      </c>
    </row>
    <row r="78" spans="1:8" ht="18" x14ac:dyDescent="0.35">
      <c r="A78" s="241"/>
      <c r="B78" s="241"/>
    </row>
    <row r="79" spans="1:8" ht="26.25" customHeight="1" x14ac:dyDescent="0.45">
      <c r="A79" s="242" t="s">
        <v>4</v>
      </c>
      <c r="B79" s="735" t="str">
        <f>B26</f>
        <v>Nevirapine</v>
      </c>
      <c r="C79" s="735"/>
    </row>
    <row r="80" spans="1:8" ht="26.25" customHeight="1" x14ac:dyDescent="0.45">
      <c r="A80" s="243" t="s">
        <v>48</v>
      </c>
      <c r="B80" s="735" t="str">
        <f>B27</f>
        <v>L3-9</v>
      </c>
      <c r="C80" s="735"/>
    </row>
    <row r="81" spans="1:12" ht="27" customHeight="1" x14ac:dyDescent="0.45">
      <c r="A81" s="243" t="s">
        <v>6</v>
      </c>
      <c r="B81" s="341">
        <f>B28</f>
        <v>99.15</v>
      </c>
    </row>
    <row r="82" spans="1:12" s="3" customFormat="1" ht="27" customHeight="1" x14ac:dyDescent="0.5">
      <c r="A82" s="243" t="s">
        <v>49</v>
      </c>
      <c r="B82" s="245">
        <v>0</v>
      </c>
      <c r="C82" s="714" t="s">
        <v>50</v>
      </c>
      <c r="D82" s="715"/>
      <c r="E82" s="715"/>
      <c r="F82" s="715"/>
      <c r="G82" s="716"/>
      <c r="I82" s="246"/>
      <c r="J82" s="246"/>
      <c r="K82" s="246"/>
      <c r="L82" s="246"/>
    </row>
    <row r="83" spans="1:12" s="3" customFormat="1" ht="19.5" customHeight="1" x14ac:dyDescent="0.35">
      <c r="A83" s="243" t="s">
        <v>51</v>
      </c>
      <c r="B83" s="247">
        <f>B81-B82</f>
        <v>99.15</v>
      </c>
      <c r="C83" s="248"/>
      <c r="D83" s="248"/>
      <c r="E83" s="248"/>
      <c r="F83" s="248"/>
      <c r="G83" s="249"/>
      <c r="I83" s="246"/>
      <c r="J83" s="246"/>
      <c r="K83" s="246"/>
      <c r="L83" s="246"/>
    </row>
    <row r="84" spans="1:12" s="3" customFormat="1" ht="27" customHeight="1" x14ac:dyDescent="0.45">
      <c r="A84" s="243" t="s">
        <v>52</v>
      </c>
      <c r="B84" s="250">
        <v>1</v>
      </c>
      <c r="C84" s="717" t="s">
        <v>111</v>
      </c>
      <c r="D84" s="718"/>
      <c r="E84" s="718"/>
      <c r="F84" s="718"/>
      <c r="G84" s="718"/>
      <c r="H84" s="719"/>
      <c r="I84" s="246"/>
      <c r="J84" s="246"/>
      <c r="K84" s="246"/>
      <c r="L84" s="246"/>
    </row>
    <row r="85" spans="1:12" s="3" customFormat="1" ht="27" customHeight="1" x14ac:dyDescent="0.45">
      <c r="A85" s="243" t="s">
        <v>54</v>
      </c>
      <c r="B85" s="250">
        <v>1</v>
      </c>
      <c r="C85" s="717" t="s">
        <v>112</v>
      </c>
      <c r="D85" s="718"/>
      <c r="E85" s="718"/>
      <c r="F85" s="718"/>
      <c r="G85" s="718"/>
      <c r="H85" s="719"/>
      <c r="I85" s="246"/>
      <c r="J85" s="246"/>
      <c r="K85" s="246"/>
      <c r="L85" s="246"/>
    </row>
    <row r="86" spans="1:12" s="3" customFormat="1" ht="18" x14ac:dyDescent="0.35">
      <c r="A86" s="243"/>
      <c r="B86" s="253"/>
      <c r="C86" s="254"/>
      <c r="D86" s="254"/>
      <c r="E86" s="254"/>
      <c r="F86" s="254"/>
      <c r="G86" s="254"/>
      <c r="H86" s="254"/>
      <c r="I86" s="246"/>
      <c r="J86" s="246"/>
      <c r="K86" s="246"/>
      <c r="L86" s="246"/>
    </row>
    <row r="87" spans="1:12" s="3" customFormat="1" ht="18" x14ac:dyDescent="0.35">
      <c r="A87" s="243" t="s">
        <v>56</v>
      </c>
      <c r="B87" s="255">
        <f>B84/B85</f>
        <v>1</v>
      </c>
      <c r="C87" s="233" t="s">
        <v>57</v>
      </c>
      <c r="D87" s="233"/>
      <c r="E87" s="233"/>
      <c r="F87" s="233"/>
      <c r="G87" s="233"/>
      <c r="I87" s="246"/>
      <c r="J87" s="246"/>
      <c r="K87" s="246"/>
      <c r="L87" s="246"/>
    </row>
    <row r="88" spans="1:12" ht="19.5" customHeight="1" x14ac:dyDescent="0.35">
      <c r="A88" s="241"/>
      <c r="B88" s="241"/>
    </row>
    <row r="89" spans="1:12" ht="27" customHeight="1" x14ac:dyDescent="0.45">
      <c r="A89" s="256" t="s">
        <v>58</v>
      </c>
      <c r="B89" s="257">
        <v>20</v>
      </c>
      <c r="D89" s="342" t="s">
        <v>59</v>
      </c>
      <c r="E89" s="343"/>
      <c r="F89" s="720" t="s">
        <v>60</v>
      </c>
      <c r="G89" s="721"/>
    </row>
    <row r="90" spans="1:12" ht="27" customHeight="1" x14ac:dyDescent="0.45">
      <c r="A90" s="258" t="s">
        <v>61</v>
      </c>
      <c r="B90" s="259">
        <v>4</v>
      </c>
      <c r="C90" s="344" t="s">
        <v>62</v>
      </c>
      <c r="D90" s="261" t="s">
        <v>63</v>
      </c>
      <c r="E90" s="262" t="s">
        <v>64</v>
      </c>
      <c r="F90" s="261" t="s">
        <v>63</v>
      </c>
      <c r="G90" s="345" t="s">
        <v>64</v>
      </c>
      <c r="I90" s="264" t="s">
        <v>65</v>
      </c>
    </row>
    <row r="91" spans="1:12" ht="26.25" customHeight="1" x14ac:dyDescent="0.45">
      <c r="A91" s="258" t="s">
        <v>66</v>
      </c>
      <c r="B91" s="259">
        <v>20</v>
      </c>
      <c r="C91" s="346">
        <v>1</v>
      </c>
      <c r="D91" s="446">
        <v>28825901</v>
      </c>
      <c r="E91" s="266">
        <f>IF(ISBLANK(D91),"-",$D$101/$D$98*D91)</f>
        <v>30575823.404655509</v>
      </c>
      <c r="F91" s="446">
        <v>24776873</v>
      </c>
      <c r="G91" s="267">
        <f>IF(ISBLANK(F91),"-",$D$101/$F$98*F91)</f>
        <v>30114825.13390816</v>
      </c>
      <c r="I91" s="268"/>
    </row>
    <row r="92" spans="1:12" ht="26.25" customHeight="1" x14ac:dyDescent="0.45">
      <c r="A92" s="258" t="s">
        <v>67</v>
      </c>
      <c r="B92" s="259">
        <v>1</v>
      </c>
      <c r="C92" s="330">
        <v>2</v>
      </c>
      <c r="D92" s="451">
        <v>28781812</v>
      </c>
      <c r="E92" s="271">
        <f>IF(ISBLANK(D92),"-",$D$101/$D$98*D92)</f>
        <v>30529057.911424685</v>
      </c>
      <c r="F92" s="451">
        <v>24668019</v>
      </c>
      <c r="G92" s="272">
        <f>IF(ISBLANK(F92),"-",$D$101/$F$98*F92)</f>
        <v>29982519.528793</v>
      </c>
      <c r="I92" s="722">
        <f>ABS((F96/D96*D95)-F95)/D95</f>
        <v>1.2726047755086312E-2</v>
      </c>
    </row>
    <row r="93" spans="1:12" ht="26.25" customHeight="1" x14ac:dyDescent="0.45">
      <c r="A93" s="258" t="s">
        <v>68</v>
      </c>
      <c r="B93" s="259">
        <v>1</v>
      </c>
      <c r="C93" s="330">
        <v>3</v>
      </c>
      <c r="D93" s="451">
        <v>28763337</v>
      </c>
      <c r="E93" s="271">
        <f>IF(ISBLANK(D93),"-",$D$101/$D$98*D93)</f>
        <v>30509461.357013397</v>
      </c>
      <c r="F93" s="451">
        <v>24831344</v>
      </c>
      <c r="G93" s="272">
        <f>IF(ISBLANK(F93),"-",$D$101/$F$98*F93)</f>
        <v>30181031.415865898</v>
      </c>
      <c r="I93" s="722"/>
    </row>
    <row r="94" spans="1:12" ht="27" customHeight="1" x14ac:dyDescent="0.45">
      <c r="A94" s="258" t="s">
        <v>69</v>
      </c>
      <c r="B94" s="259">
        <v>1</v>
      </c>
      <c r="C94" s="347">
        <v>4</v>
      </c>
      <c r="D94" s="275"/>
      <c r="E94" s="276" t="str">
        <f>IF(ISBLANK(D94),"-",$D$101/$D$98*D94)</f>
        <v>-</v>
      </c>
      <c r="F94" s="348"/>
      <c r="G94" s="277" t="str">
        <f>IF(ISBLANK(F94),"-",$D$101/$F$98*F94)</f>
        <v>-</v>
      </c>
      <c r="I94" s="278"/>
    </row>
    <row r="95" spans="1:12" ht="27" customHeight="1" x14ac:dyDescent="0.45">
      <c r="A95" s="258" t="s">
        <v>70</v>
      </c>
      <c r="B95" s="259">
        <v>1</v>
      </c>
      <c r="C95" s="349" t="s">
        <v>71</v>
      </c>
      <c r="D95" s="350">
        <f>AVERAGE(D91:D94)</f>
        <v>28790350</v>
      </c>
      <c r="E95" s="281">
        <f>AVERAGE(E91:E94)</f>
        <v>30538114.22436453</v>
      </c>
      <c r="F95" s="351">
        <f>AVERAGE(F91:F94)</f>
        <v>24758745.333333332</v>
      </c>
      <c r="G95" s="352">
        <f>AVERAGE(G91:G94)</f>
        <v>30092792.026189018</v>
      </c>
    </row>
    <row r="96" spans="1:12" ht="26.25" customHeight="1" x14ac:dyDescent="0.45">
      <c r="A96" s="258" t="s">
        <v>72</v>
      </c>
      <c r="B96" s="244">
        <v>1</v>
      </c>
      <c r="C96" s="353" t="s">
        <v>113</v>
      </c>
      <c r="D96" s="354">
        <v>21.13</v>
      </c>
      <c r="E96" s="273"/>
      <c r="F96" s="285">
        <v>18.440000000000001</v>
      </c>
    </row>
    <row r="97" spans="1:10" ht="26.25" customHeight="1" x14ac:dyDescent="0.45">
      <c r="A97" s="258" t="s">
        <v>74</v>
      </c>
      <c r="B97" s="244">
        <v>1</v>
      </c>
      <c r="C97" s="355" t="s">
        <v>114</v>
      </c>
      <c r="D97" s="356">
        <f>D96*$B$87</f>
        <v>21.13</v>
      </c>
      <c r="E97" s="288"/>
      <c r="F97" s="287">
        <f>F96*$B$87</f>
        <v>18.440000000000001</v>
      </c>
    </row>
    <row r="98" spans="1:10" ht="19.5" customHeight="1" x14ac:dyDescent="0.35">
      <c r="A98" s="258" t="s">
        <v>76</v>
      </c>
      <c r="B98" s="357">
        <f>(B97/B96)*(B95/B94)*(B93/B92)*(B91/B90)*B89</f>
        <v>100</v>
      </c>
      <c r="C98" s="355" t="s">
        <v>115</v>
      </c>
      <c r="D98" s="358">
        <f>D97*$B$83/100</f>
        <v>20.950395</v>
      </c>
      <c r="E98" s="291"/>
      <c r="F98" s="290">
        <f>F97*$B$83/100</f>
        <v>18.283260000000002</v>
      </c>
    </row>
    <row r="99" spans="1:10" ht="19.5" customHeight="1" x14ac:dyDescent="0.35">
      <c r="A99" s="708" t="s">
        <v>78</v>
      </c>
      <c r="B99" s="723"/>
      <c r="C99" s="355" t="s">
        <v>116</v>
      </c>
      <c r="D99" s="359">
        <f>D98/$B$98</f>
        <v>0.20950394999999999</v>
      </c>
      <c r="E99" s="291"/>
      <c r="F99" s="294">
        <f>F98/$B$98</f>
        <v>0.18283260000000001</v>
      </c>
      <c r="G99" s="360"/>
      <c r="H99" s="283"/>
    </row>
    <row r="100" spans="1:10" ht="19.5" customHeight="1" x14ac:dyDescent="0.35">
      <c r="A100" s="710"/>
      <c r="B100" s="724"/>
      <c r="C100" s="355" t="s">
        <v>80</v>
      </c>
      <c r="D100" s="361">
        <f>$B$56/$B$116</f>
        <v>0.22222222222222221</v>
      </c>
      <c r="F100" s="299"/>
      <c r="G100" s="362"/>
      <c r="H100" s="283"/>
    </row>
    <row r="101" spans="1:10" ht="18" x14ac:dyDescent="0.35">
      <c r="C101" s="355" t="s">
        <v>81</v>
      </c>
      <c r="D101" s="356">
        <f>D100*$B$98</f>
        <v>22.222222222222221</v>
      </c>
      <c r="F101" s="299"/>
      <c r="G101" s="360"/>
      <c r="H101" s="283"/>
    </row>
    <row r="102" spans="1:10" ht="19.5" customHeight="1" x14ac:dyDescent="0.35">
      <c r="C102" s="363" t="s">
        <v>82</v>
      </c>
      <c r="D102" s="364">
        <f>D101/B34</f>
        <v>22.222222222222221</v>
      </c>
      <c r="F102" s="303"/>
      <c r="G102" s="360"/>
      <c r="H102" s="283"/>
      <c r="J102" s="365"/>
    </row>
    <row r="103" spans="1:10" ht="18" x14ac:dyDescent="0.35">
      <c r="C103" s="366" t="s">
        <v>117</v>
      </c>
      <c r="D103" s="367">
        <f>AVERAGE(E91:E94,G91:G94)</f>
        <v>30315453.125276774</v>
      </c>
      <c r="F103" s="303"/>
      <c r="G103" s="368"/>
      <c r="H103" s="283"/>
      <c r="J103" s="369"/>
    </row>
    <row r="104" spans="1:10" ht="18" x14ac:dyDescent="0.35">
      <c r="C104" s="333" t="s">
        <v>84</v>
      </c>
      <c r="D104" s="370">
        <f>STDEV(E91:E94,G91:G94)/D103</f>
        <v>8.3479180374415405E-3</v>
      </c>
      <c r="F104" s="303"/>
      <c r="G104" s="360"/>
      <c r="H104" s="283"/>
      <c r="J104" s="369"/>
    </row>
    <row r="105" spans="1:10" ht="19.5" customHeight="1" x14ac:dyDescent="0.35">
      <c r="C105" s="335" t="s">
        <v>20</v>
      </c>
      <c r="D105" s="371">
        <f>COUNT(E91:E94,G91:G94)</f>
        <v>6</v>
      </c>
      <c r="F105" s="303"/>
      <c r="G105" s="360"/>
      <c r="H105" s="283"/>
      <c r="J105" s="369"/>
    </row>
    <row r="106" spans="1:10" ht="19.5" customHeight="1" x14ac:dyDescent="0.35">
      <c r="A106" s="307"/>
      <c r="B106" s="307"/>
      <c r="C106" s="307"/>
      <c r="D106" s="307"/>
      <c r="E106" s="307"/>
    </row>
    <row r="107" spans="1:10" ht="26.25" customHeight="1" x14ac:dyDescent="0.45">
      <c r="A107" s="256" t="s">
        <v>118</v>
      </c>
      <c r="B107" s="257">
        <v>900</v>
      </c>
      <c r="C107" s="372" t="s">
        <v>141</v>
      </c>
      <c r="D107" s="373" t="s">
        <v>63</v>
      </c>
      <c r="E107" s="374" t="s">
        <v>120</v>
      </c>
      <c r="F107" s="375" t="s">
        <v>121</v>
      </c>
    </row>
    <row r="108" spans="1:10" ht="26.25" customHeight="1" x14ac:dyDescent="0.45">
      <c r="A108" s="258" t="s">
        <v>122</v>
      </c>
      <c r="B108" s="259">
        <v>1</v>
      </c>
      <c r="C108" s="376">
        <v>1</v>
      </c>
      <c r="D108" s="377">
        <v>29014352</v>
      </c>
      <c r="E108" s="406">
        <f t="shared" ref="E108:E113" si="1">IF(ISBLANK(D108),"-",D108/$D$103*$D$100*$B$116)</f>
        <v>191.41625150777026</v>
      </c>
      <c r="F108" s="378">
        <f t="shared" ref="F108:F113" si="2">IF(ISBLANK(D108), "-", E108/$B$56)</f>
        <v>0.95708125753885132</v>
      </c>
    </row>
    <row r="109" spans="1:10" ht="26.25" customHeight="1" x14ac:dyDescent="0.45">
      <c r="A109" s="258" t="s">
        <v>95</v>
      </c>
      <c r="B109" s="259">
        <v>1</v>
      </c>
      <c r="C109" s="376">
        <v>2</v>
      </c>
      <c r="D109" s="377">
        <v>27345412</v>
      </c>
      <c r="E109" s="407">
        <f t="shared" si="1"/>
        <v>180.40576129274226</v>
      </c>
      <c r="F109" s="379">
        <f t="shared" si="2"/>
        <v>0.90202880646371131</v>
      </c>
    </row>
    <row r="110" spans="1:10" ht="26.25" customHeight="1" x14ac:dyDescent="0.45">
      <c r="A110" s="258" t="s">
        <v>96</v>
      </c>
      <c r="B110" s="259">
        <v>1</v>
      </c>
      <c r="C110" s="376">
        <v>3</v>
      </c>
      <c r="D110" s="377">
        <v>28948203</v>
      </c>
      <c r="E110" s="407">
        <f t="shared" si="1"/>
        <v>190.97984701316059</v>
      </c>
      <c r="F110" s="379">
        <f t="shared" si="2"/>
        <v>0.95489923506580299</v>
      </c>
    </row>
    <row r="111" spans="1:10" ht="26.25" customHeight="1" x14ac:dyDescent="0.45">
      <c r="A111" s="258" t="s">
        <v>97</v>
      </c>
      <c r="B111" s="259">
        <v>1</v>
      </c>
      <c r="C111" s="376">
        <v>4</v>
      </c>
      <c r="D111" s="377">
        <v>28953103</v>
      </c>
      <c r="E111" s="407">
        <f t="shared" si="1"/>
        <v>191.01217376070912</v>
      </c>
      <c r="F111" s="379">
        <f t="shared" si="2"/>
        <v>0.95506086880354557</v>
      </c>
    </row>
    <row r="112" spans="1:10" ht="26.25" customHeight="1" x14ac:dyDescent="0.45">
      <c r="A112" s="258" t="s">
        <v>98</v>
      </c>
      <c r="B112" s="259">
        <v>1</v>
      </c>
      <c r="C112" s="376">
        <v>5</v>
      </c>
      <c r="D112" s="377">
        <v>28936423</v>
      </c>
      <c r="E112" s="407">
        <f t="shared" si="1"/>
        <v>190.90213087313577</v>
      </c>
      <c r="F112" s="379">
        <f t="shared" si="2"/>
        <v>0.95451065436567883</v>
      </c>
    </row>
    <row r="113" spans="1:10" ht="26.25" customHeight="1" x14ac:dyDescent="0.45">
      <c r="A113" s="258" t="s">
        <v>100</v>
      </c>
      <c r="B113" s="259">
        <v>1</v>
      </c>
      <c r="C113" s="380">
        <v>6</v>
      </c>
      <c r="D113" s="381">
        <v>26611769</v>
      </c>
      <c r="E113" s="408">
        <f t="shared" si="1"/>
        <v>175.56570169034569</v>
      </c>
      <c r="F113" s="382">
        <f t="shared" si="2"/>
        <v>0.87782850845172844</v>
      </c>
    </row>
    <row r="114" spans="1:10" ht="26.25" customHeight="1" x14ac:dyDescent="0.45">
      <c r="A114" s="258" t="s">
        <v>101</v>
      </c>
      <c r="B114" s="259">
        <v>1</v>
      </c>
      <c r="C114" s="376"/>
      <c r="D114" s="330"/>
      <c r="E114" s="232"/>
      <c r="F114" s="383"/>
    </row>
    <row r="115" spans="1:10" ht="26.25" customHeight="1" x14ac:dyDescent="0.45">
      <c r="A115" s="258" t="s">
        <v>102</v>
      </c>
      <c r="B115" s="259">
        <v>1</v>
      </c>
      <c r="C115" s="376"/>
      <c r="D115" s="754" t="s">
        <v>71</v>
      </c>
      <c r="E115" s="410">
        <f>AVERAGE(E108:E113)</f>
        <v>186.71364435631062</v>
      </c>
      <c r="F115" s="384">
        <f>AVERAGE(F108:F113)</f>
        <v>0.93356822178155319</v>
      </c>
    </row>
    <row r="116" spans="1:10" ht="27" customHeight="1" x14ac:dyDescent="0.45">
      <c r="A116" s="258" t="s">
        <v>103</v>
      </c>
      <c r="B116" s="289">
        <f>(B115/B114)*(B113/B112)*(B111/B110)*(B109/B108)*B107</f>
        <v>900</v>
      </c>
      <c r="C116" s="385"/>
      <c r="D116" s="755" t="s">
        <v>84</v>
      </c>
      <c r="E116" s="386">
        <f>STDEV(E108:E113)/E115</f>
        <v>3.7137083033387093E-2</v>
      </c>
      <c r="F116" s="386">
        <f>STDEV(F108:F113)/F115</f>
        <v>3.7137083033387093E-2</v>
      </c>
      <c r="I116" s="232"/>
    </row>
    <row r="117" spans="1:10" ht="27" customHeight="1" x14ac:dyDescent="0.45">
      <c r="A117" s="708" t="s">
        <v>78</v>
      </c>
      <c r="B117" s="709"/>
      <c r="C117" s="387"/>
      <c r="D117" s="756" t="s">
        <v>20</v>
      </c>
      <c r="E117" s="388">
        <f>COUNT(E108:E113)</f>
        <v>6</v>
      </c>
      <c r="F117" s="388">
        <f>COUNT(F108:F113)</f>
        <v>6</v>
      </c>
      <c r="I117" s="232"/>
      <c r="J117" s="369"/>
    </row>
    <row r="118" spans="1:10" ht="19.5" customHeight="1" x14ac:dyDescent="0.35">
      <c r="A118" s="710"/>
      <c r="B118" s="711"/>
      <c r="C118" s="232"/>
      <c r="D118" s="232"/>
      <c r="E118" s="232"/>
      <c r="F118" s="330"/>
      <c r="G118" s="232"/>
      <c r="H118" s="232"/>
      <c r="I118" s="232"/>
    </row>
    <row r="119" spans="1:10" ht="18" x14ac:dyDescent="0.35">
      <c r="A119" s="397"/>
      <c r="B119" s="254"/>
      <c r="C119" s="232"/>
      <c r="D119" s="232"/>
      <c r="E119" s="232"/>
      <c r="F119" s="330"/>
      <c r="G119" s="232"/>
      <c r="H119" s="232"/>
      <c r="I119" s="232"/>
    </row>
    <row r="120" spans="1:10" ht="26.25" customHeight="1" x14ac:dyDescent="0.45">
      <c r="A120" s="242" t="s">
        <v>106</v>
      </c>
      <c r="B120" s="337" t="s">
        <v>123</v>
      </c>
      <c r="C120" s="712" t="str">
        <f>B20</f>
        <v>Nevirapine</v>
      </c>
      <c r="D120" s="712"/>
      <c r="E120" s="338" t="s">
        <v>124</v>
      </c>
      <c r="F120" s="338"/>
      <c r="G120" s="339">
        <f>F115</f>
        <v>0.93356822178155319</v>
      </c>
      <c r="H120" s="232"/>
      <c r="I120" s="232"/>
    </row>
    <row r="121" spans="1:10" ht="19.5" customHeight="1" x14ac:dyDescent="0.35">
      <c r="A121" s="389"/>
      <c r="B121" s="389"/>
      <c r="C121" s="390"/>
      <c r="D121" s="390"/>
      <c r="E121" s="390"/>
      <c r="F121" s="390"/>
      <c r="G121" s="390"/>
      <c r="H121" s="390"/>
    </row>
    <row r="122" spans="1:10" ht="18" x14ac:dyDescent="0.35">
      <c r="B122" s="713" t="s">
        <v>26</v>
      </c>
      <c r="C122" s="713"/>
      <c r="E122" s="344" t="s">
        <v>27</v>
      </c>
      <c r="F122" s="391"/>
      <c r="G122" s="713" t="s">
        <v>28</v>
      </c>
      <c r="H122" s="713"/>
    </row>
    <row r="123" spans="1:10" ht="69.900000000000006" customHeight="1" x14ac:dyDescent="0.35">
      <c r="A123" s="392" t="s">
        <v>29</v>
      </c>
      <c r="B123" s="393"/>
      <c r="C123" s="393"/>
      <c r="E123" s="393"/>
      <c r="F123" s="232"/>
      <c r="G123" s="394"/>
      <c r="H123" s="394"/>
    </row>
    <row r="124" spans="1:10" ht="69.900000000000006" customHeight="1" x14ac:dyDescent="0.35">
      <c r="A124" s="392" t="s">
        <v>30</v>
      </c>
      <c r="B124" s="395"/>
      <c r="C124" s="395"/>
      <c r="E124" s="395"/>
      <c r="F124" s="232"/>
      <c r="G124" s="396"/>
      <c r="H124" s="396"/>
    </row>
    <row r="125" spans="1:10" ht="18" x14ac:dyDescent="0.35">
      <c r="A125" s="329"/>
      <c r="B125" s="329"/>
      <c r="C125" s="330"/>
      <c r="D125" s="330"/>
      <c r="E125" s="330"/>
      <c r="F125" s="334"/>
      <c r="G125" s="330"/>
      <c r="H125" s="330"/>
      <c r="I125" s="232"/>
    </row>
    <row r="126" spans="1:10" ht="18" x14ac:dyDescent="0.35">
      <c r="A126" s="329"/>
      <c r="B126" s="329"/>
      <c r="C126" s="330"/>
      <c r="D126" s="330"/>
      <c r="E126" s="330"/>
      <c r="F126" s="334"/>
      <c r="G126" s="330"/>
      <c r="H126" s="330"/>
      <c r="I126" s="232"/>
    </row>
    <row r="127" spans="1:10" ht="18" x14ac:dyDescent="0.35">
      <c r="A127" s="329"/>
      <c r="B127" s="329"/>
      <c r="C127" s="330"/>
      <c r="D127" s="330"/>
      <c r="E127" s="330"/>
      <c r="F127" s="334"/>
      <c r="G127" s="330"/>
      <c r="H127" s="330"/>
      <c r="I127" s="232"/>
    </row>
    <row r="128" spans="1:10" ht="18" x14ac:dyDescent="0.35">
      <c r="A128" s="329"/>
      <c r="B128" s="329"/>
      <c r="C128" s="330"/>
      <c r="D128" s="330"/>
      <c r="E128" s="330"/>
      <c r="F128" s="334"/>
      <c r="G128" s="330"/>
      <c r="H128" s="330"/>
      <c r="I128" s="232"/>
    </row>
    <row r="129" spans="1:9" ht="18" x14ac:dyDescent="0.35">
      <c r="A129" s="329"/>
      <c r="B129" s="329"/>
      <c r="C129" s="330"/>
      <c r="D129" s="330"/>
      <c r="E129" s="330"/>
      <c r="F129" s="334"/>
      <c r="G129" s="330"/>
      <c r="H129" s="330"/>
      <c r="I129" s="232"/>
    </row>
    <row r="130" spans="1:9" ht="18" x14ac:dyDescent="0.35">
      <c r="A130" s="329"/>
      <c r="B130" s="329"/>
      <c r="C130" s="330"/>
      <c r="D130" s="330"/>
      <c r="E130" s="330"/>
      <c r="F130" s="334"/>
      <c r="G130" s="330"/>
      <c r="H130" s="330"/>
      <c r="I130" s="232"/>
    </row>
    <row r="131" spans="1:9" ht="18" x14ac:dyDescent="0.35">
      <c r="A131" s="329"/>
      <c r="B131" s="329"/>
      <c r="C131" s="330"/>
      <c r="D131" s="330"/>
      <c r="E131" s="330"/>
      <c r="F131" s="334"/>
      <c r="G131" s="330"/>
      <c r="H131" s="330"/>
      <c r="I131" s="232"/>
    </row>
    <row r="132" spans="1:9" ht="18" x14ac:dyDescent="0.35">
      <c r="A132" s="329"/>
      <c r="B132" s="329"/>
      <c r="C132" s="330"/>
      <c r="D132" s="330"/>
      <c r="E132" s="330"/>
      <c r="F132" s="334"/>
      <c r="G132" s="330"/>
      <c r="H132" s="330"/>
      <c r="I132" s="232"/>
    </row>
    <row r="133" spans="1:9" ht="18" x14ac:dyDescent="0.35">
      <c r="A133" s="329"/>
      <c r="B133" s="329"/>
      <c r="C133" s="330"/>
      <c r="D133" s="330"/>
      <c r="E133" s="330"/>
      <c r="F133" s="334"/>
      <c r="G133" s="330"/>
      <c r="H133" s="330"/>
      <c r="I133" s="232"/>
    </row>
    <row r="250" spans="1:1" x14ac:dyDescent="0.3">
      <c r="A250" s="2">
        <v>5</v>
      </c>
    </row>
  </sheetData>
  <sheetProtection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5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topLeftCell="A112" zoomScale="70" zoomScaleNormal="70" zoomScalePageLayoutView="50" workbookViewId="0">
      <selection activeCell="G110" sqref="G110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706" t="s">
        <v>45</v>
      </c>
      <c r="B1" s="706"/>
      <c r="C1" s="706"/>
      <c r="D1" s="706"/>
      <c r="E1" s="706"/>
      <c r="F1" s="706"/>
      <c r="G1" s="706"/>
      <c r="H1" s="706"/>
      <c r="I1" s="706"/>
    </row>
    <row r="2" spans="1:9" ht="18.75" customHeight="1" x14ac:dyDescent="0.3">
      <c r="A2" s="706"/>
      <c r="B2" s="706"/>
      <c r="C2" s="706"/>
      <c r="D2" s="706"/>
      <c r="E2" s="706"/>
      <c r="F2" s="706"/>
      <c r="G2" s="706"/>
      <c r="H2" s="706"/>
      <c r="I2" s="706"/>
    </row>
    <row r="3" spans="1:9" ht="18.75" customHeight="1" x14ac:dyDescent="0.3">
      <c r="A3" s="706"/>
      <c r="B3" s="706"/>
      <c r="C3" s="706"/>
      <c r="D3" s="706"/>
      <c r="E3" s="706"/>
      <c r="F3" s="706"/>
      <c r="G3" s="706"/>
      <c r="H3" s="706"/>
      <c r="I3" s="706"/>
    </row>
    <row r="4" spans="1:9" ht="18.75" customHeight="1" x14ac:dyDescent="0.3">
      <c r="A4" s="706"/>
      <c r="B4" s="706"/>
      <c r="C4" s="706"/>
      <c r="D4" s="706"/>
      <c r="E4" s="706"/>
      <c r="F4" s="706"/>
      <c r="G4" s="706"/>
      <c r="H4" s="706"/>
      <c r="I4" s="706"/>
    </row>
    <row r="5" spans="1:9" ht="18.75" customHeight="1" x14ac:dyDescent="0.3">
      <c r="A5" s="706"/>
      <c r="B5" s="706"/>
      <c r="C5" s="706"/>
      <c r="D5" s="706"/>
      <c r="E5" s="706"/>
      <c r="F5" s="706"/>
      <c r="G5" s="706"/>
      <c r="H5" s="706"/>
      <c r="I5" s="706"/>
    </row>
    <row r="6" spans="1:9" ht="18.75" customHeight="1" x14ac:dyDescent="0.3">
      <c r="A6" s="706"/>
      <c r="B6" s="706"/>
      <c r="C6" s="706"/>
      <c r="D6" s="706"/>
      <c r="E6" s="706"/>
      <c r="F6" s="706"/>
      <c r="G6" s="706"/>
      <c r="H6" s="706"/>
      <c r="I6" s="706"/>
    </row>
    <row r="7" spans="1:9" ht="18.75" customHeight="1" x14ac:dyDescent="0.3">
      <c r="A7" s="706"/>
      <c r="B7" s="706"/>
      <c r="C7" s="706"/>
      <c r="D7" s="706"/>
      <c r="E7" s="706"/>
      <c r="F7" s="706"/>
      <c r="G7" s="706"/>
      <c r="H7" s="706"/>
      <c r="I7" s="706"/>
    </row>
    <row r="8" spans="1:9" x14ac:dyDescent="0.3">
      <c r="A8" s="707" t="s">
        <v>46</v>
      </c>
      <c r="B8" s="707"/>
      <c r="C8" s="707"/>
      <c r="D8" s="707"/>
      <c r="E8" s="707"/>
      <c r="F8" s="707"/>
      <c r="G8" s="707"/>
      <c r="H8" s="707"/>
      <c r="I8" s="707"/>
    </row>
    <row r="9" spans="1:9" x14ac:dyDescent="0.3">
      <c r="A9" s="707"/>
      <c r="B9" s="707"/>
      <c r="C9" s="707"/>
      <c r="D9" s="707"/>
      <c r="E9" s="707"/>
      <c r="F9" s="707"/>
      <c r="G9" s="707"/>
      <c r="H9" s="707"/>
      <c r="I9" s="707"/>
    </row>
    <row r="10" spans="1:9" x14ac:dyDescent="0.3">
      <c r="A10" s="707"/>
      <c r="B10" s="707"/>
      <c r="C10" s="707"/>
      <c r="D10" s="707"/>
      <c r="E10" s="707"/>
      <c r="F10" s="707"/>
      <c r="G10" s="707"/>
      <c r="H10" s="707"/>
      <c r="I10" s="707"/>
    </row>
    <row r="11" spans="1:9" x14ac:dyDescent="0.3">
      <c r="A11" s="707"/>
      <c r="B11" s="707"/>
      <c r="C11" s="707"/>
      <c r="D11" s="707"/>
      <c r="E11" s="707"/>
      <c r="F11" s="707"/>
      <c r="G11" s="707"/>
      <c r="H11" s="707"/>
      <c r="I11" s="707"/>
    </row>
    <row r="12" spans="1:9" x14ac:dyDescent="0.3">
      <c r="A12" s="707"/>
      <c r="B12" s="707"/>
      <c r="C12" s="707"/>
      <c r="D12" s="707"/>
      <c r="E12" s="707"/>
      <c r="F12" s="707"/>
      <c r="G12" s="707"/>
      <c r="H12" s="707"/>
      <c r="I12" s="707"/>
    </row>
    <row r="13" spans="1:9" x14ac:dyDescent="0.3">
      <c r="A13" s="707"/>
      <c r="B13" s="707"/>
      <c r="C13" s="707"/>
      <c r="D13" s="707"/>
      <c r="E13" s="707"/>
      <c r="F13" s="707"/>
      <c r="G13" s="707"/>
      <c r="H13" s="707"/>
      <c r="I13" s="707"/>
    </row>
    <row r="14" spans="1:9" x14ac:dyDescent="0.3">
      <c r="A14" s="707"/>
      <c r="B14" s="707"/>
      <c r="C14" s="707"/>
      <c r="D14" s="707"/>
      <c r="E14" s="707"/>
      <c r="F14" s="707"/>
      <c r="G14" s="707"/>
      <c r="H14" s="707"/>
      <c r="I14" s="707"/>
    </row>
    <row r="15" spans="1:9" ht="19.5" customHeight="1" x14ac:dyDescent="0.35">
      <c r="A15" s="412"/>
    </row>
    <row r="16" spans="1:9" ht="19.5" customHeight="1" x14ac:dyDescent="0.35">
      <c r="A16" s="740" t="s">
        <v>31</v>
      </c>
      <c r="B16" s="741"/>
      <c r="C16" s="741"/>
      <c r="D16" s="741"/>
      <c r="E16" s="741"/>
      <c r="F16" s="741"/>
      <c r="G16" s="741"/>
      <c r="H16" s="742"/>
    </row>
    <row r="17" spans="1:14" ht="20.25" customHeight="1" x14ac:dyDescent="0.3">
      <c r="A17" s="743" t="s">
        <v>47</v>
      </c>
      <c r="B17" s="743"/>
      <c r="C17" s="743"/>
      <c r="D17" s="743"/>
      <c r="E17" s="743"/>
      <c r="F17" s="743"/>
      <c r="G17" s="743"/>
      <c r="H17" s="743"/>
    </row>
    <row r="18" spans="1:14" ht="26.25" customHeight="1" x14ac:dyDescent="0.5">
      <c r="A18" s="414" t="s">
        <v>33</v>
      </c>
      <c r="B18" s="739" t="s">
        <v>5</v>
      </c>
      <c r="C18" s="739"/>
      <c r="D18" s="581"/>
      <c r="E18" s="415"/>
      <c r="F18" s="416"/>
      <c r="G18" s="416"/>
      <c r="H18" s="416"/>
    </row>
    <row r="19" spans="1:14" ht="26.25" customHeight="1" x14ac:dyDescent="0.5">
      <c r="A19" s="414" t="s">
        <v>34</v>
      </c>
      <c r="B19" s="417" t="s">
        <v>7</v>
      </c>
      <c r="C19" s="594">
        <v>29</v>
      </c>
      <c r="D19" s="416"/>
      <c r="E19" s="416"/>
      <c r="F19" s="416"/>
      <c r="G19" s="416"/>
      <c r="H19" s="416"/>
    </row>
    <row r="20" spans="1:14" ht="26.25" customHeight="1" x14ac:dyDescent="0.5">
      <c r="A20" s="414" t="s">
        <v>35</v>
      </c>
      <c r="B20" s="744" t="s">
        <v>129</v>
      </c>
      <c r="C20" s="744"/>
      <c r="D20" s="416"/>
      <c r="E20" s="416"/>
      <c r="F20" s="416"/>
      <c r="G20" s="416"/>
      <c r="H20" s="416"/>
    </row>
    <row r="21" spans="1:14" ht="26.25" customHeight="1" x14ac:dyDescent="0.5">
      <c r="A21" s="414" t="s">
        <v>36</v>
      </c>
      <c r="B21" s="744" t="s">
        <v>11</v>
      </c>
      <c r="C21" s="744"/>
      <c r="D21" s="744"/>
      <c r="E21" s="744"/>
      <c r="F21" s="744"/>
      <c r="G21" s="744"/>
      <c r="H21" s="744"/>
      <c r="I21" s="418"/>
    </row>
    <row r="22" spans="1:14" ht="26.25" customHeight="1" x14ac:dyDescent="0.5">
      <c r="A22" s="414" t="s">
        <v>37</v>
      </c>
      <c r="B22" s="419">
        <v>42509</v>
      </c>
      <c r="C22" s="416"/>
      <c r="D22" s="416"/>
      <c r="E22" s="416"/>
      <c r="F22" s="416"/>
      <c r="G22" s="416"/>
      <c r="H22" s="416"/>
    </row>
    <row r="23" spans="1:14" ht="26.25" customHeight="1" x14ac:dyDescent="0.5">
      <c r="A23" s="414" t="s">
        <v>38</v>
      </c>
      <c r="B23" s="419">
        <v>42510</v>
      </c>
      <c r="C23" s="416"/>
      <c r="D23" s="416"/>
      <c r="E23" s="416"/>
      <c r="F23" s="416"/>
      <c r="G23" s="416"/>
      <c r="H23" s="416"/>
    </row>
    <row r="24" spans="1:14" ht="18" x14ac:dyDescent="0.35">
      <c r="A24" s="414"/>
      <c r="B24" s="420"/>
    </row>
    <row r="25" spans="1:14" ht="18" x14ac:dyDescent="0.35">
      <c r="A25" s="421" t="s">
        <v>1</v>
      </c>
      <c r="B25" s="420"/>
    </row>
    <row r="26" spans="1:14" ht="26.25" customHeight="1" x14ac:dyDescent="0.45">
      <c r="A26" s="422" t="s">
        <v>4</v>
      </c>
      <c r="B26" s="739" t="s">
        <v>129</v>
      </c>
      <c r="C26" s="739"/>
    </row>
    <row r="27" spans="1:14" ht="26.25" customHeight="1" x14ac:dyDescent="0.5">
      <c r="A27" s="423" t="s">
        <v>48</v>
      </c>
      <c r="B27" s="737" t="s">
        <v>130</v>
      </c>
      <c r="C27" s="737"/>
    </row>
    <row r="28" spans="1:14" ht="27" customHeight="1" x14ac:dyDescent="0.45">
      <c r="A28" s="423" t="s">
        <v>6</v>
      </c>
      <c r="B28" s="424">
        <v>99.4</v>
      </c>
    </row>
    <row r="29" spans="1:14" s="3" customFormat="1" ht="27" customHeight="1" x14ac:dyDescent="0.5">
      <c r="A29" s="423" t="s">
        <v>49</v>
      </c>
      <c r="B29" s="425">
        <v>0</v>
      </c>
      <c r="C29" s="714" t="s">
        <v>50</v>
      </c>
      <c r="D29" s="715"/>
      <c r="E29" s="715"/>
      <c r="F29" s="715"/>
      <c r="G29" s="716"/>
      <c r="I29" s="426"/>
      <c r="J29" s="426"/>
      <c r="K29" s="426"/>
      <c r="L29" s="426"/>
    </row>
    <row r="30" spans="1:14" s="3" customFormat="1" ht="19.5" customHeight="1" x14ac:dyDescent="0.35">
      <c r="A30" s="423" t="s">
        <v>51</v>
      </c>
      <c r="B30" s="427">
        <f>B28-B29</f>
        <v>99.4</v>
      </c>
      <c r="C30" s="428"/>
      <c r="D30" s="428"/>
      <c r="E30" s="428"/>
      <c r="F30" s="428"/>
      <c r="G30" s="429"/>
      <c r="I30" s="426"/>
      <c r="J30" s="426"/>
      <c r="K30" s="426"/>
      <c r="L30" s="426"/>
    </row>
    <row r="31" spans="1:14" s="3" customFormat="1" ht="27" customHeight="1" x14ac:dyDescent="0.45">
      <c r="A31" s="423" t="s">
        <v>52</v>
      </c>
      <c r="B31" s="430">
        <v>1</v>
      </c>
      <c r="C31" s="717" t="s">
        <v>53</v>
      </c>
      <c r="D31" s="718"/>
      <c r="E31" s="718"/>
      <c r="F31" s="718"/>
      <c r="G31" s="718"/>
      <c r="H31" s="719"/>
      <c r="I31" s="426"/>
      <c r="J31" s="426"/>
      <c r="K31" s="426"/>
      <c r="L31" s="426"/>
    </row>
    <row r="32" spans="1:14" s="3" customFormat="1" ht="27" customHeight="1" x14ac:dyDescent="0.45">
      <c r="A32" s="423" t="s">
        <v>54</v>
      </c>
      <c r="B32" s="430">
        <v>1</v>
      </c>
      <c r="C32" s="717" t="s">
        <v>55</v>
      </c>
      <c r="D32" s="718"/>
      <c r="E32" s="718"/>
      <c r="F32" s="718"/>
      <c r="G32" s="718"/>
      <c r="H32" s="719"/>
      <c r="I32" s="426"/>
      <c r="J32" s="426"/>
      <c r="K32" s="426"/>
      <c r="L32" s="431"/>
      <c r="M32" s="431"/>
      <c r="N32" s="432"/>
    </row>
    <row r="33" spans="1:14" s="3" customFormat="1" ht="17.25" customHeight="1" x14ac:dyDescent="0.35">
      <c r="A33" s="423"/>
      <c r="B33" s="433"/>
      <c r="C33" s="434"/>
      <c r="D33" s="434"/>
      <c r="E33" s="434"/>
      <c r="F33" s="434"/>
      <c r="G33" s="434"/>
      <c r="H33" s="434"/>
      <c r="I33" s="426"/>
      <c r="J33" s="426"/>
      <c r="K33" s="426"/>
      <c r="L33" s="431"/>
      <c r="M33" s="431"/>
      <c r="N33" s="432"/>
    </row>
    <row r="34" spans="1:14" s="3" customFormat="1" ht="18" x14ac:dyDescent="0.35">
      <c r="A34" s="423" t="s">
        <v>56</v>
      </c>
      <c r="B34" s="435">
        <f>B31/B32</f>
        <v>1</v>
      </c>
      <c r="C34" s="413" t="s">
        <v>57</v>
      </c>
      <c r="D34" s="413"/>
      <c r="E34" s="413"/>
      <c r="F34" s="413"/>
      <c r="G34" s="413"/>
      <c r="I34" s="426"/>
      <c r="J34" s="426"/>
      <c r="K34" s="426"/>
      <c r="L34" s="431"/>
      <c r="M34" s="431"/>
      <c r="N34" s="432"/>
    </row>
    <row r="35" spans="1:14" s="3" customFormat="1" ht="19.5" customHeight="1" x14ac:dyDescent="0.35">
      <c r="A35" s="423"/>
      <c r="B35" s="427"/>
      <c r="G35" s="413"/>
      <c r="I35" s="426"/>
      <c r="J35" s="426"/>
      <c r="K35" s="426"/>
      <c r="L35" s="431"/>
      <c r="M35" s="431"/>
      <c r="N35" s="432"/>
    </row>
    <row r="36" spans="1:14" s="3" customFormat="1" ht="27" customHeight="1" x14ac:dyDescent="0.45">
      <c r="A36" s="436" t="s">
        <v>58</v>
      </c>
      <c r="B36" s="437">
        <v>20</v>
      </c>
      <c r="C36" s="413"/>
      <c r="D36" s="720" t="s">
        <v>59</v>
      </c>
      <c r="E36" s="738"/>
      <c r="F36" s="720" t="s">
        <v>60</v>
      </c>
      <c r="G36" s="721"/>
      <c r="J36" s="426"/>
      <c r="K36" s="426"/>
      <c r="L36" s="431"/>
      <c r="M36" s="431"/>
      <c r="N36" s="432"/>
    </row>
    <row r="37" spans="1:14" s="3" customFormat="1" ht="27" customHeight="1" x14ac:dyDescent="0.45">
      <c r="A37" s="438" t="s">
        <v>61</v>
      </c>
      <c r="B37" s="439">
        <v>4</v>
      </c>
      <c r="C37" s="440" t="s">
        <v>62</v>
      </c>
      <c r="D37" s="441" t="s">
        <v>63</v>
      </c>
      <c r="E37" s="442" t="s">
        <v>64</v>
      </c>
      <c r="F37" s="441" t="s">
        <v>63</v>
      </c>
      <c r="G37" s="443" t="s">
        <v>64</v>
      </c>
      <c r="I37" s="444" t="s">
        <v>65</v>
      </c>
      <c r="J37" s="426"/>
      <c r="K37" s="426"/>
      <c r="L37" s="431"/>
      <c r="M37" s="431"/>
      <c r="N37" s="432"/>
    </row>
    <row r="38" spans="1:14" s="3" customFormat="1" ht="26.25" customHeight="1" x14ac:dyDescent="0.45">
      <c r="A38" s="438" t="s">
        <v>66</v>
      </c>
      <c r="B38" s="439">
        <v>20</v>
      </c>
      <c r="C38" s="445">
        <v>1</v>
      </c>
      <c r="D38" s="446">
        <v>56124364</v>
      </c>
      <c r="E38" s="447">
        <f>IF(ISBLANK(D38),"-",$D$48/$D$45*D38)</f>
        <v>53017035.546613015</v>
      </c>
      <c r="F38" s="446">
        <v>52762509</v>
      </c>
      <c r="G38" s="448">
        <f>IF(ISBLANK(F38),"-",$D$48/$F$45*F38)</f>
        <v>54553951.664767638</v>
      </c>
      <c r="I38" s="449"/>
      <c r="J38" s="426"/>
      <c r="K38" s="426"/>
      <c r="L38" s="431"/>
      <c r="M38" s="431"/>
      <c r="N38" s="432"/>
    </row>
    <row r="39" spans="1:14" s="3" customFormat="1" ht="26.25" customHeight="1" x14ac:dyDescent="0.45">
      <c r="A39" s="438" t="s">
        <v>67</v>
      </c>
      <c r="B39" s="439">
        <v>1</v>
      </c>
      <c r="C39" s="450">
        <v>2</v>
      </c>
      <c r="D39" s="451">
        <v>56108530</v>
      </c>
      <c r="E39" s="452">
        <f>IF(ISBLANK(D39),"-",$D$48/$D$45*D39)</f>
        <v>53002078.196880817</v>
      </c>
      <c r="F39" s="451">
        <v>52719672</v>
      </c>
      <c r="G39" s="453">
        <f>IF(ISBLANK(F39),"-",$D$48/$F$45*F39)</f>
        <v>54509660.222382598</v>
      </c>
      <c r="I39" s="722">
        <f>ABS((F43/D43*D42)-F42)/D42</f>
        <v>2.6507590024015908E-2</v>
      </c>
      <c r="J39" s="426"/>
      <c r="K39" s="426"/>
      <c r="L39" s="431"/>
      <c r="M39" s="431"/>
      <c r="N39" s="432"/>
    </row>
    <row r="40" spans="1:14" ht="26.25" customHeight="1" x14ac:dyDescent="0.45">
      <c r="A40" s="438" t="s">
        <v>68</v>
      </c>
      <c r="B40" s="439">
        <v>1</v>
      </c>
      <c r="C40" s="450">
        <v>3</v>
      </c>
      <c r="D40" s="451">
        <v>56026721</v>
      </c>
      <c r="E40" s="452">
        <f>IF(ISBLANK(D40),"-",$D$48/$D$45*D40)</f>
        <v>52924798.556597807</v>
      </c>
      <c r="F40" s="451">
        <v>52702488</v>
      </c>
      <c r="G40" s="453">
        <f>IF(ISBLANK(F40),"-",$D$48/$F$45*F40)</f>
        <v>54491892.774943598</v>
      </c>
      <c r="I40" s="722"/>
      <c r="L40" s="431"/>
      <c r="M40" s="431"/>
      <c r="N40" s="454"/>
    </row>
    <row r="41" spans="1:14" ht="27" customHeight="1" x14ac:dyDescent="0.45">
      <c r="A41" s="438" t="s">
        <v>69</v>
      </c>
      <c r="B41" s="439">
        <v>1</v>
      </c>
      <c r="C41" s="455">
        <v>4</v>
      </c>
      <c r="D41" s="456"/>
      <c r="E41" s="457" t="str">
        <f>IF(ISBLANK(D41),"-",$D$48/$D$45*D41)</f>
        <v>-</v>
      </c>
      <c r="F41" s="456"/>
      <c r="G41" s="458" t="str">
        <f>IF(ISBLANK(F41),"-",$D$48/$F$45*F41)</f>
        <v>-</v>
      </c>
      <c r="I41" s="459"/>
      <c r="L41" s="431"/>
      <c r="M41" s="431"/>
      <c r="N41" s="454"/>
    </row>
    <row r="42" spans="1:14" ht="27" customHeight="1" x14ac:dyDescent="0.45">
      <c r="A42" s="438" t="s">
        <v>70</v>
      </c>
      <c r="B42" s="439">
        <v>1</v>
      </c>
      <c r="C42" s="460" t="s">
        <v>71</v>
      </c>
      <c r="D42" s="461">
        <f>AVERAGE(D38:D41)</f>
        <v>56086538.333333336</v>
      </c>
      <c r="E42" s="462">
        <f>AVERAGE(E38:E41)</f>
        <v>52981304.100030541</v>
      </c>
      <c r="F42" s="461">
        <f>AVERAGE(F38:F41)</f>
        <v>52728223</v>
      </c>
      <c r="G42" s="463">
        <f>AVERAGE(G38:G41)</f>
        <v>54518501.554031275</v>
      </c>
      <c r="H42" s="464"/>
    </row>
    <row r="43" spans="1:14" ht="26.25" customHeight="1" x14ac:dyDescent="0.45">
      <c r="A43" s="438" t="s">
        <v>72</v>
      </c>
      <c r="B43" s="439">
        <v>1</v>
      </c>
      <c r="C43" s="465" t="s">
        <v>73</v>
      </c>
      <c r="D43" s="466">
        <v>31.95</v>
      </c>
      <c r="E43" s="454"/>
      <c r="F43" s="466">
        <v>29.19</v>
      </c>
      <c r="H43" s="464"/>
    </row>
    <row r="44" spans="1:14" ht="26.25" customHeight="1" x14ac:dyDescent="0.45">
      <c r="A44" s="438" t="s">
        <v>74</v>
      </c>
      <c r="B44" s="439">
        <v>1</v>
      </c>
      <c r="C44" s="467" t="s">
        <v>75</v>
      </c>
      <c r="D44" s="468">
        <f>D43*$B$34</f>
        <v>31.95</v>
      </c>
      <c r="E44" s="469"/>
      <c r="F44" s="468">
        <f>F43*$B$34</f>
        <v>29.19</v>
      </c>
      <c r="H44" s="464"/>
    </row>
    <row r="45" spans="1:14" ht="19.5" customHeight="1" x14ac:dyDescent="0.35">
      <c r="A45" s="438" t="s">
        <v>76</v>
      </c>
      <c r="B45" s="470">
        <f>(B44/B43)*(B42/B41)*(B40/B39)*(B38/B37)*B36</f>
        <v>100</v>
      </c>
      <c r="C45" s="467" t="s">
        <v>77</v>
      </c>
      <c r="D45" s="471">
        <f>D44*$B$30/100</f>
        <v>31.758299999999998</v>
      </c>
      <c r="E45" s="472"/>
      <c r="F45" s="471">
        <f>F44*$B$30/100</f>
        <v>29.014860000000002</v>
      </c>
      <c r="H45" s="464"/>
    </row>
    <row r="46" spans="1:14" ht="19.5" customHeight="1" x14ac:dyDescent="0.35">
      <c r="A46" s="708" t="s">
        <v>78</v>
      </c>
      <c r="B46" s="709"/>
      <c r="C46" s="467" t="s">
        <v>79</v>
      </c>
      <c r="D46" s="473">
        <f>D45/$B$45</f>
        <v>0.317583</v>
      </c>
      <c r="E46" s="474"/>
      <c r="F46" s="475">
        <f>F45/$B$45</f>
        <v>0.29014860000000003</v>
      </c>
      <c r="H46" s="464"/>
    </row>
    <row r="47" spans="1:14" ht="27" customHeight="1" x14ac:dyDescent="0.45">
      <c r="A47" s="710"/>
      <c r="B47" s="711"/>
      <c r="C47" s="476" t="s">
        <v>80</v>
      </c>
      <c r="D47" s="477">
        <v>0.3</v>
      </c>
      <c r="E47" s="478"/>
      <c r="F47" s="474"/>
      <c r="H47" s="464"/>
    </row>
    <row r="48" spans="1:14" ht="18" x14ac:dyDescent="0.35">
      <c r="C48" s="479" t="s">
        <v>81</v>
      </c>
      <c r="D48" s="471">
        <f>D47*$B$45</f>
        <v>30</v>
      </c>
      <c r="F48" s="480"/>
      <c r="H48" s="464"/>
    </row>
    <row r="49" spans="1:12" ht="19.5" customHeight="1" x14ac:dyDescent="0.35">
      <c r="C49" s="481" t="s">
        <v>82</v>
      </c>
      <c r="D49" s="482">
        <f>D48/B34</f>
        <v>30</v>
      </c>
      <c r="F49" s="480"/>
      <c r="H49" s="464"/>
    </row>
    <row r="50" spans="1:12" ht="18" x14ac:dyDescent="0.35">
      <c r="C50" s="436" t="s">
        <v>83</v>
      </c>
      <c r="D50" s="483">
        <f>AVERAGE(E38:E41,G38:G41)</f>
        <v>53749902.827030905</v>
      </c>
      <c r="F50" s="484"/>
      <c r="H50" s="464"/>
    </row>
    <row r="51" spans="1:12" ht="18" x14ac:dyDescent="0.35">
      <c r="C51" s="438" t="s">
        <v>84</v>
      </c>
      <c r="D51" s="485">
        <f>STDEV(E38:E41,G38:G41)/D50</f>
        <v>1.5679694795787825E-2</v>
      </c>
      <c r="F51" s="484"/>
      <c r="H51" s="464"/>
    </row>
    <row r="52" spans="1:12" ht="19.5" customHeight="1" x14ac:dyDescent="0.35">
      <c r="C52" s="486" t="s">
        <v>20</v>
      </c>
      <c r="D52" s="487">
        <f>COUNT(E38:E41,G38:G41)</f>
        <v>6</v>
      </c>
      <c r="F52" s="484"/>
    </row>
    <row r="54" spans="1:12" ht="18" x14ac:dyDescent="0.35">
      <c r="A54" s="488" t="s">
        <v>1</v>
      </c>
      <c r="B54" s="489" t="s">
        <v>85</v>
      </c>
    </row>
    <row r="55" spans="1:12" ht="18" x14ac:dyDescent="0.35">
      <c r="A55" s="413" t="s">
        <v>86</v>
      </c>
      <c r="B55" s="490" t="str">
        <f>B21</f>
        <v xml:space="preserve">Lamivudine 150mg + Zidovudine 300mg + Nevirapine 200mg </v>
      </c>
    </row>
    <row r="56" spans="1:12" ht="26.25" customHeight="1" x14ac:dyDescent="0.45">
      <c r="A56" s="491" t="s">
        <v>87</v>
      </c>
      <c r="B56" s="492">
        <v>300</v>
      </c>
      <c r="C56" s="413" t="str">
        <f>B20</f>
        <v>Zidovudine</v>
      </c>
      <c r="H56" s="493"/>
    </row>
    <row r="57" spans="1:12" ht="18" x14ac:dyDescent="0.35">
      <c r="A57" s="490" t="s">
        <v>88</v>
      </c>
      <c r="B57" s="582">
        <f>Uniformity!C46</f>
        <v>1133.7155</v>
      </c>
      <c r="H57" s="493"/>
    </row>
    <row r="58" spans="1:12" ht="19.5" customHeight="1" x14ac:dyDescent="0.35">
      <c r="H58" s="493"/>
    </row>
    <row r="59" spans="1:12" s="3" customFormat="1" ht="27" customHeight="1" x14ac:dyDescent="0.45">
      <c r="A59" s="436" t="s">
        <v>89</v>
      </c>
      <c r="B59" s="437">
        <v>100</v>
      </c>
      <c r="C59" s="413"/>
      <c r="D59" s="494" t="s">
        <v>90</v>
      </c>
      <c r="E59" s="495" t="s">
        <v>62</v>
      </c>
      <c r="F59" s="495" t="s">
        <v>63</v>
      </c>
      <c r="G59" s="495" t="s">
        <v>91</v>
      </c>
      <c r="H59" s="440" t="s">
        <v>92</v>
      </c>
      <c r="L59" s="426"/>
    </row>
    <row r="60" spans="1:12" s="3" customFormat="1" ht="26.25" customHeight="1" x14ac:dyDescent="0.45">
      <c r="A60" s="438" t="s">
        <v>93</v>
      </c>
      <c r="B60" s="439">
        <v>5</v>
      </c>
      <c r="C60" s="725" t="s">
        <v>94</v>
      </c>
      <c r="D60" s="728">
        <v>1130.1199999999999</v>
      </c>
      <c r="E60" s="496">
        <v>1</v>
      </c>
      <c r="F60" s="497">
        <v>52030039</v>
      </c>
      <c r="G60" s="583">
        <f>IF(ISBLANK(F60),"-",(F60/$D$50*$D$47*$B$68)*($B$57/$D$60))</f>
        <v>291.32465861053043</v>
      </c>
      <c r="H60" s="498">
        <f t="shared" ref="H60:H71" si="0">IF(ISBLANK(F60),"-",G60/$B$56)</f>
        <v>0.97108219536843476</v>
      </c>
      <c r="L60" s="426"/>
    </row>
    <row r="61" spans="1:12" s="3" customFormat="1" ht="26.25" customHeight="1" x14ac:dyDescent="0.45">
      <c r="A61" s="438" t="s">
        <v>95</v>
      </c>
      <c r="B61" s="439">
        <v>50</v>
      </c>
      <c r="C61" s="726"/>
      <c r="D61" s="729"/>
      <c r="E61" s="499">
        <v>2</v>
      </c>
      <c r="F61" s="451">
        <v>52172924</v>
      </c>
      <c r="G61" s="584">
        <f>IF(ISBLANK(F61),"-",(F61/$D$50*$D$47*$B$68)*($B$57/$D$60))</f>
        <v>292.12469498654701</v>
      </c>
      <c r="H61" s="500">
        <f t="shared" si="0"/>
        <v>0.97374898328849002</v>
      </c>
      <c r="L61" s="426"/>
    </row>
    <row r="62" spans="1:12" s="3" customFormat="1" ht="26.25" customHeight="1" x14ac:dyDescent="0.45">
      <c r="A62" s="438" t="s">
        <v>96</v>
      </c>
      <c r="B62" s="439">
        <v>1</v>
      </c>
      <c r="C62" s="726"/>
      <c r="D62" s="729"/>
      <c r="E62" s="499">
        <v>3</v>
      </c>
      <c r="F62" s="501">
        <v>52361970</v>
      </c>
      <c r="G62" s="584">
        <f>IF(ISBLANK(F62),"-",(F62/$D$50*$D$47*$B$68)*($B$57/$D$60))</f>
        <v>293.18319431636093</v>
      </c>
      <c r="H62" s="500">
        <f t="shared" si="0"/>
        <v>0.9772773143878698</v>
      </c>
      <c r="L62" s="426"/>
    </row>
    <row r="63" spans="1:12" ht="27" customHeight="1" x14ac:dyDescent="0.45">
      <c r="A63" s="438" t="s">
        <v>97</v>
      </c>
      <c r="B63" s="439">
        <v>1</v>
      </c>
      <c r="C63" s="736"/>
      <c r="D63" s="730"/>
      <c r="E63" s="502">
        <v>4</v>
      </c>
      <c r="F63" s="503"/>
      <c r="G63" s="584" t="str">
        <f>IF(ISBLANK(F63),"-",(F63/$D$50*$D$47*$B$68)*($B$57/$D$60))</f>
        <v>-</v>
      </c>
      <c r="H63" s="500" t="str">
        <f t="shared" si="0"/>
        <v>-</v>
      </c>
    </row>
    <row r="64" spans="1:12" ht="26.25" customHeight="1" x14ac:dyDescent="0.45">
      <c r="A64" s="438" t="s">
        <v>98</v>
      </c>
      <c r="B64" s="439">
        <v>1</v>
      </c>
      <c r="C64" s="725" t="s">
        <v>99</v>
      </c>
      <c r="D64" s="728">
        <v>1133.77</v>
      </c>
      <c r="E64" s="496">
        <v>1</v>
      </c>
      <c r="F64" s="497">
        <v>50116261</v>
      </c>
      <c r="G64" s="585">
        <f>IF(ISBLANK(F64),"-",(F64/$D$50*$D$47*$B$68)*($B$57/$D$64))</f>
        <v>279.70572572151042</v>
      </c>
      <c r="H64" s="504">
        <f t="shared" si="0"/>
        <v>0.93235241907170141</v>
      </c>
    </row>
    <row r="65" spans="1:8" ht="26.25" customHeight="1" x14ac:dyDescent="0.45">
      <c r="A65" s="438" t="s">
        <v>100</v>
      </c>
      <c r="B65" s="439">
        <v>1</v>
      </c>
      <c r="C65" s="726"/>
      <c r="D65" s="729"/>
      <c r="E65" s="499">
        <v>2</v>
      </c>
      <c r="F65" s="451">
        <v>51585572</v>
      </c>
      <c r="G65" s="586">
        <f>IF(ISBLANK(F65),"-",(F65/$D$50*$D$47*$B$68)*($B$57/$D$64))</f>
        <v>287.90615191782223</v>
      </c>
      <c r="H65" s="505">
        <f t="shared" si="0"/>
        <v>0.95968717305940743</v>
      </c>
    </row>
    <row r="66" spans="1:8" ht="26.25" customHeight="1" x14ac:dyDescent="0.45">
      <c r="A66" s="438" t="s">
        <v>101</v>
      </c>
      <c r="B66" s="439">
        <v>1</v>
      </c>
      <c r="C66" s="726"/>
      <c r="D66" s="729"/>
      <c r="E66" s="499">
        <v>3</v>
      </c>
      <c r="F66" s="451">
        <v>51758153</v>
      </c>
      <c r="G66" s="586">
        <f>IF(ISBLANK(F66),"-",(F66/$D$50*$D$47*$B$68)*($B$57/$D$64))</f>
        <v>288.86935014705051</v>
      </c>
      <c r="H66" s="505">
        <f t="shared" si="0"/>
        <v>0.96289783382350169</v>
      </c>
    </row>
    <row r="67" spans="1:8" ht="27" customHeight="1" x14ac:dyDescent="0.45">
      <c r="A67" s="438" t="s">
        <v>102</v>
      </c>
      <c r="B67" s="439">
        <v>1</v>
      </c>
      <c r="C67" s="736"/>
      <c r="D67" s="730"/>
      <c r="E67" s="502">
        <v>4</v>
      </c>
      <c r="F67" s="503"/>
      <c r="G67" s="587" t="str">
        <f>IF(ISBLANK(F67),"-",(F67/$D$50*$D$47*$B$68)*($B$57/$D$64))</f>
        <v>-</v>
      </c>
      <c r="H67" s="506" t="str">
        <f t="shared" si="0"/>
        <v>-</v>
      </c>
    </row>
    <row r="68" spans="1:8" ht="26.25" customHeight="1" x14ac:dyDescent="0.5">
      <c r="A68" s="438" t="s">
        <v>103</v>
      </c>
      <c r="B68" s="507">
        <f>(B67/B66)*(B65/B64)*(B63/B62)*(B61/B60)*B59</f>
        <v>1000</v>
      </c>
      <c r="C68" s="725" t="s">
        <v>104</v>
      </c>
      <c r="D68" s="728">
        <v>1131.1400000000001</v>
      </c>
      <c r="E68" s="496">
        <v>1</v>
      </c>
      <c r="F68" s="497">
        <v>50417784</v>
      </c>
      <c r="G68" s="585">
        <f>IF(ISBLANK(F68),"-",(F68/$D$50*$D$47*$B$68)*($B$57/$D$68))</f>
        <v>282.04282010648603</v>
      </c>
      <c r="H68" s="500">
        <f t="shared" si="0"/>
        <v>0.94014273368828682</v>
      </c>
    </row>
    <row r="69" spans="1:8" ht="27" customHeight="1" x14ac:dyDescent="0.5">
      <c r="A69" s="486" t="s">
        <v>105</v>
      </c>
      <c r="B69" s="508">
        <f>(D47*B68)/B56*B57</f>
        <v>1133.7155</v>
      </c>
      <c r="C69" s="726"/>
      <c r="D69" s="729"/>
      <c r="E69" s="499">
        <v>2</v>
      </c>
      <c r="F69" s="451">
        <v>50074129</v>
      </c>
      <c r="G69" s="586">
        <f>IF(ISBLANK(F69),"-",(F69/$D$50*$D$47*$B$68)*($B$57/$D$68))</f>
        <v>280.12037493627196</v>
      </c>
      <c r="H69" s="500">
        <f t="shared" si="0"/>
        <v>0.93373458312090651</v>
      </c>
    </row>
    <row r="70" spans="1:8" ht="26.25" customHeight="1" x14ac:dyDescent="0.45">
      <c r="A70" s="731" t="s">
        <v>78</v>
      </c>
      <c r="B70" s="732"/>
      <c r="C70" s="726"/>
      <c r="D70" s="729"/>
      <c r="E70" s="499">
        <v>3</v>
      </c>
      <c r="F70" s="451">
        <v>50334720</v>
      </c>
      <c r="G70" s="586">
        <f>IF(ISBLANK(F70),"-",(F70/$D$50*$D$47*$B$68)*($B$57/$D$68))</f>
        <v>281.57815063967001</v>
      </c>
      <c r="H70" s="500">
        <f t="shared" si="0"/>
        <v>0.93859383546556674</v>
      </c>
    </row>
    <row r="71" spans="1:8" ht="27" customHeight="1" x14ac:dyDescent="0.45">
      <c r="A71" s="733"/>
      <c r="B71" s="734"/>
      <c r="C71" s="727"/>
      <c r="D71" s="730"/>
      <c r="E71" s="502">
        <v>4</v>
      </c>
      <c r="F71" s="503"/>
      <c r="G71" s="587" t="str">
        <f>IF(ISBLANK(F71),"-",(F71/$D$50*$D$47*$B$68)*($B$57/$D$68))</f>
        <v>-</v>
      </c>
      <c r="H71" s="509" t="str">
        <f t="shared" si="0"/>
        <v>-</v>
      </c>
    </row>
    <row r="72" spans="1:8" ht="26.25" customHeight="1" x14ac:dyDescent="0.45">
      <c r="A72" s="510"/>
      <c r="B72" s="510"/>
      <c r="C72" s="510"/>
      <c r="D72" s="510"/>
      <c r="E72" s="510"/>
      <c r="F72" s="512" t="s">
        <v>71</v>
      </c>
      <c r="G72" s="592">
        <f>AVERAGE(G60:G71)</f>
        <v>286.31723570913886</v>
      </c>
      <c r="H72" s="513">
        <f>AVERAGE(H60:H71)</f>
        <v>0.95439078569712932</v>
      </c>
    </row>
    <row r="73" spans="1:8" ht="26.25" customHeight="1" x14ac:dyDescent="0.45">
      <c r="C73" s="510"/>
      <c r="D73" s="510"/>
      <c r="E73" s="510"/>
      <c r="F73" s="514" t="s">
        <v>84</v>
      </c>
      <c r="G73" s="588">
        <f>STDEV(G60:G71)/G72</f>
        <v>1.9042955423310932E-2</v>
      </c>
      <c r="H73" s="588">
        <f>STDEV(H60:H71)/H72</f>
        <v>1.9042955423310928E-2</v>
      </c>
    </row>
    <row r="74" spans="1:8" ht="27" customHeight="1" x14ac:dyDescent="0.45">
      <c r="A74" s="510"/>
      <c r="B74" s="510"/>
      <c r="C74" s="511"/>
      <c r="D74" s="511"/>
      <c r="E74" s="515"/>
      <c r="F74" s="516" t="s">
        <v>20</v>
      </c>
      <c r="G74" s="517">
        <f>COUNT(G60:G71)</f>
        <v>9</v>
      </c>
      <c r="H74" s="517">
        <f>COUNT(H60:H71)</f>
        <v>9</v>
      </c>
    </row>
    <row r="76" spans="1:8" ht="26.25" customHeight="1" x14ac:dyDescent="0.45">
      <c r="A76" s="422" t="s">
        <v>106</v>
      </c>
      <c r="B76" s="518" t="s">
        <v>107</v>
      </c>
      <c r="C76" s="712" t="str">
        <f>B20</f>
        <v>Zidovudine</v>
      </c>
      <c r="D76" s="712"/>
      <c r="E76" s="519" t="s">
        <v>108</v>
      </c>
      <c r="F76" s="519"/>
      <c r="G76" s="520">
        <f>H72</f>
        <v>0.95439078569712932</v>
      </c>
      <c r="H76" s="521"/>
    </row>
    <row r="77" spans="1:8" ht="18" x14ac:dyDescent="0.35">
      <c r="A77" s="421" t="s">
        <v>109</v>
      </c>
      <c r="B77" s="421" t="s">
        <v>110</v>
      </c>
    </row>
    <row r="78" spans="1:8" ht="18" x14ac:dyDescent="0.35">
      <c r="A78" s="421"/>
      <c r="B78" s="421"/>
    </row>
    <row r="79" spans="1:8" ht="26.25" customHeight="1" x14ac:dyDescent="0.45">
      <c r="A79" s="422" t="s">
        <v>4</v>
      </c>
      <c r="B79" s="735" t="str">
        <f>B26</f>
        <v>Zidovudine</v>
      </c>
      <c r="C79" s="735"/>
    </row>
    <row r="80" spans="1:8" ht="26.25" customHeight="1" x14ac:dyDescent="0.45">
      <c r="A80" s="423" t="s">
        <v>48</v>
      </c>
      <c r="B80" s="735" t="str">
        <f>B27</f>
        <v>Z1-3</v>
      </c>
      <c r="C80" s="735"/>
    </row>
    <row r="81" spans="1:12" ht="27" customHeight="1" x14ac:dyDescent="0.45">
      <c r="A81" s="423" t="s">
        <v>6</v>
      </c>
      <c r="B81" s="522">
        <f>B28</f>
        <v>99.4</v>
      </c>
    </row>
    <row r="82" spans="1:12" s="3" customFormat="1" ht="27" customHeight="1" x14ac:dyDescent="0.5">
      <c r="A82" s="423" t="s">
        <v>49</v>
      </c>
      <c r="B82" s="425">
        <v>0</v>
      </c>
      <c r="C82" s="714" t="s">
        <v>50</v>
      </c>
      <c r="D82" s="715"/>
      <c r="E82" s="715"/>
      <c r="F82" s="715"/>
      <c r="G82" s="716"/>
      <c r="I82" s="426"/>
      <c r="J82" s="426"/>
      <c r="K82" s="426"/>
      <c r="L82" s="426"/>
    </row>
    <row r="83" spans="1:12" s="3" customFormat="1" ht="19.5" customHeight="1" x14ac:dyDescent="0.35">
      <c r="A83" s="423" t="s">
        <v>51</v>
      </c>
      <c r="B83" s="427">
        <f>B81-B82</f>
        <v>99.4</v>
      </c>
      <c r="C83" s="428"/>
      <c r="D83" s="428"/>
      <c r="E83" s="428"/>
      <c r="F83" s="428"/>
      <c r="G83" s="429"/>
      <c r="I83" s="426"/>
      <c r="J83" s="426"/>
      <c r="K83" s="426"/>
      <c r="L83" s="426"/>
    </row>
    <row r="84" spans="1:12" s="3" customFormat="1" ht="27" customHeight="1" x14ac:dyDescent="0.45">
      <c r="A84" s="423" t="s">
        <v>52</v>
      </c>
      <c r="B84" s="430">
        <v>1</v>
      </c>
      <c r="C84" s="717" t="s">
        <v>111</v>
      </c>
      <c r="D84" s="718"/>
      <c r="E84" s="718"/>
      <c r="F84" s="718"/>
      <c r="G84" s="718"/>
      <c r="H84" s="719"/>
      <c r="I84" s="426"/>
      <c r="J84" s="426"/>
      <c r="K84" s="426"/>
      <c r="L84" s="426"/>
    </row>
    <row r="85" spans="1:12" s="3" customFormat="1" ht="27" customHeight="1" x14ac:dyDescent="0.45">
      <c r="A85" s="423" t="s">
        <v>54</v>
      </c>
      <c r="B85" s="430">
        <v>1</v>
      </c>
      <c r="C85" s="717" t="s">
        <v>112</v>
      </c>
      <c r="D85" s="718"/>
      <c r="E85" s="718"/>
      <c r="F85" s="718"/>
      <c r="G85" s="718"/>
      <c r="H85" s="719"/>
      <c r="I85" s="426"/>
      <c r="J85" s="426"/>
      <c r="K85" s="426"/>
      <c r="L85" s="426"/>
    </row>
    <row r="86" spans="1:12" s="3" customFormat="1" ht="18" x14ac:dyDescent="0.35">
      <c r="A86" s="423"/>
      <c r="B86" s="433"/>
      <c r="C86" s="434"/>
      <c r="D86" s="434"/>
      <c r="E86" s="434"/>
      <c r="F86" s="434"/>
      <c r="G86" s="434"/>
      <c r="H86" s="434"/>
      <c r="I86" s="426"/>
      <c r="J86" s="426"/>
      <c r="K86" s="426"/>
      <c r="L86" s="426"/>
    </row>
    <row r="87" spans="1:12" s="3" customFormat="1" ht="18" x14ac:dyDescent="0.35">
      <c r="A87" s="423" t="s">
        <v>56</v>
      </c>
      <c r="B87" s="435">
        <f>B84/B85</f>
        <v>1</v>
      </c>
      <c r="C87" s="413" t="s">
        <v>57</v>
      </c>
      <c r="D87" s="413"/>
      <c r="E87" s="413"/>
      <c r="F87" s="413"/>
      <c r="G87" s="413"/>
      <c r="I87" s="426"/>
      <c r="J87" s="426"/>
      <c r="K87" s="426"/>
      <c r="L87" s="426"/>
    </row>
    <row r="88" spans="1:12" ht="19.5" customHeight="1" x14ac:dyDescent="0.35">
      <c r="A88" s="421"/>
      <c r="B88" s="421"/>
    </row>
    <row r="89" spans="1:12" ht="27" customHeight="1" x14ac:dyDescent="0.45">
      <c r="A89" s="436" t="s">
        <v>58</v>
      </c>
      <c r="B89" s="437">
        <v>20</v>
      </c>
      <c r="D89" s="523" t="s">
        <v>59</v>
      </c>
      <c r="E89" s="524"/>
      <c r="F89" s="720" t="s">
        <v>60</v>
      </c>
      <c r="G89" s="721"/>
    </row>
    <row r="90" spans="1:12" ht="27" customHeight="1" x14ac:dyDescent="0.45">
      <c r="A90" s="438" t="s">
        <v>61</v>
      </c>
      <c r="B90" s="439">
        <v>4</v>
      </c>
      <c r="C90" s="525" t="s">
        <v>62</v>
      </c>
      <c r="D90" s="441" t="s">
        <v>63</v>
      </c>
      <c r="E90" s="442" t="s">
        <v>64</v>
      </c>
      <c r="F90" s="441" t="s">
        <v>63</v>
      </c>
      <c r="G90" s="526" t="s">
        <v>64</v>
      </c>
      <c r="I90" s="444" t="s">
        <v>65</v>
      </c>
    </row>
    <row r="91" spans="1:12" ht="26.25" customHeight="1" x14ac:dyDescent="0.45">
      <c r="A91" s="438" t="s">
        <v>66</v>
      </c>
      <c r="B91" s="439">
        <v>20</v>
      </c>
      <c r="C91" s="527">
        <v>1</v>
      </c>
      <c r="D91" s="446">
        <v>53005289</v>
      </c>
      <c r="E91" s="447">
        <f>IF(ISBLANK(D91),"-",$D$101/$D$98*D91)</f>
        <v>61293379.819144741</v>
      </c>
      <c r="F91" s="446">
        <v>64892456</v>
      </c>
      <c r="G91" s="448">
        <f>IF(ISBLANK(F91),"-",$D$101/$F$98*F91)</f>
        <v>60515536.675745972</v>
      </c>
      <c r="I91" s="449"/>
    </row>
    <row r="92" spans="1:12" ht="26.25" customHeight="1" x14ac:dyDescent="0.45">
      <c r="A92" s="438" t="s">
        <v>67</v>
      </c>
      <c r="B92" s="439">
        <v>1</v>
      </c>
      <c r="C92" s="511">
        <v>2</v>
      </c>
      <c r="D92" s="451">
        <v>52955471</v>
      </c>
      <c r="E92" s="452">
        <f>IF(ISBLANK(D92),"-",$D$101/$D$98*D92)</f>
        <v>61235772.103887677</v>
      </c>
      <c r="F92" s="451">
        <v>64710857</v>
      </c>
      <c r="G92" s="453">
        <f>IF(ISBLANK(F92),"-",$D$101/$F$98*F92)</f>
        <v>60346186.313281976</v>
      </c>
      <c r="I92" s="722">
        <f>ABS((F96/D96*D95)-F95)/D95</f>
        <v>1.4590385901334962E-2</v>
      </c>
    </row>
    <row r="93" spans="1:12" ht="26.25" customHeight="1" x14ac:dyDescent="0.45">
      <c r="A93" s="438" t="s">
        <v>68</v>
      </c>
      <c r="B93" s="439">
        <v>1</v>
      </c>
      <c r="C93" s="511">
        <v>3</v>
      </c>
      <c r="D93" s="451">
        <v>52920551</v>
      </c>
      <c r="E93" s="452">
        <f>IF(ISBLANK(D93),"-",$D$101/$D$98*D93)</f>
        <v>61195391.891579345</v>
      </c>
      <c r="F93" s="451">
        <v>65091373</v>
      </c>
      <c r="G93" s="453">
        <f>IF(ISBLANK(F93),"-",$D$101/$F$98*F93)</f>
        <v>60701036.959614553</v>
      </c>
      <c r="I93" s="722"/>
    </row>
    <row r="94" spans="1:12" ht="27" customHeight="1" x14ac:dyDescent="0.45">
      <c r="A94" s="438" t="s">
        <v>69</v>
      </c>
      <c r="B94" s="439">
        <v>1</v>
      </c>
      <c r="C94" s="528">
        <v>4</v>
      </c>
      <c r="D94" s="456"/>
      <c r="E94" s="457" t="str">
        <f>IF(ISBLANK(D94),"-",$D$101/$D$98*D94)</f>
        <v>-</v>
      </c>
      <c r="F94" s="529"/>
      <c r="G94" s="458" t="str">
        <f>IF(ISBLANK(F94),"-",$D$101/$F$98*F94)</f>
        <v>-</v>
      </c>
      <c r="I94" s="459"/>
    </row>
    <row r="95" spans="1:12" ht="27" customHeight="1" x14ac:dyDescent="0.45">
      <c r="A95" s="438" t="s">
        <v>70</v>
      </c>
      <c r="B95" s="439">
        <v>1</v>
      </c>
      <c r="C95" s="530" t="s">
        <v>71</v>
      </c>
      <c r="D95" s="531">
        <f>AVERAGE(D91:D94)</f>
        <v>52960437</v>
      </c>
      <c r="E95" s="462">
        <f>AVERAGE(E91:E94)</f>
        <v>61241514.604870588</v>
      </c>
      <c r="F95" s="532">
        <f>AVERAGE(F91:F94)</f>
        <v>64898228.666666664</v>
      </c>
      <c r="G95" s="533">
        <f>AVERAGE(G91:G94)</f>
        <v>60520919.982880831</v>
      </c>
    </row>
    <row r="96" spans="1:12" ht="26.25" customHeight="1" x14ac:dyDescent="0.45">
      <c r="A96" s="438" t="s">
        <v>72</v>
      </c>
      <c r="B96" s="424">
        <v>1</v>
      </c>
      <c r="C96" s="534" t="s">
        <v>113</v>
      </c>
      <c r="D96" s="535">
        <v>29</v>
      </c>
      <c r="E96" s="454"/>
      <c r="F96" s="466">
        <v>35.96</v>
      </c>
    </row>
    <row r="97" spans="1:10" ht="26.25" customHeight="1" x14ac:dyDescent="0.45">
      <c r="A97" s="438" t="s">
        <v>74</v>
      </c>
      <c r="B97" s="424">
        <v>1</v>
      </c>
      <c r="C97" s="536" t="s">
        <v>114</v>
      </c>
      <c r="D97" s="537">
        <f>D96*$B$87</f>
        <v>29</v>
      </c>
      <c r="E97" s="469"/>
      <c r="F97" s="468">
        <f>F96*$B$87</f>
        <v>35.96</v>
      </c>
    </row>
    <row r="98" spans="1:10" ht="19.5" customHeight="1" x14ac:dyDescent="0.35">
      <c r="A98" s="438" t="s">
        <v>76</v>
      </c>
      <c r="B98" s="538">
        <f>(B97/B96)*(B95/B94)*(B93/B92)*(B91/B90)*B89</f>
        <v>100</v>
      </c>
      <c r="C98" s="536" t="s">
        <v>115</v>
      </c>
      <c r="D98" s="539">
        <f>D97*$B$83/100</f>
        <v>28.826000000000004</v>
      </c>
      <c r="E98" s="472"/>
      <c r="F98" s="471">
        <f>F97*$B$83/100</f>
        <v>35.744240000000005</v>
      </c>
    </row>
    <row r="99" spans="1:10" ht="19.5" customHeight="1" x14ac:dyDescent="0.35">
      <c r="A99" s="708" t="s">
        <v>78</v>
      </c>
      <c r="B99" s="723"/>
      <c r="C99" s="536" t="s">
        <v>116</v>
      </c>
      <c r="D99" s="540">
        <f>D98/$B$98</f>
        <v>0.28826000000000002</v>
      </c>
      <c r="E99" s="472"/>
      <c r="F99" s="475">
        <f>F98/$B$98</f>
        <v>0.35744240000000005</v>
      </c>
      <c r="G99" s="541"/>
      <c r="H99" s="464"/>
    </row>
    <row r="100" spans="1:10" ht="19.5" customHeight="1" x14ac:dyDescent="0.35">
      <c r="A100" s="710"/>
      <c r="B100" s="724"/>
      <c r="C100" s="536" t="s">
        <v>80</v>
      </c>
      <c r="D100" s="542">
        <f>$B$56/$B$116</f>
        <v>0.33333333333333331</v>
      </c>
      <c r="F100" s="480"/>
      <c r="G100" s="543"/>
      <c r="H100" s="464"/>
    </row>
    <row r="101" spans="1:10" ht="18" x14ac:dyDescent="0.35">
      <c r="C101" s="536" t="s">
        <v>81</v>
      </c>
      <c r="D101" s="537">
        <f>D100*$B$98</f>
        <v>33.333333333333329</v>
      </c>
      <c r="F101" s="480"/>
      <c r="G101" s="541"/>
      <c r="H101" s="464"/>
    </row>
    <row r="102" spans="1:10" ht="19.5" customHeight="1" x14ac:dyDescent="0.35">
      <c r="C102" s="544" t="s">
        <v>82</v>
      </c>
      <c r="D102" s="545">
        <f>D101/B34</f>
        <v>33.333333333333329</v>
      </c>
      <c r="F102" s="484"/>
      <c r="G102" s="541"/>
      <c r="H102" s="464"/>
      <c r="J102" s="546"/>
    </row>
    <row r="103" spans="1:10" ht="18" x14ac:dyDescent="0.35">
      <c r="C103" s="547" t="s">
        <v>117</v>
      </c>
      <c r="D103" s="548">
        <f>AVERAGE(E91:E94,G91:G94)</f>
        <v>60881217.293875717</v>
      </c>
      <c r="F103" s="484"/>
      <c r="G103" s="549"/>
      <c r="H103" s="464"/>
      <c r="J103" s="550"/>
    </row>
    <row r="104" spans="1:10" ht="18" x14ac:dyDescent="0.35">
      <c r="C104" s="514" t="s">
        <v>84</v>
      </c>
      <c r="D104" s="551">
        <f>STDEV(E91:E94,G91:G94)/D103</f>
        <v>6.7593702463657635E-3</v>
      </c>
      <c r="F104" s="484"/>
      <c r="G104" s="541"/>
      <c r="H104" s="464"/>
      <c r="J104" s="550"/>
    </row>
    <row r="105" spans="1:10" ht="19.5" customHeight="1" x14ac:dyDescent="0.35">
      <c r="C105" s="516" t="s">
        <v>20</v>
      </c>
      <c r="D105" s="552">
        <f>COUNT(E91:E94,G91:G94)</f>
        <v>6</v>
      </c>
      <c r="F105" s="484"/>
      <c r="G105" s="541"/>
      <c r="H105" s="464"/>
      <c r="J105" s="550"/>
    </row>
    <row r="106" spans="1:10" ht="19.5" customHeight="1" x14ac:dyDescent="0.35">
      <c r="A106" s="488"/>
      <c r="B106" s="488"/>
      <c r="C106" s="488"/>
      <c r="D106" s="488"/>
      <c r="E106" s="488"/>
    </row>
    <row r="107" spans="1:10" ht="26.25" customHeight="1" x14ac:dyDescent="0.45">
      <c r="A107" s="436" t="s">
        <v>118</v>
      </c>
      <c r="B107" s="437">
        <v>900</v>
      </c>
      <c r="C107" s="553" t="s">
        <v>119</v>
      </c>
      <c r="D107" s="554" t="s">
        <v>63</v>
      </c>
      <c r="E107" s="555" t="s">
        <v>120</v>
      </c>
      <c r="F107" s="556" t="s">
        <v>121</v>
      </c>
    </row>
    <row r="108" spans="1:10" ht="26.25" customHeight="1" x14ac:dyDescent="0.45">
      <c r="A108" s="438" t="s">
        <v>122</v>
      </c>
      <c r="B108" s="439">
        <v>1</v>
      </c>
      <c r="C108" s="557">
        <v>1</v>
      </c>
      <c r="D108" s="558">
        <v>59405712</v>
      </c>
      <c r="E108" s="589">
        <f t="shared" ref="E108:E113" si="1">IF(ISBLANK(D108),"-",D108/$D$103*$D$100*$B$116)</f>
        <v>292.72925858190348</v>
      </c>
      <c r="F108" s="559">
        <f t="shared" ref="F108:F113" si="2">IF(ISBLANK(D108), "-", E108/$B$56)</f>
        <v>0.97576419527301161</v>
      </c>
    </row>
    <row r="109" spans="1:10" ht="26.25" customHeight="1" x14ac:dyDescent="0.45">
      <c r="A109" s="438" t="s">
        <v>95</v>
      </c>
      <c r="B109" s="439">
        <v>1</v>
      </c>
      <c r="C109" s="557">
        <v>2</v>
      </c>
      <c r="D109" s="558">
        <v>62578217</v>
      </c>
      <c r="E109" s="590">
        <f t="shared" si="1"/>
        <v>308.36218351843792</v>
      </c>
      <c r="F109" s="560">
        <f t="shared" si="2"/>
        <v>1.0278739450614598</v>
      </c>
    </row>
    <row r="110" spans="1:10" ht="26.25" customHeight="1" x14ac:dyDescent="0.45">
      <c r="A110" s="438" t="s">
        <v>96</v>
      </c>
      <c r="B110" s="439">
        <v>1</v>
      </c>
      <c r="C110" s="557">
        <v>3</v>
      </c>
      <c r="D110" s="558">
        <v>61006310</v>
      </c>
      <c r="E110" s="590">
        <f t="shared" si="1"/>
        <v>300.61641033976264</v>
      </c>
      <c r="F110" s="560">
        <f t="shared" si="2"/>
        <v>1.002054701132542</v>
      </c>
    </row>
    <row r="111" spans="1:10" ht="26.25" customHeight="1" x14ac:dyDescent="0.45">
      <c r="A111" s="438" t="s">
        <v>97</v>
      </c>
      <c r="B111" s="439">
        <v>1</v>
      </c>
      <c r="C111" s="557">
        <v>4</v>
      </c>
      <c r="D111" s="558">
        <v>58679692</v>
      </c>
      <c r="E111" s="590">
        <f t="shared" si="1"/>
        <v>289.15170199415257</v>
      </c>
      <c r="F111" s="560">
        <f t="shared" si="2"/>
        <v>0.96383900664717526</v>
      </c>
    </row>
    <row r="112" spans="1:10" ht="26.25" customHeight="1" x14ac:dyDescent="0.45">
      <c r="A112" s="438" t="s">
        <v>98</v>
      </c>
      <c r="B112" s="439">
        <v>1</v>
      </c>
      <c r="C112" s="557">
        <v>5</v>
      </c>
      <c r="D112" s="558">
        <v>58678272</v>
      </c>
      <c r="E112" s="590">
        <f t="shared" si="1"/>
        <v>289.14470476218293</v>
      </c>
      <c r="F112" s="560">
        <f t="shared" si="2"/>
        <v>0.96381568254060979</v>
      </c>
    </row>
    <row r="113" spans="1:10" ht="26.25" customHeight="1" x14ac:dyDescent="0.45">
      <c r="A113" s="438" t="s">
        <v>100</v>
      </c>
      <c r="B113" s="439">
        <v>1</v>
      </c>
      <c r="C113" s="561">
        <v>6</v>
      </c>
      <c r="D113" s="562">
        <v>63207404</v>
      </c>
      <c r="E113" s="591">
        <f t="shared" si="1"/>
        <v>311.4625830897682</v>
      </c>
      <c r="F113" s="563">
        <f t="shared" si="2"/>
        <v>1.0382086102992274</v>
      </c>
    </row>
    <row r="114" spans="1:10" ht="26.25" customHeight="1" x14ac:dyDescent="0.45">
      <c r="A114" s="438" t="s">
        <v>101</v>
      </c>
      <c r="B114" s="439">
        <v>1</v>
      </c>
      <c r="C114" s="557"/>
      <c r="D114" s="511"/>
      <c r="E114" s="412"/>
      <c r="F114" s="564"/>
    </row>
    <row r="115" spans="1:10" ht="26.25" customHeight="1" x14ac:dyDescent="0.45">
      <c r="A115" s="438" t="s">
        <v>102</v>
      </c>
      <c r="B115" s="439">
        <v>1</v>
      </c>
      <c r="C115" s="557"/>
      <c r="D115" s="565" t="s">
        <v>71</v>
      </c>
      <c r="E115" s="593">
        <f>AVERAGE(E108:E113)</f>
        <v>298.5778070477013</v>
      </c>
      <c r="F115" s="566">
        <f>AVERAGE(F108:F113)</f>
        <v>0.99525935682567102</v>
      </c>
    </row>
    <row r="116" spans="1:10" ht="27" customHeight="1" x14ac:dyDescent="0.45">
      <c r="A116" s="438" t="s">
        <v>103</v>
      </c>
      <c r="B116" s="470">
        <f>(B115/B114)*(B113/B112)*(B111/B110)*(B109/B108)*B107</f>
        <v>900</v>
      </c>
      <c r="C116" s="567"/>
      <c r="D116" s="530" t="s">
        <v>84</v>
      </c>
      <c r="E116" s="568">
        <f>STDEV(E108:E113)/E115</f>
        <v>3.2745203641628085E-2</v>
      </c>
      <c r="F116" s="568">
        <f>STDEV(F108:F113)/F115</f>
        <v>3.2745203641628098E-2</v>
      </c>
      <c r="I116" s="412"/>
    </row>
    <row r="117" spans="1:10" ht="27" customHeight="1" x14ac:dyDescent="0.45">
      <c r="A117" s="708" t="s">
        <v>78</v>
      </c>
      <c r="B117" s="709"/>
      <c r="C117" s="569"/>
      <c r="D117" s="570" t="s">
        <v>20</v>
      </c>
      <c r="E117" s="571">
        <f>COUNT(E108:E113)</f>
        <v>6</v>
      </c>
      <c r="F117" s="571">
        <f>COUNT(F108:F113)</f>
        <v>6</v>
      </c>
      <c r="I117" s="412"/>
      <c r="J117" s="550"/>
    </row>
    <row r="118" spans="1:10" ht="19.5" customHeight="1" x14ac:dyDescent="0.35">
      <c r="A118" s="710"/>
      <c r="B118" s="711"/>
      <c r="C118" s="412"/>
      <c r="D118" s="412"/>
      <c r="E118" s="412"/>
      <c r="F118" s="511"/>
      <c r="G118" s="412"/>
      <c r="H118" s="412"/>
      <c r="I118" s="412"/>
    </row>
    <row r="119" spans="1:10" ht="18" x14ac:dyDescent="0.35">
      <c r="A119" s="580"/>
      <c r="B119" s="434"/>
      <c r="C119" s="412"/>
      <c r="D119" s="412"/>
      <c r="E119" s="412"/>
      <c r="F119" s="511"/>
      <c r="G119" s="412"/>
      <c r="H119" s="412"/>
      <c r="I119" s="412"/>
    </row>
    <row r="120" spans="1:10" ht="26.25" customHeight="1" x14ac:dyDescent="0.45">
      <c r="A120" s="422" t="s">
        <v>106</v>
      </c>
      <c r="B120" s="518" t="s">
        <v>123</v>
      </c>
      <c r="C120" s="712" t="str">
        <f>B20</f>
        <v>Zidovudine</v>
      </c>
      <c r="D120" s="712"/>
      <c r="E120" s="519" t="s">
        <v>124</v>
      </c>
      <c r="F120" s="519"/>
      <c r="G120" s="520">
        <f>F115</f>
        <v>0.99525935682567102</v>
      </c>
      <c r="H120" s="412"/>
      <c r="I120" s="412"/>
    </row>
    <row r="121" spans="1:10" ht="19.5" customHeight="1" x14ac:dyDescent="0.35">
      <c r="A121" s="572"/>
      <c r="B121" s="572"/>
      <c r="C121" s="573"/>
      <c r="D121" s="573"/>
      <c r="E121" s="573"/>
      <c r="F121" s="573"/>
      <c r="G121" s="573"/>
      <c r="H121" s="573"/>
    </row>
    <row r="122" spans="1:10" ht="18" x14ac:dyDescent="0.35">
      <c r="B122" s="713" t="s">
        <v>26</v>
      </c>
      <c r="C122" s="713"/>
      <c r="E122" s="525" t="s">
        <v>27</v>
      </c>
      <c r="F122" s="574"/>
      <c r="G122" s="713" t="s">
        <v>28</v>
      </c>
      <c r="H122" s="713"/>
    </row>
    <row r="123" spans="1:10" ht="69.900000000000006" customHeight="1" x14ac:dyDescent="0.35">
      <c r="A123" s="575" t="s">
        <v>29</v>
      </c>
      <c r="B123" s="576"/>
      <c r="C123" s="576"/>
      <c r="E123" s="576"/>
      <c r="F123" s="412"/>
      <c r="G123" s="577"/>
      <c r="H123" s="577"/>
    </row>
    <row r="124" spans="1:10" ht="69.900000000000006" customHeight="1" x14ac:dyDescent="0.35">
      <c r="A124" s="575" t="s">
        <v>30</v>
      </c>
      <c r="B124" s="578"/>
      <c r="C124" s="578"/>
      <c r="E124" s="578"/>
      <c r="F124" s="412"/>
      <c r="G124" s="579"/>
      <c r="H124" s="579"/>
    </row>
    <row r="125" spans="1:10" ht="18" x14ac:dyDescent="0.35">
      <c r="A125" s="510"/>
      <c r="B125" s="510"/>
      <c r="C125" s="511"/>
      <c r="D125" s="511"/>
      <c r="E125" s="511"/>
      <c r="F125" s="515"/>
      <c r="G125" s="511"/>
      <c r="H125" s="511"/>
      <c r="I125" s="412"/>
    </row>
    <row r="126" spans="1:10" ht="18" x14ac:dyDescent="0.35">
      <c r="A126" s="510"/>
      <c r="B126" s="510"/>
      <c r="C126" s="511"/>
      <c r="D126" s="511"/>
      <c r="E126" s="511"/>
      <c r="F126" s="515"/>
      <c r="G126" s="511"/>
      <c r="H126" s="511"/>
      <c r="I126" s="412"/>
    </row>
    <row r="127" spans="1:10" ht="18" x14ac:dyDescent="0.35">
      <c r="A127" s="510"/>
      <c r="B127" s="510"/>
      <c r="C127" s="511"/>
      <c r="D127" s="511"/>
      <c r="E127" s="511"/>
      <c r="F127" s="515"/>
      <c r="G127" s="511"/>
      <c r="H127" s="511"/>
      <c r="I127" s="412"/>
    </row>
    <row r="128" spans="1:10" ht="18" x14ac:dyDescent="0.35">
      <c r="A128" s="510"/>
      <c r="B128" s="510"/>
      <c r="C128" s="511"/>
      <c r="D128" s="511"/>
      <c r="E128" s="511"/>
      <c r="F128" s="515"/>
      <c r="G128" s="511"/>
      <c r="H128" s="511"/>
      <c r="I128" s="412"/>
    </row>
    <row r="129" spans="1:9" ht="18" x14ac:dyDescent="0.35">
      <c r="A129" s="510"/>
      <c r="B129" s="510"/>
      <c r="C129" s="511"/>
      <c r="D129" s="511"/>
      <c r="E129" s="511"/>
      <c r="F129" s="515"/>
      <c r="G129" s="511"/>
      <c r="H129" s="511"/>
      <c r="I129" s="412"/>
    </row>
    <row r="130" spans="1:9" ht="18" x14ac:dyDescent="0.35">
      <c r="A130" s="510"/>
      <c r="B130" s="510"/>
      <c r="C130" s="511"/>
      <c r="D130" s="511"/>
      <c r="E130" s="511"/>
      <c r="F130" s="515"/>
      <c r="G130" s="511"/>
      <c r="H130" s="511"/>
      <c r="I130" s="412"/>
    </row>
    <row r="131" spans="1:9" ht="18" x14ac:dyDescent="0.35">
      <c r="A131" s="510"/>
      <c r="B131" s="510"/>
      <c r="C131" s="511"/>
      <c r="D131" s="511"/>
      <c r="E131" s="511"/>
      <c r="F131" s="515"/>
      <c r="G131" s="511"/>
      <c r="H131" s="511"/>
      <c r="I131" s="412"/>
    </row>
    <row r="132" spans="1:9" ht="18" x14ac:dyDescent="0.35">
      <c r="A132" s="510"/>
      <c r="B132" s="510"/>
      <c r="C132" s="511"/>
      <c r="D132" s="511"/>
      <c r="E132" s="511"/>
      <c r="F132" s="515"/>
      <c r="G132" s="511"/>
      <c r="H132" s="511"/>
      <c r="I132" s="412"/>
    </row>
    <row r="133" spans="1:9" ht="18" x14ac:dyDescent="0.35">
      <c r="A133" s="510"/>
      <c r="B133" s="510"/>
      <c r="C133" s="511"/>
      <c r="D133" s="511"/>
      <c r="E133" s="511"/>
      <c r="F133" s="515"/>
      <c r="G133" s="511"/>
      <c r="H133" s="511"/>
      <c r="I133" s="412"/>
    </row>
    <row r="250" spans="1:1" x14ac:dyDescent="0.3">
      <c r="A250" s="2">
        <v>5</v>
      </c>
    </row>
  </sheetData>
  <sheetProtection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SST LAMIVUDINE</vt:lpstr>
      <vt:lpstr>SST NEVIRAPINE</vt:lpstr>
      <vt:lpstr>SST ZIDOVUDINE </vt:lpstr>
      <vt:lpstr>Uniformity</vt:lpstr>
      <vt:lpstr>LAMIVUDINE</vt:lpstr>
      <vt:lpstr>NEVIRAPINE</vt:lpstr>
      <vt:lpstr>ZIDOVUDINE</vt:lpstr>
      <vt:lpstr>LAMIVUDINE!Print_Area</vt:lpstr>
      <vt:lpstr>NEVIRAPINE!Print_Area</vt:lpstr>
      <vt:lpstr>'SST LAMIVUDINE'!Print_Area</vt:lpstr>
      <vt:lpstr>'SST NEVIRAPINE'!Print_Area</vt:lpstr>
      <vt:lpstr>'SST ZIDOVUDINE '!Print_Area</vt:lpstr>
      <vt:lpstr>Uniformity!Print_Area</vt:lpstr>
      <vt:lpstr>ZIDOVUDINE!Print_Area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2016-05-23T07:59:39Z</cp:lastPrinted>
  <dcterms:created xsi:type="dcterms:W3CDTF">2005-07-05T10:19:27Z</dcterms:created>
  <dcterms:modified xsi:type="dcterms:W3CDTF">2016-06-08T14:14:12Z</dcterms:modified>
</cp:coreProperties>
</file>