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96" yWindow="552" windowWidth="19812" windowHeight="9408" activeTab="4"/>
  </bookViews>
  <sheets>
    <sheet name="SST S" sheetId="10" r:id="rId1"/>
    <sheet name="SST T (2)" sheetId="11" r:id="rId2"/>
    <sheet name="Relative density" sheetId="8" r:id="rId3"/>
    <sheet name="Sulfamethoxazole" sheetId="2" r:id="rId4"/>
    <sheet name="Trimethoprim" sheetId="3" r:id="rId5"/>
  </sheets>
  <externalReferences>
    <externalReference r:id="rId6"/>
  </externalReferences>
  <definedNames>
    <definedName name="_xlnm.Print_Area" localSheetId="2">'Relative density'!$A$1:$D$32</definedName>
    <definedName name="_xlnm.Print_Area" localSheetId="0">'SST S'!$A$1:$F$64</definedName>
    <definedName name="_xlnm.Print_Area" localSheetId="1">'SST T (2)'!$A$1:$E$61</definedName>
    <definedName name="_xlnm.Print_Area" localSheetId="3">Sulfamethoxazole!$A$1:$H$81</definedName>
    <definedName name="_xlnm.Print_Area" localSheetId="4">Trimethoprim!$A$1:$H$81</definedName>
  </definedNames>
  <calcPr calcId="145621"/>
</workbook>
</file>

<file path=xl/calcChain.xml><?xml version="1.0" encoding="utf-8"?>
<calcChain xmlns="http://schemas.openxmlformats.org/spreadsheetml/2006/main">
  <c r="H73" i="2" l="1"/>
  <c r="B9" i="8"/>
  <c r="B11" i="8"/>
  <c r="C7" i="8"/>
  <c r="B53" i="11"/>
  <c r="E51" i="11"/>
  <c r="D51" i="11"/>
  <c r="C51" i="11"/>
  <c r="B51" i="11"/>
  <c r="B52" i="11" s="1"/>
  <c r="B32" i="11"/>
  <c r="B31" i="11"/>
  <c r="E30" i="11"/>
  <c r="D30" i="11"/>
  <c r="C30" i="11"/>
  <c r="B30" i="11"/>
  <c r="B54" i="10"/>
  <c r="B53" i="10"/>
  <c r="F52" i="10"/>
  <c r="E52" i="10"/>
  <c r="D52" i="10"/>
  <c r="C52" i="10"/>
  <c r="B52" i="10"/>
  <c r="B32" i="10"/>
  <c r="B31" i="10"/>
  <c r="F30" i="10"/>
  <c r="E30" i="10"/>
  <c r="D30" i="10"/>
  <c r="C30" i="10"/>
  <c r="B30" i="10"/>
  <c r="B20" i="10"/>
  <c r="B21" i="10" s="1"/>
  <c r="D69" i="3" l="1"/>
  <c r="D65" i="3"/>
  <c r="D61" i="3"/>
  <c r="B19" i="3"/>
  <c r="B23" i="2"/>
  <c r="B22" i="2"/>
  <c r="B7" i="8" l="1"/>
  <c r="A7" i="8"/>
  <c r="B13" i="8" l="1"/>
  <c r="B57" i="3"/>
  <c r="D58" i="3" s="1"/>
  <c r="B57" i="2"/>
  <c r="D58" i="2" s="1"/>
  <c r="G70" i="2" s="1"/>
  <c r="H70" i="2" s="1"/>
  <c r="C77" i="3"/>
  <c r="H72" i="3"/>
  <c r="G72" i="3"/>
  <c r="B69" i="3"/>
  <c r="H68" i="3"/>
  <c r="G68" i="3"/>
  <c r="H64" i="3"/>
  <c r="G64" i="3"/>
  <c r="B58" i="3"/>
  <c r="E56" i="3"/>
  <c r="B55" i="3"/>
  <c r="B45" i="3"/>
  <c r="D48" i="3" s="1"/>
  <c r="D49" i="3" s="1"/>
  <c r="F42" i="3"/>
  <c r="D42" i="3"/>
  <c r="G41" i="3"/>
  <c r="E41" i="3"/>
  <c r="B34" i="3"/>
  <c r="D44" i="3" s="1"/>
  <c r="D45" i="3" s="1"/>
  <c r="D46" i="3" s="1"/>
  <c r="B30" i="3"/>
  <c r="C77" i="2"/>
  <c r="H72" i="2"/>
  <c r="G72" i="2"/>
  <c r="B69" i="2"/>
  <c r="H68" i="2"/>
  <c r="G68" i="2"/>
  <c r="H64" i="2"/>
  <c r="G64" i="2"/>
  <c r="B58" i="2"/>
  <c r="E56" i="2"/>
  <c r="B55" i="2"/>
  <c r="B45" i="2"/>
  <c r="D48" i="2" s="1"/>
  <c r="D49" i="2" s="1"/>
  <c r="F44" i="2"/>
  <c r="D44" i="2"/>
  <c r="F42" i="2"/>
  <c r="D42" i="2"/>
  <c r="G41" i="2"/>
  <c r="E41" i="2"/>
  <c r="B34" i="2"/>
  <c r="B30" i="2"/>
  <c r="F45" i="2" s="1"/>
  <c r="G39" i="2" s="1"/>
  <c r="G62" i="2" l="1"/>
  <c r="H62" i="2" s="1"/>
  <c r="G65" i="2"/>
  <c r="H65" i="2" s="1"/>
  <c r="G63" i="2"/>
  <c r="H63" i="2" s="1"/>
  <c r="G66" i="2"/>
  <c r="H66" i="2" s="1"/>
  <c r="G71" i="2"/>
  <c r="H71" i="2" s="1"/>
  <c r="G67" i="2"/>
  <c r="H67" i="2" s="1"/>
  <c r="G69" i="2"/>
  <c r="H69" i="2" s="1"/>
  <c r="G61" i="2"/>
  <c r="H61" i="2" s="1"/>
  <c r="G71" i="3"/>
  <c r="H71" i="3" s="1"/>
  <c r="G40" i="2"/>
  <c r="G38" i="2"/>
  <c r="G42" i="2" s="1"/>
  <c r="D45" i="2"/>
  <c r="F46" i="2"/>
  <c r="B70" i="2"/>
  <c r="G66" i="3"/>
  <c r="H66" i="3" s="1"/>
  <c r="G61" i="3"/>
  <c r="H61" i="3" s="1"/>
  <c r="G62" i="3"/>
  <c r="H62" i="3" s="1"/>
  <c r="G69" i="3"/>
  <c r="H69" i="3" s="1"/>
  <c r="B70" i="3"/>
  <c r="G63" i="3"/>
  <c r="H63" i="3" s="1"/>
  <c r="G65" i="3"/>
  <c r="H65" i="3" s="1"/>
  <c r="G70" i="3"/>
  <c r="H70" i="3" s="1"/>
  <c r="G67" i="3"/>
  <c r="H67" i="3" s="1"/>
  <c r="E38" i="3"/>
  <c r="E39" i="3"/>
  <c r="E40" i="3"/>
  <c r="F44" i="3"/>
  <c r="F45" i="3" s="1"/>
  <c r="H75" i="2" l="1"/>
  <c r="G77" i="2"/>
  <c r="D46" i="2"/>
  <c r="E40" i="2"/>
  <c r="E38" i="2"/>
  <c r="E39" i="2"/>
  <c r="H75" i="3"/>
  <c r="H73" i="3"/>
  <c r="H74" i="3" s="1"/>
  <c r="E42" i="3"/>
  <c r="F46" i="3"/>
  <c r="G38" i="3"/>
  <c r="G40" i="3"/>
  <c r="G39" i="3"/>
  <c r="H74" i="2" l="1"/>
  <c r="D52" i="2"/>
  <c r="E42" i="2"/>
  <c r="D50" i="2"/>
  <c r="D51" i="2" s="1"/>
  <c r="G77" i="3"/>
  <c r="D50" i="3"/>
  <c r="D51" i="3" s="1"/>
  <c r="D52" i="3"/>
  <c r="G42" i="3"/>
</calcChain>
</file>

<file path=xl/sharedStrings.xml><?xml version="1.0" encoding="utf-8"?>
<sst xmlns="http://schemas.openxmlformats.org/spreadsheetml/2006/main" count="297" uniqueCount="120">
  <si>
    <t>HPLC System Suitability Report</t>
  </si>
  <si>
    <t>Analysis Data</t>
  </si>
  <si>
    <t>Assay</t>
  </si>
  <si>
    <t>Sample(s)</t>
  </si>
  <si>
    <t>Reference Substance:</t>
  </si>
  <si>
    <t>COSATRIM SUSPENSION</t>
  </si>
  <si>
    <t>% age Purity:</t>
  </si>
  <si>
    <t>Weight (mg):</t>
  </si>
  <si>
    <t>Standard Conc (mg/mL):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</si>
  <si>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</si>
  <si>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</si>
  <si>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</si>
  <si>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</si>
  <si>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</si>
  <si>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</si>
  <si>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</si>
  <si>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</si>
  <si>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</si>
  <si>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</si>
  <si>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</si>
  <si>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</si>
  <si>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</si>
  <si>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</si>
  <si>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</si>
  <si>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</si>
  <si>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</si>
  <si>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</si>
  <si>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National Quality Control Laboratory</t>
  </si>
  <si>
    <t>Laboratory Data Calculation Spreadsheet</t>
  </si>
  <si>
    <t>Please enter the required information in the cells highlighted in green</t>
  </si>
  <si>
    <t>Analysis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</si>
  <si>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</si>
  <si>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</si>
  <si>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</si>
  <si>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</si>
  <si>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</si>
  <si>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</si>
  <si>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</si>
  <si>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</si>
  <si>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</si>
  <si>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</si>
  <si>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</si>
  <si>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</si>
  <si>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</si>
  <si>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</si>
  <si>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</si>
  <si>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</si>
  <si>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</si>
  <si>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</si>
  <si>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</si>
  <si>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</si>
  <si>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</si>
  <si>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</si>
  <si>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</si>
  <si>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</si>
  <si>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</si>
  <si>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</si>
  <si>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</si>
  <si>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</si>
  <si>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</si>
  <si>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</si>
  <si>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</si>
  <si>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</si>
  <si>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</si>
  <si>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</si>
  <si>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</si>
  <si>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</si>
  <si>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</si>
  <si>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</si>
  <si>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</si>
  <si>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</si>
  <si>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</si>
  <si>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</si>
  <si>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</si>
  <si>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</si>
  <si>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 xml:space="preserve">Each </t>
  </si>
  <si>
    <t>contains</t>
  </si>
  <si>
    <t>Relative Density of sample:</t>
  </si>
  <si>
    <t>Each</t>
  </si>
  <si>
    <t>is equivalent to</t>
  </si>
  <si>
    <t>Initial Sample dilution (mL):</t>
  </si>
  <si>
    <t>Powder Weight (g)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</si>
  <si>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</si>
  <si>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</si>
  <si>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</si>
  <si>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</si>
  <si>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</si>
  <si>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</si>
  <si>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</si>
  <si>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</si>
  <si>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</si>
  <si>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</si>
  <si>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</si>
  <si>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</si>
  <si>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</si>
  <si>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</si>
  <si>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</si>
  <si>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Powder Weight (g):</t>
  </si>
  <si>
    <t>Comment:</t>
  </si>
  <si>
    <t xml:space="preserve">The content of </t>
  </si>
  <si>
    <t xml:space="preserve">in the sample as a percentage of the stated  label claim is </t>
  </si>
  <si>
    <t>Pyknometer Mass (g)</t>
  </si>
  <si>
    <t>Pyknometer + Water (g)</t>
  </si>
  <si>
    <t>Pyknometer + Sample (g)</t>
  </si>
  <si>
    <t>Mass of Water (g):</t>
  </si>
  <si>
    <t>Mass of Sample (g):</t>
  </si>
  <si>
    <t xml:space="preserve">Relative Density of Sample: </t>
  </si>
  <si>
    <t>Trimethoprim</t>
  </si>
  <si>
    <t>Each 5 mL contains: Trimethoprim BP 40 mg.</t>
  </si>
  <si>
    <t>T7 2</t>
  </si>
  <si>
    <t>Bugigi</t>
  </si>
  <si>
    <t>Sulphamethoxazole</t>
  </si>
  <si>
    <t>S12 2</t>
  </si>
  <si>
    <t xml:space="preserve">Sulfamethoxazole BP </t>
  </si>
  <si>
    <t xml:space="preserve">Each 5 mL contains: Sulphamethoxazole BP 200 mg </t>
  </si>
  <si>
    <t>NDQB201605972</t>
  </si>
  <si>
    <t>Resolution</t>
  </si>
  <si>
    <r>
      <t xml:space="preserve">Resolution between Sulfamethoxazole and Trimethoprim is </t>
    </r>
    <r>
      <rPr>
        <b/>
        <sz val="12"/>
        <color rgb="FF000000"/>
        <rFont val="Book Antiqua"/>
        <family val="1"/>
      </rPr>
      <t>greater than 5.0</t>
    </r>
  </si>
  <si>
    <t>N/A</t>
  </si>
  <si>
    <t>Not Applicable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</si>
</sst>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0000"/>
    <numFmt numFmtId="165" formatCode="0.0%"/>
    <numFmt numFmtId="166" formatCode="dd\-mmm\-yy"/>
    <numFmt numFmtId="167" formatCode="0.0000\ &quot;mg&quot;"/>
    <numFmt numFmtId="168" formatCode="0.000"/>
    <numFmt numFmtId="169" formatCode="0.0\ &quot;mL&quot;"/>
    <numFmt numFmtId="170" formatCode="0.0000\ &quot;g&quot;"/>
    <numFmt numFmtId="171" formatCode="0.0\ &quot;mg&quot;"/>
    <numFmt numFmtId="172" formatCode="0.0000"/>
    <numFmt numFmtId="173" formatCode="0.0000000"/>
    <numFmt numFmtId="174" formatCode="0.0"/>
  </numFmts>
  <fonts count="29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sz val="20"/>
      <color rgb="FF000000"/>
      <name val="Book Antiqua"/>
      <family val="1"/>
    </font>
    <font>
      <b/>
      <sz val="20"/>
      <color rgb="FF000000"/>
      <name val="Book Antiqua"/>
      <family val="1"/>
    </font>
    <font>
      <sz val="10"/>
      <color rgb="FF000000"/>
      <name val="Arial"/>
      <family val="2"/>
    </font>
    <font>
      <b/>
      <sz val="14"/>
      <color rgb="FF000000"/>
      <name val="Book Antiqua"/>
      <family val="1"/>
    </font>
    <font>
      <sz val="10"/>
      <color rgb="FF000000"/>
      <name val="Book Antiqua"/>
      <family val="1"/>
    </font>
    <font>
      <b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6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0" fontId="23" fillId="2" borderId="0"/>
  </cellStyleXfs>
  <cellXfs count="384">
    <xf numFmtId="0" fontId="0" fillId="2" borderId="0" xfId="0" applyFill="1"/>
    <xf numFmtId="0" fontId="2" fillId="2" borderId="0" xfId="0" applyFont="1" applyFill="1"/>
    <xf numFmtId="0" fontId="5" fillId="2" borderId="0" xfId="0" applyFont="1" applyFill="1" applyAlignment="1">
      <alignment horizontal="center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3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8" fillId="2" borderId="0" xfId="0" applyFont="1" applyFill="1" applyAlignment="1">
      <alignment horizontal="left"/>
    </xf>
    <xf numFmtId="166" fontId="8" fillId="2" borderId="0" xfId="0" applyNumberFormat="1" applyFont="1" applyFill="1" applyAlignment="1">
      <alignment horizontal="left"/>
    </xf>
    <xf numFmtId="0" fontId="9" fillId="2" borderId="0" xfId="0" applyFont="1" applyFill="1" applyAlignment="1">
      <alignment horizontal="right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8" fillId="2" borderId="0" xfId="0" applyFont="1" applyFill="1" applyAlignment="1">
      <alignment horizontal="center"/>
    </xf>
    <xf numFmtId="0" fontId="10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/>
    <xf numFmtId="2" fontId="9" fillId="2" borderId="0" xfId="0" applyNumberFormat="1" applyFont="1" applyFill="1" applyAlignment="1">
      <alignment horizontal="center"/>
    </xf>
    <xf numFmtId="0" fontId="9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 applyAlignment="1">
      <alignment horizontal="left" vertical="center" wrapText="1"/>
    </xf>
    <xf numFmtId="167" fontId="9" fillId="2" borderId="0" xfId="0" applyNumberFormat="1" applyFont="1" applyFill="1" applyAlignment="1">
      <alignment horizontal="center"/>
    </xf>
    <xf numFmtId="0" fontId="8" fillId="2" borderId="12" xfId="0" applyFont="1" applyFill="1" applyBorder="1" applyAlignment="1">
      <alignment horizontal="right"/>
    </xf>
    <xf numFmtId="0" fontId="8" fillId="2" borderId="13" xfId="0" applyFont="1" applyFill="1" applyBorder="1" applyAlignment="1">
      <alignment horizontal="right"/>
    </xf>
    <xf numFmtId="0" fontId="8" fillId="2" borderId="14" xfId="0" applyFont="1" applyFill="1" applyBorder="1" applyAlignment="1">
      <alignment horizontal="center"/>
    </xf>
    <xf numFmtId="0" fontId="9" fillId="2" borderId="15" xfId="0" applyFont="1" applyFill="1" applyBorder="1" applyAlignment="1">
      <alignment horizontal="center"/>
    </xf>
    <xf numFmtId="0" fontId="9" fillId="2" borderId="16" xfId="0" applyFont="1" applyFill="1" applyBorder="1" applyAlignment="1">
      <alignment horizontal="center"/>
    </xf>
    <xf numFmtId="0" fontId="9" fillId="2" borderId="17" xfId="0" applyFont="1" applyFill="1" applyBorder="1" applyAlignment="1">
      <alignment horizontal="center"/>
    </xf>
    <xf numFmtId="0" fontId="8" fillId="2" borderId="18" xfId="0" applyFont="1" applyFill="1" applyBorder="1" applyAlignment="1">
      <alignment horizontal="center"/>
    </xf>
    <xf numFmtId="0" fontId="8" fillId="2" borderId="0" xfId="0" applyFont="1" applyFill="1"/>
    <xf numFmtId="0" fontId="8" fillId="2" borderId="19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right"/>
    </xf>
    <xf numFmtId="1" fontId="9" fillId="6" borderId="20" xfId="0" applyNumberFormat="1" applyFont="1" applyFill="1" applyBorder="1" applyAlignment="1">
      <alignment horizontal="center"/>
    </xf>
    <xf numFmtId="168" fontId="9" fillId="6" borderId="21" xfId="0" applyNumberFormat="1" applyFont="1" applyFill="1" applyBorder="1" applyAlignment="1">
      <alignment horizontal="center"/>
    </xf>
    <xf numFmtId="2" fontId="8" fillId="6" borderId="22" xfId="0" applyNumberFormat="1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2" fontId="8" fillId="7" borderId="22" xfId="0" applyNumberFormat="1" applyFont="1" applyFill="1" applyBorder="1" applyAlignment="1">
      <alignment horizontal="center"/>
    </xf>
    <xf numFmtId="2" fontId="8" fillId="2" borderId="0" xfId="0" applyNumberFormat="1" applyFont="1" applyFill="1" applyAlignment="1">
      <alignment horizontal="center"/>
    </xf>
    <xf numFmtId="2" fontId="8" fillId="6" borderId="23" xfId="0" applyNumberFormat="1" applyFont="1" applyFill="1" applyBorder="1" applyAlignment="1">
      <alignment horizontal="center"/>
    </xf>
    <xf numFmtId="0" fontId="8" fillId="2" borderId="22" xfId="0" applyFont="1" applyFill="1" applyBorder="1" applyAlignment="1">
      <alignment horizontal="right"/>
    </xf>
    <xf numFmtId="0" fontId="8" fillId="2" borderId="23" xfId="0" applyFont="1" applyFill="1" applyBorder="1" applyAlignment="1">
      <alignment horizontal="right"/>
    </xf>
    <xf numFmtId="0" fontId="8" fillId="2" borderId="24" xfId="0" applyFont="1" applyFill="1" applyBorder="1" applyAlignment="1">
      <alignment horizontal="right"/>
    </xf>
    <xf numFmtId="10" fontId="8" fillId="6" borderId="22" xfId="0" applyNumberFormat="1" applyFont="1" applyFill="1" applyBorder="1" applyAlignment="1">
      <alignment horizontal="center"/>
    </xf>
    <xf numFmtId="0" fontId="8" fillId="7" borderId="23" xfId="0" applyFont="1" applyFill="1" applyBorder="1" applyAlignment="1">
      <alignment horizontal="center"/>
    </xf>
    <xf numFmtId="0" fontId="9" fillId="2" borderId="0" xfId="0" applyFont="1" applyFill="1" applyAlignment="1">
      <alignment horizontal="left"/>
    </xf>
    <xf numFmtId="0" fontId="9" fillId="2" borderId="25" xfId="0" applyFont="1" applyFill="1" applyBorder="1" applyAlignment="1">
      <alignment horizontal="center"/>
    </xf>
    <xf numFmtId="2" fontId="9" fillId="2" borderId="25" xfId="0" applyNumberFormat="1" applyFont="1" applyFill="1" applyBorder="1" applyAlignment="1">
      <alignment horizontal="center"/>
    </xf>
    <xf numFmtId="0" fontId="8" fillId="2" borderId="25" xfId="0" applyFont="1" applyFill="1" applyBorder="1" applyAlignment="1">
      <alignment horizontal="center"/>
    </xf>
    <xf numFmtId="0" fontId="8" fillId="2" borderId="26" xfId="0" applyFont="1" applyFill="1" applyBorder="1" applyAlignment="1">
      <alignment horizontal="center"/>
    </xf>
    <xf numFmtId="0" fontId="8" fillId="2" borderId="27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2" fontId="8" fillId="2" borderId="0" xfId="0" applyNumberFormat="1" applyFont="1" applyFill="1" applyAlignment="1">
      <alignment horizontal="center"/>
    </xf>
    <xf numFmtId="0" fontId="8" fillId="2" borderId="0" xfId="0" applyFont="1" applyFill="1"/>
    <xf numFmtId="168" fontId="9" fillId="6" borderId="28" xfId="0" applyNumberFormat="1" applyFont="1" applyFill="1" applyBorder="1" applyAlignment="1">
      <alignment horizontal="center"/>
    </xf>
    <xf numFmtId="10" fontId="8" fillId="2" borderId="0" xfId="0" applyNumberFormat="1" applyFont="1" applyFill="1" applyAlignment="1">
      <alignment horizontal="center"/>
    </xf>
    <xf numFmtId="168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right"/>
    </xf>
    <xf numFmtId="0" fontId="9" fillId="2" borderId="29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14" fillId="2" borderId="9" xfId="0" applyFont="1" applyFill="1" applyBorder="1" applyAlignment="1">
      <alignment horizontal="left" vertical="center" wrapText="1"/>
    </xf>
    <xf numFmtId="0" fontId="8" fillId="2" borderId="9" xfId="0" applyFont="1" applyFill="1" applyBorder="1"/>
    <xf numFmtId="0" fontId="8" fillId="2" borderId="9" xfId="0" applyFont="1" applyFill="1" applyBorder="1" applyAlignment="1">
      <alignment horizontal="center"/>
    </xf>
    <xf numFmtId="168" fontId="8" fillId="2" borderId="17" xfId="0" applyNumberFormat="1" applyFont="1" applyFill="1" applyBorder="1" applyAlignment="1">
      <alignment horizontal="center"/>
    </xf>
    <xf numFmtId="168" fontId="8" fillId="2" borderId="30" xfId="0" applyNumberFormat="1" applyFont="1" applyFill="1" applyBorder="1" applyAlignment="1">
      <alignment horizontal="center"/>
    </xf>
    <xf numFmtId="168" fontId="8" fillId="2" borderId="31" xfId="0" applyNumberFormat="1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/>
    <xf numFmtId="0" fontId="9" fillId="2" borderId="33" xfId="0" applyFont="1" applyFill="1" applyBorder="1"/>
    <xf numFmtId="0" fontId="8" fillId="2" borderId="0" xfId="0" applyFont="1" applyFill="1" applyAlignment="1" applyProtection="1">
      <alignment horizontal="center"/>
      <protection locked="0"/>
    </xf>
    <xf numFmtId="0" fontId="9" fillId="2" borderId="0" xfId="0" applyFont="1" applyFill="1" applyAlignment="1">
      <alignment horizontal="center"/>
    </xf>
    <xf numFmtId="168" fontId="8" fillId="2" borderId="29" xfId="0" applyNumberFormat="1" applyFont="1" applyFill="1" applyBorder="1" applyAlignment="1">
      <alignment horizontal="center"/>
    </xf>
    <xf numFmtId="168" fontId="8" fillId="2" borderId="34" xfId="0" applyNumberFormat="1" applyFont="1" applyFill="1" applyBorder="1" applyAlignment="1">
      <alignment horizontal="center"/>
    </xf>
    <xf numFmtId="168" fontId="8" fillId="2" borderId="35" xfId="0" applyNumberFormat="1" applyFont="1" applyFill="1" applyBorder="1" applyAlignment="1">
      <alignment horizontal="center"/>
    </xf>
    <xf numFmtId="0" fontId="8" fillId="2" borderId="0" xfId="0" applyFont="1" applyFill="1"/>
    <xf numFmtId="0" fontId="8" fillId="2" borderId="12" xfId="0" applyFont="1" applyFill="1" applyBorder="1" applyAlignment="1">
      <alignment horizontal="center"/>
    </xf>
    <xf numFmtId="0" fontId="8" fillId="2" borderId="13" xfId="0" applyFont="1" applyFill="1" applyBorder="1" applyAlignment="1">
      <alignment horizontal="center"/>
    </xf>
    <xf numFmtId="0" fontId="8" fillId="2" borderId="36" xfId="0" applyFont="1" applyFill="1" applyBorder="1" applyAlignment="1">
      <alignment horizontal="center"/>
    </xf>
    <xf numFmtId="0" fontId="8" fillId="2" borderId="7" xfId="0" applyFont="1" applyFill="1" applyBorder="1"/>
    <xf numFmtId="0" fontId="8" fillId="2" borderId="11" xfId="0" applyFont="1" applyFill="1" applyBorder="1"/>
    <xf numFmtId="0" fontId="8" fillId="2" borderId="0" xfId="0" applyFont="1" applyFill="1" applyAlignment="1">
      <alignment horizontal="right"/>
    </xf>
    <xf numFmtId="169" fontId="9" fillId="2" borderId="0" xfId="0" applyNumberFormat="1" applyFont="1" applyFill="1" applyAlignment="1">
      <alignment horizontal="center"/>
    </xf>
    <xf numFmtId="0" fontId="8" fillId="2" borderId="0" xfId="0" applyFont="1" applyFill="1" applyAlignment="1">
      <alignment horizontal="center"/>
    </xf>
    <xf numFmtId="10" fontId="8" fillId="2" borderId="15" xfId="0" applyNumberFormat="1" applyFont="1" applyFill="1" applyBorder="1" applyAlignment="1">
      <alignment horizontal="center" vertical="center"/>
    </xf>
    <xf numFmtId="10" fontId="8" fillId="2" borderId="14" xfId="0" applyNumberFormat="1" applyFont="1" applyFill="1" applyBorder="1" applyAlignment="1">
      <alignment horizontal="center" vertical="center"/>
    </xf>
    <xf numFmtId="10" fontId="8" fillId="2" borderId="37" xfId="0" applyNumberFormat="1" applyFont="1" applyFill="1" applyBorder="1" applyAlignment="1">
      <alignment horizontal="center" vertical="center"/>
    </xf>
    <xf numFmtId="2" fontId="8" fillId="2" borderId="25" xfId="0" applyNumberFormat="1" applyFont="1" applyFill="1" applyBorder="1" applyAlignment="1">
      <alignment horizontal="center"/>
    </xf>
    <xf numFmtId="2" fontId="8" fillId="2" borderId="26" xfId="0" applyNumberFormat="1" applyFont="1" applyFill="1" applyBorder="1" applyAlignment="1">
      <alignment horizontal="center"/>
    </xf>
    <xf numFmtId="2" fontId="8" fillId="2" borderId="27" xfId="0" applyNumberFormat="1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  <xf numFmtId="1" fontId="9" fillId="6" borderId="38" xfId="0" applyNumberFormat="1" applyFont="1" applyFill="1" applyBorder="1" applyAlignment="1">
      <alignment horizontal="center"/>
    </xf>
    <xf numFmtId="0" fontId="8" fillId="2" borderId="39" xfId="0" applyFont="1" applyFill="1" applyBorder="1" applyAlignment="1">
      <alignment horizontal="right"/>
    </xf>
    <xf numFmtId="0" fontId="8" fillId="2" borderId="16" xfId="0" applyFont="1" applyFill="1" applyBorder="1" applyAlignment="1">
      <alignment horizontal="right"/>
    </xf>
    <xf numFmtId="2" fontId="8" fillId="6" borderId="40" xfId="0" applyNumberFormat="1" applyFont="1" applyFill="1" applyBorder="1" applyAlignment="1">
      <alignment horizontal="center"/>
    </xf>
    <xf numFmtId="2" fontId="8" fillId="7" borderId="40" xfId="0" applyNumberFormat="1" applyFont="1" applyFill="1" applyBorder="1" applyAlignment="1">
      <alignment horizontal="center"/>
    </xf>
    <xf numFmtId="0" fontId="8" fillId="2" borderId="38" xfId="0" applyFont="1" applyFill="1" applyBorder="1" applyAlignment="1">
      <alignment horizontal="right"/>
    </xf>
    <xf numFmtId="2" fontId="8" fillId="6" borderId="17" xfId="0" applyNumberFormat="1" applyFont="1" applyFill="1" applyBorder="1" applyAlignment="1">
      <alignment horizontal="center"/>
    </xf>
    <xf numFmtId="0" fontId="8" fillId="2" borderId="41" xfId="0" applyFont="1" applyFill="1" applyBorder="1" applyAlignment="1">
      <alignment horizontal="right"/>
    </xf>
    <xf numFmtId="168" fontId="9" fillId="7" borderId="41" xfId="0" applyNumberFormat="1" applyFont="1" applyFill="1" applyBorder="1" applyAlignment="1">
      <alignment horizontal="center"/>
    </xf>
    <xf numFmtId="0" fontId="8" fillId="2" borderId="36" xfId="0" applyFont="1" applyFill="1" applyBorder="1" applyAlignment="1">
      <alignment horizontal="right"/>
    </xf>
    <xf numFmtId="0" fontId="8" fillId="2" borderId="0" xfId="0" applyFont="1" applyFill="1" applyAlignment="1">
      <alignment horizontal="right"/>
    </xf>
    <xf numFmtId="170" fontId="9" fillId="2" borderId="0" xfId="0" applyNumberFormat="1" applyFont="1" applyFill="1" applyAlignment="1">
      <alignment horizontal="center"/>
    </xf>
    <xf numFmtId="0" fontId="8" fillId="2" borderId="7" xfId="0" applyFont="1" applyFill="1" applyBorder="1" applyProtection="1">
      <protection locked="0"/>
    </xf>
    <xf numFmtId="0" fontId="9" fillId="2" borderId="11" xfId="0" applyFont="1" applyFill="1" applyBorder="1" applyProtection="1">
      <protection locked="0"/>
    </xf>
    <xf numFmtId="0" fontId="15" fillId="3" borderId="0" xfId="0" applyFont="1" applyFill="1" applyAlignment="1" applyProtection="1">
      <alignment horizontal="center"/>
      <protection locked="0"/>
    </xf>
    <xf numFmtId="0" fontId="16" fillId="3" borderId="0" xfId="0" applyFont="1" applyFill="1" applyAlignment="1" applyProtection="1">
      <alignment horizontal="center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15" fillId="2" borderId="0" xfId="0" applyFont="1" applyFill="1"/>
    <xf numFmtId="166" fontId="15" fillId="3" borderId="0" xfId="0" applyNumberFormat="1" applyFont="1" applyFill="1" applyAlignment="1" applyProtection="1">
      <alignment horizontal="left"/>
      <protection locked="0"/>
    </xf>
    <xf numFmtId="0" fontId="16" fillId="3" borderId="15" xfId="0" applyFont="1" applyFill="1" applyBorder="1" applyAlignment="1" applyProtection="1">
      <alignment horizontal="center"/>
      <protection locked="0"/>
    </xf>
    <xf numFmtId="0" fontId="16" fillId="3" borderId="14" xfId="0" applyFont="1" applyFill="1" applyBorder="1" applyAlignment="1" applyProtection="1">
      <alignment horizontal="center"/>
      <protection locked="0"/>
    </xf>
    <xf numFmtId="0" fontId="16" fillId="3" borderId="42" xfId="0" applyFont="1" applyFill="1" applyBorder="1" applyAlignment="1" applyProtection="1">
      <alignment horizontal="center"/>
      <protection locked="0"/>
    </xf>
    <xf numFmtId="0" fontId="16" fillId="3" borderId="13" xfId="0" applyFont="1" applyFill="1" applyBorder="1" applyAlignment="1" applyProtection="1">
      <alignment horizontal="center"/>
      <protection locked="0"/>
    </xf>
    <xf numFmtId="0" fontId="16" fillId="3" borderId="43" xfId="0" applyFont="1" applyFill="1" applyBorder="1" applyAlignment="1" applyProtection="1">
      <alignment horizontal="center"/>
      <protection locked="0"/>
    </xf>
    <xf numFmtId="0" fontId="16" fillId="3" borderId="41" xfId="0" applyFont="1" applyFill="1" applyBorder="1" applyAlignment="1" applyProtection="1">
      <alignment horizontal="center"/>
      <protection locked="0"/>
    </xf>
    <xf numFmtId="0" fontId="16" fillId="3" borderId="44" xfId="0" applyFont="1" applyFill="1" applyBorder="1" applyAlignment="1" applyProtection="1">
      <alignment horizontal="center"/>
      <protection locked="0"/>
    </xf>
    <xf numFmtId="0" fontId="16" fillId="3" borderId="40" xfId="0" applyFont="1" applyFill="1" applyBorder="1" applyAlignment="1" applyProtection="1">
      <alignment horizontal="center"/>
      <protection locked="0"/>
    </xf>
    <xf numFmtId="169" fontId="16" fillId="3" borderId="0" xfId="0" applyNumberFormat="1" applyFont="1" applyFill="1" applyAlignment="1" applyProtection="1">
      <alignment horizontal="center"/>
      <protection locked="0"/>
    </xf>
    <xf numFmtId="171" fontId="16" fillId="3" borderId="0" xfId="0" applyNumberFormat="1" applyFont="1" applyFill="1" applyAlignment="1" applyProtection="1">
      <alignment horizontal="center"/>
      <protection locked="0"/>
    </xf>
    <xf numFmtId="0" fontId="16" fillId="3" borderId="12" xfId="0" applyFont="1" applyFill="1" applyBorder="1" applyAlignment="1" applyProtection="1">
      <alignment horizontal="center"/>
      <protection locked="0"/>
    </xf>
    <xf numFmtId="0" fontId="16" fillId="3" borderId="36" xfId="0" applyFont="1" applyFill="1" applyBorder="1" applyAlignment="1" applyProtection="1">
      <alignment horizontal="center"/>
      <protection locked="0"/>
    </xf>
    <xf numFmtId="10" fontId="16" fillId="7" borderId="19" xfId="0" applyNumberFormat="1" applyFont="1" applyFill="1" applyBorder="1" applyAlignment="1">
      <alignment horizontal="center"/>
    </xf>
    <xf numFmtId="10" fontId="16" fillId="6" borderId="45" xfId="0" applyNumberFormat="1" applyFont="1" applyFill="1" applyBorder="1" applyAlignment="1">
      <alignment horizontal="center"/>
    </xf>
    <xf numFmtId="0" fontId="16" fillId="7" borderId="46" xfId="0" applyFont="1" applyFill="1" applyBorder="1" applyAlignment="1">
      <alignment horizontal="center"/>
    </xf>
    <xf numFmtId="2" fontId="16" fillId="3" borderId="0" xfId="0" applyNumberFormat="1" applyFont="1" applyFill="1" applyAlignment="1" applyProtection="1">
      <alignment horizontal="center"/>
      <protection locked="0"/>
    </xf>
    <xf numFmtId="0" fontId="8" fillId="2" borderId="0" xfId="0" applyFont="1" applyFill="1" applyAlignment="1">
      <alignment horizontal="right"/>
    </xf>
    <xf numFmtId="165" fontId="16" fillId="2" borderId="0" xfId="0" applyNumberFormat="1" applyFont="1" applyFill="1" applyAlignment="1">
      <alignment horizontal="center"/>
    </xf>
    <xf numFmtId="172" fontId="9" fillId="2" borderId="0" xfId="0" applyNumberFormat="1" applyFont="1" applyFill="1" applyAlignment="1" applyProtection="1">
      <alignment horizontal="center"/>
      <protection locked="0"/>
    </xf>
    <xf numFmtId="0" fontId="15" fillId="2" borderId="0" xfId="0" applyFont="1" applyFill="1" applyProtection="1">
      <protection locked="0"/>
    </xf>
    <xf numFmtId="0" fontId="21" fillId="3" borderId="0" xfId="0" applyFont="1" applyFill="1" applyAlignment="1" applyProtection="1">
      <alignment horizontal="left"/>
      <protection locked="0"/>
    </xf>
    <xf numFmtId="2" fontId="24" fillId="2" borderId="0" xfId="1" applyNumberFormat="1" applyFont="1" applyFill="1" applyAlignment="1">
      <alignment horizontal="center"/>
    </xf>
    <xf numFmtId="10" fontId="25" fillId="2" borderId="0" xfId="1" applyNumberFormat="1" applyFont="1" applyFill="1" applyAlignment="1">
      <alignment horizontal="center"/>
    </xf>
    <xf numFmtId="2" fontId="26" fillId="2" borderId="0" xfId="1" applyNumberFormat="1" applyFont="1" applyFill="1" applyAlignment="1">
      <alignment horizontal="center"/>
    </xf>
    <xf numFmtId="2" fontId="25" fillId="2" borderId="0" xfId="1" applyNumberFormat="1" applyFont="1" applyFill="1" applyAlignment="1">
      <alignment horizontal="center"/>
    </xf>
    <xf numFmtId="0" fontId="23" fillId="2" borderId="0" xfId="1" applyFill="1"/>
    <xf numFmtId="0" fontId="26" fillId="2" borderId="0" xfId="1" applyFont="1" applyFill="1"/>
    <xf numFmtId="164" fontId="27" fillId="3" borderId="0" xfId="1" applyNumberFormat="1" applyFont="1" applyFill="1" applyAlignment="1" applyProtection="1">
      <alignment horizontal="center"/>
      <protection locked="0"/>
    </xf>
    <xf numFmtId="164" fontId="25" fillId="2" borderId="0" xfId="1" applyNumberFormat="1" applyFont="1" applyFill="1" applyAlignment="1">
      <alignment horizontal="center"/>
    </xf>
    <xf numFmtId="164" fontId="27" fillId="2" borderId="0" xfId="1" applyNumberFormat="1" applyFont="1" applyFill="1" applyAlignment="1">
      <alignment horizontal="center"/>
    </xf>
    <xf numFmtId="173" fontId="24" fillId="5" borderId="0" xfId="1" applyNumberFormat="1" applyFont="1" applyFill="1" applyAlignment="1">
      <alignment horizontal="center"/>
    </xf>
    <xf numFmtId="173" fontId="26" fillId="2" borderId="0" xfId="1" applyNumberFormat="1" applyFont="1" applyFill="1" applyAlignment="1">
      <alignment horizontal="center"/>
    </xf>
    <xf numFmtId="2" fontId="27" fillId="2" borderId="0" xfId="1" applyNumberFormat="1" applyFont="1" applyFill="1" applyAlignment="1">
      <alignment horizontal="center"/>
    </xf>
    <xf numFmtId="173" fontId="27" fillId="2" borderId="0" xfId="1" applyNumberFormat="1" applyFont="1" applyFill="1" applyAlignment="1">
      <alignment horizontal="center"/>
    </xf>
    <xf numFmtId="173" fontId="25" fillId="2" borderId="0" xfId="1" applyNumberFormat="1" applyFont="1" applyFill="1" applyAlignment="1">
      <alignment horizontal="center"/>
    </xf>
    <xf numFmtId="2" fontId="27" fillId="2" borderId="0" xfId="1" applyNumberFormat="1" applyFont="1" applyFill="1" applyAlignment="1">
      <alignment horizontal="center" wrapText="1"/>
    </xf>
    <xf numFmtId="172" fontId="24" fillId="5" borderId="51" xfId="1" applyNumberFormat="1" applyFont="1" applyFill="1" applyBorder="1" applyAlignment="1">
      <alignment horizontal="center" vertical="center"/>
    </xf>
    <xf numFmtId="2" fontId="25" fillId="2" borderId="0" xfId="1" applyNumberFormat="1" applyFont="1" applyFill="1" applyAlignment="1">
      <alignment horizontal="center" wrapText="1"/>
    </xf>
    <xf numFmtId="172" fontId="26" fillId="2" borderId="0" xfId="1" applyNumberFormat="1" applyFont="1" applyFill="1" applyAlignment="1">
      <alignment horizontal="center" vertical="center"/>
    </xf>
    <xf numFmtId="168" fontId="25" fillId="2" borderId="0" xfId="1" applyNumberFormat="1" applyFont="1" applyFill="1" applyAlignment="1">
      <alignment horizontal="center"/>
    </xf>
    <xf numFmtId="172" fontId="25" fillId="2" borderId="0" xfId="1" applyNumberFormat="1" applyFont="1" applyFill="1" applyAlignment="1">
      <alignment horizontal="center"/>
    </xf>
    <xf numFmtId="0" fontId="23" fillId="2" borderId="0" xfId="1" applyFill="1" applyAlignment="1">
      <alignment horizontal="center"/>
    </xf>
    <xf numFmtId="168" fontId="23" fillId="2" borderId="0" xfId="1" applyNumberFormat="1" applyFill="1"/>
    <xf numFmtId="0" fontId="23" fillId="2" borderId="0" xfId="1" applyFill="1" applyAlignment="1">
      <alignment horizontal="right"/>
    </xf>
    <xf numFmtId="0" fontId="27" fillId="2" borderId="7" xfId="0" applyFont="1" applyFill="1" applyBorder="1" applyProtection="1">
      <protection locked="0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0" xfId="0" applyFont="1" applyFill="1" applyBorder="1" applyAlignment="1">
      <alignment horizontal="center" vertical="center"/>
    </xf>
    <xf numFmtId="0" fontId="14" fillId="2" borderId="48" xfId="0" applyFont="1" applyFill="1" applyBorder="1" applyAlignment="1">
      <alignment horizontal="center"/>
    </xf>
    <xf numFmtId="0" fontId="14" fillId="2" borderId="49" xfId="0" applyFont="1" applyFill="1" applyBorder="1" applyAlignment="1">
      <alignment horizontal="center"/>
    </xf>
    <xf numFmtId="0" fontId="14" fillId="2" borderId="50" xfId="0" applyFont="1" applyFill="1" applyBorder="1" applyAlignment="1">
      <alignment horizontal="center"/>
    </xf>
    <xf numFmtId="0" fontId="22" fillId="3" borderId="0" xfId="0" applyFont="1" applyFill="1" applyAlignment="1" applyProtection="1">
      <alignment horizontal="left"/>
      <protection locked="0"/>
    </xf>
    <xf numFmtId="0" fontId="16" fillId="3" borderId="0" xfId="0" applyFont="1" applyFill="1" applyAlignment="1" applyProtection="1">
      <alignment horizontal="left"/>
      <protection locked="0"/>
    </xf>
    <xf numFmtId="0" fontId="21" fillId="3" borderId="0" xfId="0" applyFont="1" applyFill="1" applyAlignment="1" applyProtection="1">
      <alignment horizontal="left"/>
      <protection locked="0"/>
    </xf>
    <xf numFmtId="0" fontId="15" fillId="3" borderId="0" xfId="0" applyFont="1" applyFill="1" applyAlignment="1" applyProtection="1">
      <alignment horizontal="left"/>
      <protection locked="0"/>
    </xf>
    <xf numFmtId="0" fontId="9" fillId="2" borderId="0" xfId="0" applyFont="1" applyFill="1" applyAlignment="1">
      <alignment horizontal="center"/>
    </xf>
    <xf numFmtId="0" fontId="9" fillId="2" borderId="32" xfId="0" applyFont="1" applyFill="1" applyBorder="1" applyAlignment="1">
      <alignment horizontal="center"/>
    </xf>
    <xf numFmtId="0" fontId="9" fillId="2" borderId="47" xfId="0" applyFont="1" applyFill="1" applyBorder="1" applyAlignment="1">
      <alignment horizontal="center"/>
    </xf>
    <xf numFmtId="0" fontId="14" fillId="2" borderId="12" xfId="0" applyFont="1" applyFill="1" applyBorder="1" applyAlignment="1">
      <alignment horizontal="left" vertical="center" wrapText="1"/>
    </xf>
    <xf numFmtId="0" fontId="14" fillId="2" borderId="15" xfId="0" applyFont="1" applyFill="1" applyBorder="1" applyAlignment="1">
      <alignment horizontal="left" vertical="center" wrapText="1"/>
    </xf>
    <xf numFmtId="0" fontId="14" fillId="2" borderId="36" xfId="0" applyFont="1" applyFill="1" applyBorder="1" applyAlignment="1">
      <alignment horizontal="left" vertical="center" wrapText="1"/>
    </xf>
    <xf numFmtId="0" fontId="14" fillId="2" borderId="37" xfId="0" applyFont="1" applyFill="1" applyBorder="1" applyAlignment="1">
      <alignment horizontal="left" vertical="center" wrapText="1"/>
    </xf>
    <xf numFmtId="0" fontId="14" fillId="2" borderId="10" xfId="0" applyFont="1" applyFill="1" applyBorder="1" applyAlignment="1">
      <alignment horizontal="left" vertical="center" wrapText="1"/>
    </xf>
    <xf numFmtId="0" fontId="14" fillId="2" borderId="9" xfId="0" applyFont="1" applyFill="1" applyBorder="1" applyAlignment="1">
      <alignment horizontal="left" vertical="center" wrapText="1"/>
    </xf>
    <xf numFmtId="0" fontId="14" fillId="2" borderId="48" xfId="0" applyFont="1" applyFill="1" applyBorder="1" applyAlignment="1">
      <alignment horizontal="justify" vertical="center" wrapText="1"/>
    </xf>
    <xf numFmtId="0" fontId="14" fillId="2" borderId="49" xfId="0" applyFont="1" applyFill="1" applyBorder="1" applyAlignment="1">
      <alignment horizontal="justify" vertical="center" wrapText="1"/>
    </xf>
    <xf numFmtId="0" fontId="14" fillId="2" borderId="50" xfId="0" applyFont="1" applyFill="1" applyBorder="1" applyAlignment="1">
      <alignment horizontal="justify" vertical="center" wrapText="1"/>
    </xf>
    <xf numFmtId="0" fontId="14" fillId="2" borderId="48" xfId="0" applyFont="1" applyFill="1" applyBorder="1" applyAlignment="1">
      <alignment horizontal="left" vertical="center" wrapText="1"/>
    </xf>
    <xf numFmtId="0" fontId="14" fillId="2" borderId="49" xfId="0" applyFont="1" applyFill="1" applyBorder="1" applyAlignment="1">
      <alignment horizontal="left" vertical="center" wrapText="1"/>
    </xf>
    <xf numFmtId="0" fontId="14" fillId="2" borderId="50" xfId="0" applyFont="1" applyFill="1" applyBorder="1" applyAlignment="1">
      <alignment horizontal="left" vertical="center" wrapText="1"/>
    </xf>
    <xf numFmtId="0" fontId="9" fillId="2" borderId="10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9" fillId="2" borderId="9" xfId="0" applyFont="1" applyFill="1" applyBorder="1" applyAlignment="1">
      <alignment horizontal="center" vertical="center"/>
    </xf>
    <xf numFmtId="0" fontId="9" fillId="2" borderId="36" xfId="0" applyFont="1" applyFill="1" applyBorder="1" applyAlignment="1">
      <alignment horizontal="center" vertical="center"/>
    </xf>
    <xf numFmtId="0" fontId="1" fillId="2" borderId="0" xfId="1" applyFont="1" applyFill="1"/>
    <xf numFmtId="0" fontId="2" fillId="2" borderId="0" xfId="1" applyFont="1" applyFill="1"/>
    <xf numFmtId="0" fontId="2" fillId="2" borderId="0" xfId="1" applyFont="1" applyFill="1" applyAlignment="1">
      <alignment horizontal="right"/>
    </xf>
    <xf numFmtId="0" fontId="3" fillId="2" borderId="0" xfId="1" applyFont="1" applyFill="1" applyAlignment="1">
      <alignment horizontal="center"/>
    </xf>
    <xf numFmtId="0" fontId="4" fillId="2" borderId="0" xfId="1" applyFont="1" applyFill="1"/>
    <xf numFmtId="0" fontId="4" fillId="2" borderId="0" xfId="1" applyFont="1" applyFill="1" applyAlignment="1">
      <alignment horizontal="center"/>
    </xf>
    <xf numFmtId="0" fontId="5" fillId="2" borderId="0" xfId="1" applyFont="1" applyFill="1" applyAlignment="1">
      <alignment horizontal="left"/>
    </xf>
    <xf numFmtId="0" fontId="5" fillId="2" borderId="0" xfId="1" applyFont="1" applyFill="1" applyAlignment="1">
      <alignment horizontal="center"/>
    </xf>
    <xf numFmtId="0" fontId="6" fillId="2" borderId="0" xfId="1" applyFont="1" applyFill="1"/>
    <xf numFmtId="0" fontId="5" fillId="2" borderId="0" xfId="1" applyFont="1" applyFill="1"/>
    <xf numFmtId="2" fontId="5" fillId="2" borderId="0" xfId="1" applyNumberFormat="1" applyFont="1" applyFill="1" applyAlignment="1">
      <alignment horizontal="center"/>
    </xf>
    <xf numFmtId="164" fontId="5" fillId="2" borderId="0" xfId="1" applyNumberFormat="1" applyFont="1" applyFill="1" applyAlignment="1">
      <alignment horizontal="center"/>
    </xf>
    <xf numFmtId="0" fontId="5" fillId="2" borderId="1" xfId="1" applyFont="1" applyFill="1" applyBorder="1" applyAlignment="1">
      <alignment horizontal="center"/>
    </xf>
    <xf numFmtId="0" fontId="5" fillId="2" borderId="2" xfId="1" applyFont="1" applyFill="1" applyBorder="1" applyAlignment="1">
      <alignment horizontal="center"/>
    </xf>
    <xf numFmtId="0" fontId="6" fillId="2" borderId="3" xfId="1" applyFont="1" applyFill="1" applyBorder="1" applyAlignment="1">
      <alignment horizontal="center"/>
    </xf>
    <xf numFmtId="0" fontId="7" fillId="3" borderId="3" xfId="1" applyFont="1" applyFill="1" applyBorder="1" applyAlignment="1" applyProtection="1">
      <alignment horizontal="center"/>
      <protection locked="0"/>
    </xf>
    <xf numFmtId="174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3" xfId="1" applyNumberFormat="1" applyFont="1" applyFill="1" applyBorder="1" applyAlignment="1" applyProtection="1">
      <alignment horizontal="center"/>
      <protection locked="0"/>
    </xf>
    <xf numFmtId="2" fontId="7" fillId="3" borderId="4" xfId="1" applyNumberFormat="1" applyFont="1" applyFill="1" applyBorder="1" applyAlignment="1" applyProtection="1">
      <alignment horizontal="center"/>
      <protection locked="0"/>
    </xf>
    <xf numFmtId="174" fontId="7" fillId="3" borderId="4" xfId="1" applyNumberFormat="1" applyFont="1" applyFill="1" applyBorder="1" applyAlignment="1" applyProtection="1">
      <alignment horizontal="center"/>
      <protection locked="0"/>
    </xf>
    <xf numFmtId="0" fontId="7" fillId="3" borderId="5" xfId="1" applyFont="1" applyFill="1" applyBorder="1" applyAlignment="1" applyProtection="1">
      <alignment horizontal="center"/>
      <protection locked="0"/>
    </xf>
    <xf numFmtId="174" fontId="7" fillId="3" borderId="5" xfId="1" applyNumberFormat="1" applyFont="1" applyFill="1" applyBorder="1" applyAlignment="1" applyProtection="1">
      <alignment horizontal="center"/>
      <protection locked="0"/>
    </xf>
    <xf numFmtId="2" fontId="7" fillId="3" borderId="5" xfId="1" applyNumberFormat="1" applyFont="1" applyFill="1" applyBorder="1" applyAlignment="1" applyProtection="1">
      <alignment horizontal="center"/>
      <protection locked="0"/>
    </xf>
    <xf numFmtId="0" fontId="6" fillId="2" borderId="4" xfId="1" applyFont="1" applyFill="1" applyBorder="1"/>
    <xf numFmtId="1" fontId="5" fillId="4" borderId="2" xfId="1" applyNumberFormat="1" applyFont="1" applyFill="1" applyBorder="1" applyAlignment="1">
      <alignment horizontal="center"/>
    </xf>
    <xf numFmtId="1" fontId="5" fillId="4" borderId="4" xfId="1" applyNumberFormat="1" applyFont="1" applyFill="1" applyBorder="1" applyAlignment="1">
      <alignment horizontal="center"/>
    </xf>
    <xf numFmtId="2" fontId="5" fillId="4" borderId="29" xfId="1" applyNumberFormat="1" applyFont="1" applyFill="1" applyBorder="1" applyAlignment="1">
      <alignment horizontal="center"/>
    </xf>
    <xf numFmtId="2" fontId="5" fillId="4" borderId="52" xfId="1" applyNumberFormat="1" applyFont="1" applyFill="1" applyBorder="1" applyAlignment="1">
      <alignment horizontal="center"/>
    </xf>
    <xf numFmtId="2" fontId="5" fillId="4" borderId="53" xfId="1" applyNumberFormat="1" applyFont="1" applyFill="1" applyBorder="1" applyAlignment="1">
      <alignment horizontal="center"/>
    </xf>
    <xf numFmtId="0" fontId="6" fillId="2" borderId="3" xfId="1" applyFont="1" applyFill="1" applyBorder="1"/>
    <xf numFmtId="10" fontId="5" fillId="5" borderId="2" xfId="1" applyNumberFormat="1" applyFont="1" applyFill="1" applyBorder="1" applyAlignment="1">
      <alignment horizontal="center"/>
    </xf>
    <xf numFmtId="165" fontId="5" fillId="2" borderId="54" xfId="1" applyNumberFormat="1" applyFont="1" applyFill="1" applyBorder="1" applyAlignment="1">
      <alignment horizontal="center"/>
    </xf>
    <xf numFmtId="165" fontId="5" fillId="2" borderId="55" xfId="1" applyNumberFormat="1" applyFont="1" applyFill="1" applyBorder="1" applyAlignment="1">
      <alignment horizontal="center"/>
    </xf>
    <xf numFmtId="0" fontId="6" fillId="2" borderId="55" xfId="1" applyFont="1" applyFill="1" applyBorder="1"/>
    <xf numFmtId="0" fontId="6" fillId="2" borderId="56" xfId="1" applyFont="1" applyFill="1" applyBorder="1"/>
    <xf numFmtId="0" fontId="6" fillId="2" borderId="5" xfId="1" applyFont="1" applyFill="1" applyBorder="1"/>
    <xf numFmtId="0" fontId="5" fillId="4" borderId="2" xfId="1" applyFont="1" applyFill="1" applyBorder="1" applyAlignment="1">
      <alignment horizontal="center"/>
    </xf>
    <xf numFmtId="0" fontId="5" fillId="2" borderId="57" xfId="1" applyFont="1" applyFill="1" applyBorder="1" applyAlignment="1">
      <alignment horizontal="center"/>
    </xf>
    <xf numFmtId="0" fontId="6" fillId="2" borderId="58" xfId="1" applyFont="1" applyFill="1" applyBorder="1"/>
    <xf numFmtId="0" fontId="6" fillId="2" borderId="59" xfId="1" applyFont="1" applyFill="1" applyBorder="1"/>
    <xf numFmtId="0" fontId="6" fillId="2" borderId="0" xfId="1" applyFont="1" applyFill="1" applyAlignment="1" applyProtection="1">
      <alignment horizontal="left"/>
      <protection locked="0"/>
    </xf>
    <xf numFmtId="0" fontId="6" fillId="2" borderId="0" xfId="1" applyFont="1" applyFill="1" applyProtection="1">
      <protection locked="0"/>
    </xf>
    <xf numFmtId="0" fontId="5" fillId="2" borderId="0" xfId="1" applyFont="1" applyFill="1" applyAlignment="1">
      <alignment horizontal="center" vertical="center"/>
    </xf>
    <xf numFmtId="0" fontId="28" fillId="3" borderId="29" xfId="1" applyFont="1" applyFill="1" applyBorder="1" applyAlignment="1" applyProtection="1">
      <alignment horizontal="center" vertical="center"/>
      <protection locked="0"/>
    </xf>
    <xf numFmtId="0" fontId="28" fillId="3" borderId="60" xfId="1" applyFont="1" applyFill="1" applyBorder="1" applyAlignment="1" applyProtection="1">
      <alignment horizontal="center" vertical="center"/>
      <protection locked="0"/>
    </xf>
    <xf numFmtId="0" fontId="28" fillId="3" borderId="61" xfId="1" applyFont="1" applyFill="1" applyBorder="1" applyAlignment="1" applyProtection="1">
      <alignment horizontal="center" vertical="center"/>
      <protection locked="0"/>
    </xf>
    <xf numFmtId="0" fontId="28" fillId="3" borderId="34" xfId="1" applyFont="1" applyFill="1" applyBorder="1" applyAlignment="1" applyProtection="1">
      <alignment horizontal="center" vertical="center"/>
      <protection locked="0"/>
    </xf>
    <xf numFmtId="0" fontId="28" fillId="3" borderId="0" xfId="1" applyFont="1" applyFill="1" applyBorder="1" applyAlignment="1" applyProtection="1">
      <alignment horizontal="center" vertical="center"/>
      <protection locked="0"/>
    </xf>
    <xf numFmtId="0" fontId="28" fillId="3" borderId="6" xfId="1" applyFont="1" applyFill="1" applyBorder="1" applyAlignment="1" applyProtection="1">
      <alignment horizontal="center" vertical="center"/>
      <protection locked="0"/>
    </xf>
    <xf numFmtId="0" fontId="2" fillId="2" borderId="9" xfId="1" applyFont="1" applyFill="1" applyBorder="1"/>
    <xf numFmtId="0" fontId="2" fillId="2" borderId="0" xfId="1" applyFont="1" applyFill="1" applyAlignment="1">
      <alignment horizontal="center"/>
    </xf>
    <xf numFmtId="10" fontId="2" fillId="2" borderId="9" xfId="1" applyNumberFormat="1" applyFont="1" applyFill="1" applyBorder="1"/>
    <xf numFmtId="0" fontId="1" fillId="2" borderId="10" xfId="1" applyFont="1" applyFill="1" applyBorder="1" applyAlignment="1">
      <alignment horizontal="center"/>
    </xf>
    <xf numFmtId="0" fontId="1" fillId="2" borderId="10" xfId="1" applyFont="1" applyFill="1" applyBorder="1" applyAlignment="1">
      <alignment horizontal="center"/>
    </xf>
    <xf numFmtId="0" fontId="2" fillId="2" borderId="10" xfId="1" applyFont="1" applyFill="1" applyBorder="1" applyAlignment="1">
      <alignment horizontal="center"/>
    </xf>
    <xf numFmtId="0" fontId="1" fillId="2" borderId="0" xfId="1" applyFont="1" applyFill="1" applyAlignment="1">
      <alignment horizontal="right"/>
    </xf>
    <xf numFmtId="0" fontId="2" fillId="2" borderId="7" xfId="1" applyFont="1" applyFill="1" applyBorder="1"/>
    <xf numFmtId="0" fontId="1" fillId="2" borderId="11" xfId="1" applyFont="1" applyFill="1" applyBorder="1"/>
    <xf numFmtId="0" fontId="2" fillId="2" borderId="11" xfId="1" applyFont="1" applyFill="1" applyBorder="1"/>
    <xf numFmtId="0" fontId="4" fillId="2" borderId="0" xfId="1" applyFont="1" applyFill="1" applyAlignment="1">
      <alignment horizontal="left"/>
    </xf>
    <xf numFmtId="1" fontId="5" fillId="4" borderId="1" xfId="1" applyNumberFormat="1" applyFont="1" applyFill="1" applyBorder="1" applyAlignment="1">
      <alignment horizontal="center"/>
    </xf>
    <xf numFmtId="2" fontId="5" fillId="4" borderId="1" xfId="1" applyNumberFormat="1" applyFont="1" applyFill="1" applyBorder="1" applyAlignment="1">
      <alignment horizontal="center"/>
    </xf>
    <xf numFmtId="10" fontId="5" fillId="5" borderId="1" xfId="1" applyNumberFormat="1" applyFont="1" applyFill="1" applyBorder="1" applyAlignment="1">
      <alignment horizontal="center"/>
    </xf>
    <xf numFmtId="165" fontId="5" fillId="2" borderId="0" xfId="1" applyNumberFormat="1" applyFont="1" applyFill="1" applyAlignment="1">
      <alignment horizontal="center"/>
    </xf>
    <xf numFmtId="0" fontId="6" fillId="2" borderId="6" xfId="1" applyFont="1" applyFill="1" applyBorder="1"/>
    <xf numFmtId="0" fontId="5" fillId="4" borderId="1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/>
    </xf>
    <xf numFmtId="0" fontId="6" fillId="2" borderId="7" xfId="1" applyFont="1" applyFill="1" applyBorder="1"/>
    <xf numFmtId="0" fontId="6" fillId="2" borderId="8" xfId="1" applyFont="1" applyFill="1" applyBorder="1"/>
    <xf numFmtId="0" fontId="8" fillId="2" borderId="0" xfId="0" applyFont="1" applyFill="1" applyBorder="1" applyAlignment="1">
      <alignment horizontal="center"/>
    </xf>
    <xf numFmtId="164" fontId="16" fillId="3" borderId="25" xfId="0" applyNumberFormat="1" applyFont="1" applyFill="1" applyBorder="1" applyAlignment="1" applyProtection="1">
      <alignment horizontal="center" vertical="center"/>
      <protection locked="0"/>
    </xf>
    <xf numFmtId="164" fontId="16" fillId="3" borderId="26" xfId="0" applyNumberFormat="1" applyFont="1" applyFill="1" applyBorder="1" applyAlignment="1" applyProtection="1">
      <alignment horizontal="center" vertical="center"/>
      <protection locked="0"/>
    </xf>
    <xf numFmtId="164" fontId="16" fillId="3" borderId="27" xfId="0" applyNumberFormat="1" applyFont="1" applyFill="1" applyBorder="1" applyAlignment="1" applyProtection="1">
      <alignment horizontal="center" vertical="center"/>
      <protection locked="0"/>
    </xf>
    <xf numFmtId="164" fontId="15" fillId="2" borderId="37" xfId="0" applyNumberFormat="1" applyFont="1" applyFill="1" applyBorder="1" applyAlignment="1">
      <alignment horizontal="center"/>
    </xf>
    <xf numFmtId="1" fontId="9" fillId="0" borderId="0" xfId="0" applyNumberFormat="1" applyFont="1" applyFill="1" applyBorder="1" applyAlignment="1">
      <alignment horizontal="center"/>
    </xf>
  </cellXfs>
  <cellStyles count="2">
    <cellStyle name="Normal" xfId="0" builtinId="0"/>
    <cellStyle name="Normal 2" xfId="1"/>
  </cellStyles>
  <dxfs count="4"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DQB20160592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ST T"/>
      <sheetName val="SST S"/>
      <sheetName val="Uniformity"/>
      <sheetName val="Trimethoprim"/>
      <sheetName val="Sulphamethoxazole"/>
    </sheetNames>
    <sheetDataSet>
      <sheetData sheetId="0"/>
      <sheetData sheetId="1"/>
      <sheetData sheetId="2"/>
      <sheetData sheetId="3"/>
      <sheetData sheetId="4">
        <row r="43">
          <cell r="D43">
            <v>14.91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4"/>
  <sheetViews>
    <sheetView view="pageBreakPreview" topLeftCell="A4" zoomScale="60" zoomScaleNormal="100" workbookViewId="0">
      <selection activeCell="B20" sqref="B20"/>
    </sheetView>
  </sheetViews>
  <sheetFormatPr defaultRowHeight="13.8" x14ac:dyDescent="0.3"/>
  <cols>
    <col min="1" max="1" width="27.5546875" style="310" customWidth="1"/>
    <col min="2" max="2" width="20.44140625" style="310" customWidth="1"/>
    <col min="3" max="3" width="31.88671875" style="310" customWidth="1"/>
    <col min="4" max="4" width="28.44140625" style="310" customWidth="1"/>
    <col min="5" max="5" width="25.6640625" style="310" customWidth="1"/>
    <col min="6" max="6" width="23.109375" style="310" customWidth="1"/>
    <col min="7" max="7" width="28.44140625" style="310" customWidth="1"/>
    <col min="8" max="8" width="21.5546875" style="310" customWidth="1"/>
    <col min="9" max="9" width="9.109375" style="310" customWidth="1"/>
    <col min="10" max="16384" width="8.88671875" style="260"/>
  </cols>
  <sheetData>
    <row r="14" spans="1:6" ht="15" customHeight="1" x14ac:dyDescent="0.3">
      <c r="A14" s="309"/>
      <c r="C14" s="311"/>
      <c r="F14" s="311"/>
    </row>
    <row r="15" spans="1:6" ht="18.75" customHeight="1" x14ac:dyDescent="0.35">
      <c r="A15" s="312" t="s">
        <v>0</v>
      </c>
      <c r="B15" s="312"/>
      <c r="C15" s="312"/>
      <c r="D15" s="312"/>
      <c r="E15" s="312"/>
    </row>
    <row r="16" spans="1:6" ht="16.5" customHeight="1" x14ac:dyDescent="0.3">
      <c r="A16" s="313" t="s">
        <v>1</v>
      </c>
      <c r="B16" s="314" t="s">
        <v>2</v>
      </c>
    </row>
    <row r="17" spans="1:6" ht="16.5" customHeight="1" x14ac:dyDescent="0.3">
      <c r="A17" s="315" t="s">
        <v>3</v>
      </c>
      <c r="B17" s="315" t="s">
        <v>5</v>
      </c>
      <c r="D17" s="316"/>
      <c r="E17" s="317"/>
    </row>
    <row r="18" spans="1:6" ht="16.5" customHeight="1" x14ac:dyDescent="0.3">
      <c r="A18" s="318" t="s">
        <v>4</v>
      </c>
      <c r="B18" s="318" t="s">
        <v>111</v>
      </c>
      <c r="C18" s="317"/>
      <c r="D18" s="317"/>
      <c r="E18" s="317"/>
    </row>
    <row r="19" spans="1:6" ht="16.5" customHeight="1" x14ac:dyDescent="0.3">
      <c r="A19" s="318" t="s">
        <v>6</v>
      </c>
      <c r="B19" s="319">
        <v>99.58</v>
      </c>
      <c r="C19" s="317"/>
      <c r="D19" s="317"/>
      <c r="E19" s="317"/>
    </row>
    <row r="20" spans="1:6" ht="16.5" customHeight="1" x14ac:dyDescent="0.3">
      <c r="A20" s="315" t="s">
        <v>7</v>
      </c>
      <c r="B20" s="319">
        <f>[1]Sulphamethoxazole!D43</f>
        <v>14.91</v>
      </c>
      <c r="C20" s="317"/>
      <c r="D20" s="317"/>
      <c r="E20" s="317"/>
    </row>
    <row r="21" spans="1:6" ht="16.5" customHeight="1" x14ac:dyDescent="0.3">
      <c r="A21" s="315" t="s">
        <v>8</v>
      </c>
      <c r="B21" s="320">
        <f>B20/100</f>
        <v>0.14910000000000001</v>
      </c>
      <c r="C21" s="317"/>
      <c r="D21" s="317"/>
      <c r="E21" s="317"/>
    </row>
    <row r="22" spans="1:6" ht="15.75" customHeight="1" x14ac:dyDescent="0.3">
      <c r="A22" s="317"/>
      <c r="B22" s="317"/>
      <c r="C22" s="317"/>
      <c r="D22" s="317"/>
      <c r="E22" s="317"/>
    </row>
    <row r="23" spans="1:6" ht="16.5" customHeight="1" x14ac:dyDescent="0.3">
      <c r="A23" s="321" t="s">
        <v>9</v>
      </c>
      <c r="B23" s="322" t="s">
        <v>10</v>
      </c>
      <c r="C23" s="321" t="s">
        <v>11</v>
      </c>
      <c r="D23" s="321" t="s">
        <v>12</v>
      </c>
      <c r="E23" s="321" t="s">
        <v>13</v>
      </c>
      <c r="F23" s="321" t="s">
        <v>116</v>
      </c>
    </row>
    <row r="24" spans="1:6" ht="16.5" customHeight="1" x14ac:dyDescent="0.3">
      <c r="A24" s="323">
        <v>1</v>
      </c>
      <c r="B24" s="324">
        <v>69569524</v>
      </c>
      <c r="C24" s="325">
        <v>7042.2</v>
      </c>
      <c r="D24" s="326">
        <v>0.9</v>
      </c>
      <c r="E24" s="327">
        <v>4.9000000000000004</v>
      </c>
      <c r="F24" s="328">
        <v>11.9</v>
      </c>
    </row>
    <row r="25" spans="1:6" ht="16.5" customHeight="1" x14ac:dyDescent="0.3">
      <c r="A25" s="323">
        <v>2</v>
      </c>
      <c r="B25" s="324">
        <v>69624354</v>
      </c>
      <c r="C25" s="325">
        <v>7034</v>
      </c>
      <c r="D25" s="326">
        <v>0.9</v>
      </c>
      <c r="E25" s="326">
        <v>4.9000000000000004</v>
      </c>
      <c r="F25" s="325">
        <v>11.9</v>
      </c>
    </row>
    <row r="26" spans="1:6" ht="16.5" customHeight="1" x14ac:dyDescent="0.3">
      <c r="A26" s="323">
        <v>3</v>
      </c>
      <c r="B26" s="324">
        <v>69636728</v>
      </c>
      <c r="C26" s="325">
        <v>6958.8</v>
      </c>
      <c r="D26" s="326">
        <v>0.9</v>
      </c>
      <c r="E26" s="326">
        <v>4.9000000000000004</v>
      </c>
      <c r="F26" s="325">
        <v>11.8</v>
      </c>
    </row>
    <row r="27" spans="1:6" ht="16.5" customHeight="1" x14ac:dyDescent="0.3">
      <c r="A27" s="323">
        <v>4</v>
      </c>
      <c r="B27" s="324">
        <v>69494888</v>
      </c>
      <c r="C27" s="325">
        <v>6932.7</v>
      </c>
      <c r="D27" s="326">
        <v>0.9</v>
      </c>
      <c r="E27" s="326">
        <v>4.9000000000000004</v>
      </c>
      <c r="F27" s="325">
        <v>11.8</v>
      </c>
    </row>
    <row r="28" spans="1:6" ht="16.5" customHeight="1" x14ac:dyDescent="0.3">
      <c r="A28" s="323">
        <v>5</v>
      </c>
      <c r="B28" s="324">
        <v>69643567</v>
      </c>
      <c r="C28" s="325">
        <v>6929</v>
      </c>
      <c r="D28" s="326">
        <v>0.9</v>
      </c>
      <c r="E28" s="326">
        <v>4.9000000000000004</v>
      </c>
      <c r="F28" s="325">
        <v>11.8</v>
      </c>
    </row>
    <row r="29" spans="1:6" ht="16.5" customHeight="1" x14ac:dyDescent="0.3">
      <c r="A29" s="323">
        <v>6</v>
      </c>
      <c r="B29" s="329">
        <v>69669073</v>
      </c>
      <c r="C29" s="330">
        <v>6916.5</v>
      </c>
      <c r="D29" s="331">
        <v>0.9</v>
      </c>
      <c r="E29" s="326">
        <v>4.9000000000000004</v>
      </c>
      <c r="F29" s="325">
        <v>11.8</v>
      </c>
    </row>
    <row r="30" spans="1:6" ht="16.5" customHeight="1" x14ac:dyDescent="0.3">
      <c r="A30" s="332" t="s">
        <v>14</v>
      </c>
      <c r="B30" s="333">
        <f>AVERAGE(B24:B29)</f>
        <v>69606355.666666672</v>
      </c>
      <c r="C30" s="334">
        <f>AVERAGE(C24:C29)</f>
        <v>6968.8666666666659</v>
      </c>
      <c r="D30" s="335">
        <f>AVERAGE(D24:D29)</f>
        <v>0.9</v>
      </c>
      <c r="E30" s="336">
        <f>AVERAGE(E24:E29)</f>
        <v>4.8999999999999995</v>
      </c>
      <c r="F30" s="337">
        <f>AVERAGE(F24:F29)</f>
        <v>11.833333333333334</v>
      </c>
    </row>
    <row r="31" spans="1:6" ht="16.5" customHeight="1" x14ac:dyDescent="0.3">
      <c r="A31" s="338" t="s">
        <v>15</v>
      </c>
      <c r="B31" s="339">
        <f>(STDEV(B24:B29)/B30)</f>
        <v>9.1644735892053037E-4</v>
      </c>
      <c r="C31" s="340"/>
      <c r="D31" s="341"/>
      <c r="E31" s="342"/>
      <c r="F31" s="343"/>
    </row>
    <row r="32" spans="1:6" s="310" customFormat="1" ht="16.5" customHeight="1" x14ac:dyDescent="0.3">
      <c r="A32" s="344" t="s">
        <v>16</v>
      </c>
      <c r="B32" s="345">
        <f>COUNT(B24:B29)</f>
        <v>6</v>
      </c>
      <c r="C32" s="346"/>
      <c r="D32" s="347"/>
      <c r="E32" s="347"/>
      <c r="F32" s="348"/>
    </row>
    <row r="33" spans="1:6" s="310" customFormat="1" ht="15.75" customHeight="1" x14ac:dyDescent="0.3">
      <c r="A33" s="317"/>
      <c r="B33" s="317"/>
      <c r="C33" s="317"/>
      <c r="D33" s="317"/>
      <c r="E33" s="317"/>
    </row>
    <row r="34" spans="1:6" s="310" customFormat="1" ht="16.5" customHeight="1" x14ac:dyDescent="0.3">
      <c r="A34" s="318" t="s">
        <v>17</v>
      </c>
      <c r="B34" s="349" t="s">
        <v>18</v>
      </c>
      <c r="C34" s="350"/>
      <c r="D34" s="350"/>
      <c r="E34" s="350"/>
    </row>
    <row r="35" spans="1:6" ht="16.5" customHeight="1" x14ac:dyDescent="0.3">
      <c r="A35" s="318"/>
      <c r="B35" s="349" t="s">
        <v>19</v>
      </c>
      <c r="C35" s="350"/>
      <c r="D35" s="350"/>
      <c r="E35" s="350"/>
    </row>
    <row r="36" spans="1:6" ht="16.5" customHeight="1" x14ac:dyDescent="0.3">
      <c r="A36" s="318"/>
      <c r="B36" s="349" t="s">
        <v>20</v>
      </c>
      <c r="C36" s="350"/>
      <c r="D36" s="350"/>
      <c r="E36" s="350"/>
    </row>
    <row r="37" spans="1:6" ht="15.75" customHeight="1" x14ac:dyDescent="0.3">
      <c r="A37" s="317"/>
      <c r="B37" s="317" t="s">
        <v>117</v>
      </c>
      <c r="C37" s="317"/>
      <c r="D37" s="317"/>
      <c r="E37" s="317"/>
    </row>
    <row r="38" spans="1:6" ht="15.75" customHeight="1" x14ac:dyDescent="0.3">
      <c r="A38" s="317"/>
      <c r="B38" s="317"/>
      <c r="C38" s="317"/>
      <c r="D38" s="317"/>
      <c r="E38" s="317"/>
    </row>
    <row r="39" spans="1:6" ht="16.5" customHeight="1" x14ac:dyDescent="0.3">
      <c r="A39" s="313" t="s">
        <v>1</v>
      </c>
      <c r="B39" s="314" t="s">
        <v>21</v>
      </c>
    </row>
    <row r="40" spans="1:6" ht="16.5" customHeight="1" x14ac:dyDescent="0.3">
      <c r="A40" s="318" t="s">
        <v>4</v>
      </c>
      <c r="B40" s="351" t="s">
        <v>118</v>
      </c>
      <c r="C40" s="317"/>
      <c r="D40" s="317"/>
      <c r="E40" s="317"/>
    </row>
    <row r="41" spans="1:6" ht="16.5" customHeight="1" x14ac:dyDescent="0.3">
      <c r="A41" s="318" t="s">
        <v>6</v>
      </c>
      <c r="B41" s="351"/>
      <c r="C41" s="317"/>
      <c r="D41" s="317"/>
      <c r="E41" s="317"/>
    </row>
    <row r="42" spans="1:6" ht="16.5" customHeight="1" x14ac:dyDescent="0.3">
      <c r="A42" s="315" t="s">
        <v>7</v>
      </c>
      <c r="B42" s="351"/>
      <c r="C42" s="317"/>
      <c r="D42" s="317"/>
      <c r="E42" s="317"/>
    </row>
    <row r="43" spans="1:6" ht="16.5" customHeight="1" x14ac:dyDescent="0.3">
      <c r="A43" s="315" t="s">
        <v>8</v>
      </c>
      <c r="B43" s="351"/>
      <c r="C43" s="317"/>
      <c r="D43" s="317"/>
      <c r="E43" s="317"/>
    </row>
    <row r="44" spans="1:6" ht="15.75" customHeight="1" x14ac:dyDescent="0.3">
      <c r="A44" s="317"/>
      <c r="B44" s="317"/>
      <c r="C44" s="317"/>
      <c r="D44" s="317"/>
      <c r="E44" s="317"/>
    </row>
    <row r="45" spans="1:6" ht="16.5" customHeight="1" x14ac:dyDescent="0.3">
      <c r="A45" s="321" t="s">
        <v>9</v>
      </c>
      <c r="B45" s="322" t="s">
        <v>10</v>
      </c>
      <c r="C45" s="321" t="s">
        <v>11</v>
      </c>
      <c r="D45" s="321" t="s">
        <v>12</v>
      </c>
      <c r="E45" s="321" t="s">
        <v>13</v>
      </c>
      <c r="F45" s="321" t="s">
        <v>116</v>
      </c>
    </row>
    <row r="46" spans="1:6" ht="16.5" customHeight="1" x14ac:dyDescent="0.3">
      <c r="A46" s="323">
        <v>1</v>
      </c>
      <c r="B46" s="352" t="s">
        <v>119</v>
      </c>
      <c r="C46" s="353"/>
      <c r="D46" s="353"/>
      <c r="E46" s="353"/>
      <c r="F46" s="354"/>
    </row>
    <row r="47" spans="1:6" ht="16.5" customHeight="1" x14ac:dyDescent="0.3">
      <c r="A47" s="323">
        <v>2</v>
      </c>
      <c r="B47" s="355"/>
      <c r="C47" s="356"/>
      <c r="D47" s="356"/>
      <c r="E47" s="356"/>
      <c r="F47" s="357"/>
    </row>
    <row r="48" spans="1:6" ht="16.5" customHeight="1" x14ac:dyDescent="0.3">
      <c r="A48" s="323">
        <v>3</v>
      </c>
      <c r="B48" s="355"/>
      <c r="C48" s="356"/>
      <c r="D48" s="356"/>
      <c r="E48" s="356"/>
      <c r="F48" s="357"/>
    </row>
    <row r="49" spans="1:7" ht="16.5" customHeight="1" x14ac:dyDescent="0.3">
      <c r="A49" s="323">
        <v>4</v>
      </c>
      <c r="B49" s="355"/>
      <c r="C49" s="356"/>
      <c r="D49" s="356"/>
      <c r="E49" s="356"/>
      <c r="F49" s="357"/>
    </row>
    <row r="50" spans="1:7" ht="16.5" customHeight="1" x14ac:dyDescent="0.3">
      <c r="A50" s="323">
        <v>5</v>
      </c>
      <c r="B50" s="355"/>
      <c r="C50" s="356"/>
      <c r="D50" s="356"/>
      <c r="E50" s="356"/>
      <c r="F50" s="357"/>
    </row>
    <row r="51" spans="1:7" ht="16.5" customHeight="1" x14ac:dyDescent="0.3">
      <c r="A51" s="323">
        <v>6</v>
      </c>
      <c r="B51" s="355"/>
      <c r="C51" s="356"/>
      <c r="D51" s="356"/>
      <c r="E51" s="356"/>
      <c r="F51" s="357"/>
    </row>
    <row r="52" spans="1:7" ht="16.5" customHeight="1" x14ac:dyDescent="0.3">
      <c r="A52" s="332" t="s">
        <v>14</v>
      </c>
      <c r="B52" s="333" t="e">
        <f>AVERAGE(B46:B51)</f>
        <v>#DIV/0!</v>
      </c>
      <c r="C52" s="334" t="e">
        <f>AVERAGE(C46:C51)</f>
        <v>#DIV/0!</v>
      </c>
      <c r="D52" s="335" t="e">
        <f>AVERAGE(D46:D51)</f>
        <v>#DIV/0!</v>
      </c>
      <c r="E52" s="336" t="e">
        <f>AVERAGE(E46:E51)</f>
        <v>#DIV/0!</v>
      </c>
      <c r="F52" s="337" t="e">
        <f>AVERAGE(F46:F51)</f>
        <v>#DIV/0!</v>
      </c>
    </row>
    <row r="53" spans="1:7" ht="16.5" customHeight="1" x14ac:dyDescent="0.3">
      <c r="A53" s="338" t="s">
        <v>15</v>
      </c>
      <c r="B53" s="339" t="e">
        <f>(STDEV(B46:B51)/B52)</f>
        <v>#DIV/0!</v>
      </c>
      <c r="C53" s="340"/>
      <c r="D53" s="341"/>
      <c r="E53" s="342"/>
      <c r="F53" s="343"/>
    </row>
    <row r="54" spans="1:7" s="310" customFormat="1" ht="16.5" customHeight="1" x14ac:dyDescent="0.3">
      <c r="A54" s="344" t="s">
        <v>16</v>
      </c>
      <c r="B54" s="345">
        <f>COUNT(B46:B51)</f>
        <v>0</v>
      </c>
      <c r="C54" s="346"/>
      <c r="D54" s="347"/>
      <c r="E54" s="347"/>
      <c r="F54" s="348"/>
    </row>
    <row r="55" spans="1:7" s="310" customFormat="1" ht="15.75" customHeight="1" x14ac:dyDescent="0.3">
      <c r="A55" s="317"/>
      <c r="B55" s="317"/>
      <c r="C55" s="317"/>
      <c r="D55" s="317"/>
      <c r="E55" s="317"/>
    </row>
    <row r="56" spans="1:7" s="310" customFormat="1" ht="16.5" customHeight="1" x14ac:dyDescent="0.3">
      <c r="A56" s="318" t="s">
        <v>17</v>
      </c>
      <c r="B56" s="349" t="s">
        <v>18</v>
      </c>
      <c r="C56" s="350"/>
      <c r="D56" s="350"/>
      <c r="E56" s="350"/>
    </row>
    <row r="57" spans="1:7" ht="16.5" customHeight="1" x14ac:dyDescent="0.3">
      <c r="A57" s="318"/>
      <c r="B57" s="349" t="s">
        <v>19</v>
      </c>
      <c r="C57" s="350"/>
      <c r="D57" s="350"/>
      <c r="E57" s="350"/>
    </row>
    <row r="58" spans="1:7" ht="16.5" customHeight="1" x14ac:dyDescent="0.3">
      <c r="A58" s="318"/>
      <c r="B58" s="349" t="s">
        <v>20</v>
      </c>
      <c r="C58" s="350"/>
      <c r="D58" s="350"/>
      <c r="E58" s="350"/>
    </row>
    <row r="59" spans="1:7" ht="16.5" customHeight="1" x14ac:dyDescent="0.3">
      <c r="A59" s="318"/>
      <c r="B59" s="317" t="s">
        <v>117</v>
      </c>
      <c r="C59" s="350"/>
      <c r="D59" s="350"/>
      <c r="E59" s="350"/>
    </row>
    <row r="60" spans="1:7" ht="16.5" customHeight="1" x14ac:dyDescent="0.3">
      <c r="A60" s="318"/>
      <c r="B60" s="349"/>
      <c r="C60" s="350"/>
      <c r="D60" s="350"/>
      <c r="E60" s="350"/>
    </row>
    <row r="61" spans="1:7" ht="14.25" customHeight="1" thickBot="1" x14ac:dyDescent="0.35">
      <c r="A61" s="358"/>
      <c r="B61" s="359"/>
      <c r="D61" s="360"/>
      <c r="F61" s="260"/>
      <c r="G61" s="260"/>
    </row>
    <row r="62" spans="1:7" ht="15" customHeight="1" x14ac:dyDescent="0.3">
      <c r="B62" s="361" t="s">
        <v>22</v>
      </c>
      <c r="C62" s="361"/>
      <c r="D62" s="362" t="s">
        <v>23</v>
      </c>
      <c r="E62" s="363"/>
      <c r="F62" s="362" t="s">
        <v>24</v>
      </c>
    </row>
    <row r="63" spans="1:7" ht="15" customHeight="1" x14ac:dyDescent="0.3">
      <c r="A63" s="364" t="s">
        <v>25</v>
      </c>
      <c r="B63" s="365"/>
      <c r="C63" s="365"/>
      <c r="D63" s="365"/>
      <c r="F63" s="365"/>
    </row>
    <row r="64" spans="1:7" ht="25.2" customHeight="1" x14ac:dyDescent="0.3">
      <c r="A64" s="364" t="s">
        <v>26</v>
      </c>
      <c r="B64" s="366"/>
      <c r="C64" s="366"/>
      <c r="D64" s="366"/>
      <c r="F64" s="367"/>
    </row>
  </sheetData>
  <sheetProtection formatCells="0" formatColumns="0" formatRows="0" insertColumns="0" insertRows="0" insertHyperlinks="0" deleteColumns="0" deleteRows="0" sort="0" autoFilter="0" pivotTables="0"/>
  <mergeCells count="4">
    <mergeCell ref="A15:E15"/>
    <mergeCell ref="B40:B43"/>
    <mergeCell ref="B46:F51"/>
    <mergeCell ref="B62:C62"/>
  </mergeCells>
  <printOptions horizontalCentered="1"/>
  <pageMargins left="0.7" right="0.7" top="0.75" bottom="0.75" header="0.3" footer="0.3"/>
  <pageSetup scale="5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view="pageBreakPreview" topLeftCell="A19" zoomScale="60" zoomScaleNormal="100" workbookViewId="0">
      <selection activeCell="G44" sqref="G44"/>
    </sheetView>
  </sheetViews>
  <sheetFormatPr defaultColWidth="9.109375" defaultRowHeight="13.8" x14ac:dyDescent="0.3"/>
  <cols>
    <col min="1" max="1" width="27.5546875" style="310" customWidth="1"/>
    <col min="2" max="2" width="20.44140625" style="310" customWidth="1"/>
    <col min="3" max="3" width="31.88671875" style="310" customWidth="1"/>
    <col min="4" max="4" width="25.88671875" style="310" customWidth="1"/>
    <col min="5" max="5" width="25.6640625" style="310" customWidth="1"/>
    <col min="6" max="6" width="23.109375" style="310" customWidth="1"/>
    <col min="7" max="7" width="28.44140625" style="310" customWidth="1"/>
    <col min="8" max="8" width="21.5546875" style="310" customWidth="1"/>
    <col min="9" max="9" width="9.109375" style="310" customWidth="1"/>
    <col min="10" max="16384" width="9.109375" style="260"/>
  </cols>
  <sheetData>
    <row r="14" spans="1:6" ht="15" customHeight="1" x14ac:dyDescent="0.3">
      <c r="A14" s="309"/>
      <c r="C14" s="311"/>
      <c r="F14" s="311"/>
    </row>
    <row r="15" spans="1:6" ht="18.75" customHeight="1" x14ac:dyDescent="0.35">
      <c r="A15" s="312" t="s">
        <v>0</v>
      </c>
      <c r="B15" s="312"/>
      <c r="C15" s="312"/>
      <c r="D15" s="312"/>
      <c r="E15" s="312"/>
    </row>
    <row r="16" spans="1:6" ht="16.5" customHeight="1" x14ac:dyDescent="0.3">
      <c r="A16" s="313" t="s">
        <v>1</v>
      </c>
      <c r="B16" s="368" t="s">
        <v>2</v>
      </c>
    </row>
    <row r="17" spans="1:5" ht="16.5" customHeight="1" x14ac:dyDescent="0.3">
      <c r="A17" s="315" t="s">
        <v>3</v>
      </c>
      <c r="B17" s="315" t="s">
        <v>5</v>
      </c>
      <c r="D17" s="316"/>
      <c r="E17" s="317"/>
    </row>
    <row r="18" spans="1:5" ht="16.5" customHeight="1" x14ac:dyDescent="0.3">
      <c r="A18" s="318" t="s">
        <v>4</v>
      </c>
      <c r="B18" s="318" t="s">
        <v>107</v>
      </c>
      <c r="C18" s="317"/>
      <c r="D18" s="317"/>
      <c r="E18" s="317"/>
    </row>
    <row r="19" spans="1:5" ht="16.5" customHeight="1" x14ac:dyDescent="0.3">
      <c r="A19" s="318" t="s">
        <v>6</v>
      </c>
      <c r="B19" s="319">
        <v>99.66</v>
      </c>
      <c r="C19" s="317"/>
      <c r="D19" s="317"/>
      <c r="E19" s="317"/>
    </row>
    <row r="20" spans="1:5" ht="16.5" customHeight="1" x14ac:dyDescent="0.3">
      <c r="A20" s="315" t="s">
        <v>7</v>
      </c>
      <c r="B20" s="319">
        <v>17.14</v>
      </c>
      <c r="C20" s="317"/>
      <c r="D20" s="317"/>
      <c r="E20" s="317"/>
    </row>
    <row r="21" spans="1:5" ht="16.5" customHeight="1" x14ac:dyDescent="0.3">
      <c r="A21" s="315" t="s">
        <v>8</v>
      </c>
      <c r="B21" s="320">
        <v>3.4279999999999998E-2</v>
      </c>
      <c r="C21" s="317"/>
      <c r="D21" s="317"/>
      <c r="E21" s="317"/>
    </row>
    <row r="22" spans="1:5" ht="15.75" customHeight="1" x14ac:dyDescent="0.3">
      <c r="A22" s="317"/>
      <c r="B22" s="317"/>
      <c r="C22" s="317"/>
      <c r="D22" s="317"/>
      <c r="E22" s="317"/>
    </row>
    <row r="23" spans="1:5" ht="16.5" customHeight="1" x14ac:dyDescent="0.3">
      <c r="A23" s="321" t="s">
        <v>9</v>
      </c>
      <c r="B23" s="322" t="s">
        <v>10</v>
      </c>
      <c r="C23" s="321" t="s">
        <v>11</v>
      </c>
      <c r="D23" s="321" t="s">
        <v>12</v>
      </c>
      <c r="E23" s="321" t="s">
        <v>13</v>
      </c>
    </row>
    <row r="24" spans="1:5" ht="16.5" customHeight="1" x14ac:dyDescent="0.3">
      <c r="A24" s="323">
        <v>1</v>
      </c>
      <c r="B24" s="324">
        <v>5905625</v>
      </c>
      <c r="C24" s="324">
        <v>5617.8</v>
      </c>
      <c r="D24" s="326">
        <v>1.1000000000000001</v>
      </c>
      <c r="E24" s="327">
        <v>2.7</v>
      </c>
    </row>
    <row r="25" spans="1:5" ht="16.5" customHeight="1" x14ac:dyDescent="0.3">
      <c r="A25" s="323">
        <v>2</v>
      </c>
      <c r="B25" s="324">
        <v>5908266</v>
      </c>
      <c r="C25" s="324">
        <v>5583.4</v>
      </c>
      <c r="D25" s="326">
        <v>1.1000000000000001</v>
      </c>
      <c r="E25" s="326">
        <v>2.7</v>
      </c>
    </row>
    <row r="26" spans="1:5" ht="16.5" customHeight="1" x14ac:dyDescent="0.3">
      <c r="A26" s="323">
        <v>3</v>
      </c>
      <c r="B26" s="324">
        <v>5906735</v>
      </c>
      <c r="C26" s="324">
        <v>5562.3</v>
      </c>
      <c r="D26" s="326">
        <v>1.1000000000000001</v>
      </c>
      <c r="E26" s="326">
        <v>2.7</v>
      </c>
    </row>
    <row r="27" spans="1:5" ht="16.5" customHeight="1" x14ac:dyDescent="0.3">
      <c r="A27" s="323">
        <v>4</v>
      </c>
      <c r="B27" s="324">
        <v>5890173</v>
      </c>
      <c r="C27" s="324">
        <v>5551.8</v>
      </c>
      <c r="D27" s="326">
        <v>1.1000000000000001</v>
      </c>
      <c r="E27" s="326">
        <v>2.7</v>
      </c>
    </row>
    <row r="28" spans="1:5" ht="16.5" customHeight="1" x14ac:dyDescent="0.3">
      <c r="A28" s="323">
        <v>5</v>
      </c>
      <c r="B28" s="324">
        <v>5901464</v>
      </c>
      <c r="C28" s="324">
        <v>5545.3</v>
      </c>
      <c r="D28" s="326">
        <v>1.1000000000000001</v>
      </c>
      <c r="E28" s="326">
        <v>2.7</v>
      </c>
    </row>
    <row r="29" spans="1:5" ht="16.5" customHeight="1" x14ac:dyDescent="0.3">
      <c r="A29" s="323">
        <v>6</v>
      </c>
      <c r="B29" s="329">
        <v>5901180</v>
      </c>
      <c r="C29" s="329">
        <v>5537.5</v>
      </c>
      <c r="D29" s="331">
        <v>1.1000000000000001</v>
      </c>
      <c r="E29" s="331">
        <v>2.7</v>
      </c>
    </row>
    <row r="30" spans="1:5" ht="16.5" customHeight="1" x14ac:dyDescent="0.3">
      <c r="A30" s="332" t="s">
        <v>14</v>
      </c>
      <c r="B30" s="333">
        <f>AVERAGE(B24:B29)</f>
        <v>5902240.5</v>
      </c>
      <c r="C30" s="369">
        <f>AVERAGE(C24:C29)</f>
        <v>5566.3499999999995</v>
      </c>
      <c r="D30" s="370">
        <f>AVERAGE(D24:D29)</f>
        <v>1.0999999999999999</v>
      </c>
      <c r="E30" s="370">
        <f>AVERAGE(E24:E29)</f>
        <v>2.6999999999999997</v>
      </c>
    </row>
    <row r="31" spans="1:5" ht="16.5" customHeight="1" x14ac:dyDescent="0.3">
      <c r="A31" s="338" t="s">
        <v>15</v>
      </c>
      <c r="B31" s="371">
        <f>(STDEV(B24:B29)/B30)</f>
        <v>1.1118198453760712E-3</v>
      </c>
      <c r="C31" s="372"/>
      <c r="D31" s="372"/>
      <c r="E31" s="373"/>
    </row>
    <row r="32" spans="1:5" s="310" customFormat="1" ht="16.5" customHeight="1" x14ac:dyDescent="0.3">
      <c r="A32" s="344" t="s">
        <v>16</v>
      </c>
      <c r="B32" s="374">
        <f>COUNT(B24:B29)</f>
        <v>6</v>
      </c>
      <c r="C32" s="375"/>
      <c r="D32" s="376"/>
      <c r="E32" s="377"/>
    </row>
    <row r="33" spans="1:5" s="310" customFormat="1" ht="15.75" customHeight="1" x14ac:dyDescent="0.3">
      <c r="A33" s="317"/>
      <c r="B33" s="317"/>
      <c r="C33" s="317"/>
      <c r="D33" s="317"/>
      <c r="E33" s="317"/>
    </row>
    <row r="34" spans="1:5" s="310" customFormat="1" ht="16.5" customHeight="1" x14ac:dyDescent="0.3">
      <c r="A34" s="318" t="s">
        <v>17</v>
      </c>
      <c r="B34" s="349" t="s">
        <v>18</v>
      </c>
      <c r="C34" s="350"/>
      <c r="D34" s="350"/>
      <c r="E34" s="350"/>
    </row>
    <row r="35" spans="1:5" ht="16.5" customHeight="1" x14ac:dyDescent="0.3">
      <c r="A35" s="318"/>
      <c r="B35" s="349" t="s">
        <v>19</v>
      </c>
      <c r="C35" s="350"/>
      <c r="D35" s="350"/>
      <c r="E35" s="350"/>
    </row>
    <row r="36" spans="1:5" ht="16.5" customHeight="1" x14ac:dyDescent="0.3">
      <c r="A36" s="318"/>
      <c r="B36" s="349" t="s">
        <v>20</v>
      </c>
      <c r="C36" s="350"/>
      <c r="D36" s="350"/>
      <c r="E36" s="350"/>
    </row>
    <row r="37" spans="1:5" ht="15.75" customHeight="1" x14ac:dyDescent="0.3">
      <c r="A37" s="317"/>
      <c r="B37" s="317"/>
      <c r="C37" s="317"/>
      <c r="D37" s="317"/>
      <c r="E37" s="317"/>
    </row>
    <row r="38" spans="1:5" ht="16.5" customHeight="1" x14ac:dyDescent="0.3">
      <c r="A38" s="313" t="s">
        <v>1</v>
      </c>
      <c r="B38" s="368" t="s">
        <v>21</v>
      </c>
    </row>
    <row r="39" spans="1:5" ht="16.5" customHeight="1" x14ac:dyDescent="0.3">
      <c r="A39" s="318" t="s">
        <v>4</v>
      </c>
      <c r="B39" s="315"/>
      <c r="C39" s="317"/>
      <c r="D39" s="317"/>
      <c r="E39" s="317"/>
    </row>
    <row r="40" spans="1:5" ht="16.5" customHeight="1" x14ac:dyDescent="0.3">
      <c r="A40" s="318" t="s">
        <v>6</v>
      </c>
      <c r="B40" s="319"/>
      <c r="C40" s="317"/>
      <c r="D40" s="317"/>
      <c r="E40" s="317"/>
    </row>
    <row r="41" spans="1:5" ht="16.5" customHeight="1" x14ac:dyDescent="0.3">
      <c r="A41" s="315" t="s">
        <v>7</v>
      </c>
      <c r="B41" s="319"/>
      <c r="C41" s="317"/>
      <c r="D41" s="317"/>
      <c r="E41" s="317"/>
    </row>
    <row r="42" spans="1:5" ht="16.5" customHeight="1" x14ac:dyDescent="0.3">
      <c r="A42" s="315" t="s">
        <v>8</v>
      </c>
      <c r="B42" s="320"/>
      <c r="C42" s="317"/>
      <c r="D42" s="317"/>
      <c r="E42" s="317"/>
    </row>
    <row r="43" spans="1:5" ht="15.75" customHeight="1" x14ac:dyDescent="0.3">
      <c r="A43" s="317"/>
      <c r="B43" s="317"/>
      <c r="C43" s="317"/>
      <c r="D43" s="317"/>
      <c r="E43" s="317"/>
    </row>
    <row r="44" spans="1:5" ht="16.5" customHeight="1" x14ac:dyDescent="0.3">
      <c r="A44" s="321" t="s">
        <v>9</v>
      </c>
      <c r="B44" s="322" t="s">
        <v>10</v>
      </c>
      <c r="C44" s="321" t="s">
        <v>11</v>
      </c>
      <c r="D44" s="321" t="s">
        <v>12</v>
      </c>
      <c r="E44" s="321" t="s">
        <v>13</v>
      </c>
    </row>
    <row r="45" spans="1:5" ht="16.5" customHeight="1" x14ac:dyDescent="0.3">
      <c r="A45" s="323">
        <v>1</v>
      </c>
      <c r="B45" s="324"/>
      <c r="C45" s="324"/>
      <c r="D45" s="326"/>
      <c r="E45" s="327"/>
    </row>
    <row r="46" spans="1:5" ht="16.5" customHeight="1" x14ac:dyDescent="0.3">
      <c r="A46" s="323">
        <v>2</v>
      </c>
      <c r="B46" s="324"/>
      <c r="C46" s="324"/>
      <c r="D46" s="326"/>
      <c r="E46" s="326"/>
    </row>
    <row r="47" spans="1:5" ht="16.5" customHeight="1" x14ac:dyDescent="0.3">
      <c r="A47" s="323">
        <v>3</v>
      </c>
      <c r="B47" s="324"/>
      <c r="C47" s="324"/>
      <c r="D47" s="326"/>
      <c r="E47" s="326"/>
    </row>
    <row r="48" spans="1:5" ht="16.5" customHeight="1" x14ac:dyDescent="0.3">
      <c r="A48" s="323">
        <v>4</v>
      </c>
      <c r="B48" s="324"/>
      <c r="C48" s="324"/>
      <c r="D48" s="326"/>
      <c r="E48" s="326"/>
    </row>
    <row r="49" spans="1:7" ht="16.5" customHeight="1" x14ac:dyDescent="0.3">
      <c r="A49" s="323">
        <v>5</v>
      </c>
      <c r="B49" s="324"/>
      <c r="C49" s="324"/>
      <c r="D49" s="326"/>
      <c r="E49" s="326"/>
    </row>
    <row r="50" spans="1:7" ht="16.5" customHeight="1" x14ac:dyDescent="0.3">
      <c r="A50" s="323">
        <v>6</v>
      </c>
      <c r="B50" s="329"/>
      <c r="C50" s="329"/>
      <c r="D50" s="331"/>
      <c r="E50" s="331"/>
    </row>
    <row r="51" spans="1:7" ht="16.5" customHeight="1" x14ac:dyDescent="0.3">
      <c r="A51" s="332" t="s">
        <v>14</v>
      </c>
      <c r="B51" s="333" t="e">
        <f>AVERAGE(B45:B50)</f>
        <v>#DIV/0!</v>
      </c>
      <c r="C51" s="369" t="e">
        <f>AVERAGE(C45:C50)</f>
        <v>#DIV/0!</v>
      </c>
      <c r="D51" s="370" t="e">
        <f>AVERAGE(D45:D50)</f>
        <v>#DIV/0!</v>
      </c>
      <c r="E51" s="370" t="e">
        <f>AVERAGE(E45:E50)</f>
        <v>#DIV/0!</v>
      </c>
    </row>
    <row r="52" spans="1:7" ht="16.5" customHeight="1" x14ac:dyDescent="0.3">
      <c r="A52" s="338" t="s">
        <v>15</v>
      </c>
      <c r="B52" s="371" t="e">
        <f>(STDEV(B45:B50)/B51)</f>
        <v>#DIV/0!</v>
      </c>
      <c r="C52" s="372"/>
      <c r="D52" s="372"/>
      <c r="E52" s="373"/>
    </row>
    <row r="53" spans="1:7" s="310" customFormat="1" ht="16.5" customHeight="1" x14ac:dyDescent="0.3">
      <c r="A53" s="344" t="s">
        <v>16</v>
      </c>
      <c r="B53" s="374">
        <f>COUNT(B45:B50)</f>
        <v>0</v>
      </c>
      <c r="C53" s="375"/>
      <c r="D53" s="376"/>
      <c r="E53" s="377"/>
    </row>
    <row r="54" spans="1:7" s="310" customFormat="1" ht="15.75" customHeight="1" x14ac:dyDescent="0.3">
      <c r="A54" s="317"/>
      <c r="B54" s="317"/>
      <c r="C54" s="317"/>
      <c r="D54" s="317"/>
      <c r="E54" s="317"/>
    </row>
    <row r="55" spans="1:7" s="310" customFormat="1" ht="16.5" customHeight="1" x14ac:dyDescent="0.3">
      <c r="A55" s="318" t="s">
        <v>17</v>
      </c>
      <c r="B55" s="349" t="s">
        <v>18</v>
      </c>
      <c r="C55" s="350"/>
      <c r="D55" s="350"/>
      <c r="E55" s="350"/>
    </row>
    <row r="56" spans="1:7" ht="16.5" customHeight="1" x14ac:dyDescent="0.3">
      <c r="A56" s="318"/>
      <c r="B56" s="349" t="s">
        <v>19</v>
      </c>
      <c r="C56" s="350"/>
      <c r="D56" s="350"/>
      <c r="E56" s="350"/>
    </row>
    <row r="57" spans="1:7" ht="16.5" customHeight="1" x14ac:dyDescent="0.3">
      <c r="A57" s="318"/>
      <c r="B57" s="349" t="s">
        <v>20</v>
      </c>
      <c r="C57" s="350"/>
      <c r="D57" s="350"/>
      <c r="E57" s="350"/>
    </row>
    <row r="58" spans="1:7" ht="14.25" customHeight="1" thickBot="1" x14ac:dyDescent="0.35">
      <c r="A58" s="358"/>
      <c r="B58" s="359"/>
      <c r="D58" s="360"/>
      <c r="G58" s="260"/>
    </row>
    <row r="59" spans="1:7" ht="15" customHeight="1" x14ac:dyDescent="0.3">
      <c r="B59" s="361" t="s">
        <v>22</v>
      </c>
      <c r="C59" s="361"/>
      <c r="D59" s="362" t="s">
        <v>23</v>
      </c>
      <c r="E59" s="362" t="s">
        <v>24</v>
      </c>
    </row>
    <row r="60" spans="1:7" ht="15" customHeight="1" x14ac:dyDescent="0.3">
      <c r="A60" s="364" t="s">
        <v>25</v>
      </c>
      <c r="B60" s="365"/>
      <c r="C60" s="365"/>
      <c r="D60" s="365"/>
      <c r="E60" s="365"/>
    </row>
    <row r="61" spans="1:7" ht="15" customHeight="1" x14ac:dyDescent="0.3">
      <c r="A61" s="364" t="s">
        <v>26</v>
      </c>
      <c r="B61" s="366"/>
      <c r="C61" s="366"/>
      <c r="D61" s="366"/>
      <c r="E61" s="367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7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VK32"/>
  <sheetViews>
    <sheetView view="pageBreakPreview" zoomScale="110" zoomScaleNormal="100" zoomScaleSheetLayoutView="110" workbookViewId="0">
      <selection activeCell="B10" sqref="B10"/>
    </sheetView>
  </sheetViews>
  <sheetFormatPr defaultRowHeight="13.8" x14ac:dyDescent="0.3"/>
  <cols>
    <col min="1" max="1" width="28.44140625" style="261" customWidth="1"/>
    <col min="2" max="2" width="32" style="261" customWidth="1"/>
    <col min="3" max="3" width="34.33203125" style="261" customWidth="1"/>
    <col min="4" max="4" width="25.5546875" style="261" customWidth="1"/>
    <col min="5" max="5" width="21.5546875" style="261" customWidth="1"/>
    <col min="6" max="6" width="23" style="261" customWidth="1"/>
    <col min="7" max="7" width="9.109375" style="261" customWidth="1"/>
    <col min="8" max="8" width="30.109375" style="261" customWidth="1"/>
    <col min="9" max="9" width="21.5546875" style="261" customWidth="1"/>
    <col min="10" max="10" width="23" style="261" customWidth="1"/>
    <col min="11" max="255" width="9.109375" style="261" customWidth="1"/>
    <col min="256" max="256" width="24" style="261" customWidth="1"/>
    <col min="257" max="257" width="21.5546875" style="261" customWidth="1"/>
    <col min="258" max="258" width="23" style="261" customWidth="1"/>
    <col min="259" max="511" width="9.109375" style="261" customWidth="1"/>
    <col min="512" max="512" width="24" style="261" customWidth="1"/>
    <col min="513" max="513" width="21.5546875" style="261" customWidth="1"/>
    <col min="514" max="514" width="23" style="261" customWidth="1"/>
    <col min="515" max="767" width="9.109375" style="261" customWidth="1"/>
    <col min="768" max="768" width="24" style="261" customWidth="1"/>
    <col min="769" max="769" width="21.5546875" style="261" customWidth="1"/>
    <col min="770" max="770" width="23" style="261" customWidth="1"/>
    <col min="771" max="1023" width="9.109375" style="261" customWidth="1"/>
    <col min="1024" max="1024" width="24" style="261" customWidth="1"/>
    <col min="1025" max="1025" width="21.5546875" style="261" customWidth="1"/>
    <col min="1026" max="1026" width="23" style="261" customWidth="1"/>
    <col min="1027" max="1279" width="9.109375" style="261" customWidth="1"/>
    <col min="1280" max="1280" width="24" style="261" customWidth="1"/>
    <col min="1281" max="1281" width="21.5546875" style="261" customWidth="1"/>
    <col min="1282" max="1282" width="23" style="261" customWidth="1"/>
    <col min="1283" max="1535" width="9.109375" style="261" customWidth="1"/>
    <col min="1536" max="1536" width="24" style="261" customWidth="1"/>
    <col min="1537" max="1537" width="21.5546875" style="261" customWidth="1"/>
    <col min="1538" max="1538" width="23" style="261" customWidth="1"/>
    <col min="1539" max="1791" width="9.109375" style="261" customWidth="1"/>
    <col min="1792" max="1792" width="24" style="261" customWidth="1"/>
    <col min="1793" max="1793" width="21.5546875" style="261" customWidth="1"/>
    <col min="1794" max="1794" width="23" style="261" customWidth="1"/>
    <col min="1795" max="2047" width="9.109375" style="261" customWidth="1"/>
    <col min="2048" max="2048" width="24" style="261" customWidth="1"/>
    <col min="2049" max="2049" width="21.5546875" style="261" customWidth="1"/>
    <col min="2050" max="2050" width="23" style="261" customWidth="1"/>
    <col min="2051" max="2303" width="9.109375" style="261" customWidth="1"/>
    <col min="2304" max="2304" width="24" style="261" customWidth="1"/>
    <col min="2305" max="2305" width="21.5546875" style="261" customWidth="1"/>
    <col min="2306" max="2306" width="23" style="261" customWidth="1"/>
    <col min="2307" max="2559" width="9.109375" style="261" customWidth="1"/>
    <col min="2560" max="2560" width="24" style="261" customWidth="1"/>
    <col min="2561" max="2561" width="21.5546875" style="261" customWidth="1"/>
    <col min="2562" max="2562" width="23" style="261" customWidth="1"/>
    <col min="2563" max="2815" width="9.109375" style="261" customWidth="1"/>
    <col min="2816" max="2816" width="24" style="261" customWidth="1"/>
    <col min="2817" max="2817" width="21.5546875" style="261" customWidth="1"/>
    <col min="2818" max="2818" width="23" style="261" customWidth="1"/>
    <col min="2819" max="3071" width="9.109375" style="261" customWidth="1"/>
    <col min="3072" max="3072" width="24" style="261" customWidth="1"/>
    <col min="3073" max="3073" width="21.5546875" style="261" customWidth="1"/>
    <col min="3074" max="3074" width="23" style="261" customWidth="1"/>
    <col min="3075" max="3327" width="9.109375" style="261" customWidth="1"/>
    <col min="3328" max="3328" width="24" style="261" customWidth="1"/>
    <col min="3329" max="3329" width="21.5546875" style="261" customWidth="1"/>
    <col min="3330" max="3330" width="23" style="261" customWidth="1"/>
    <col min="3331" max="3583" width="9.109375" style="261" customWidth="1"/>
    <col min="3584" max="3584" width="24" style="261" customWidth="1"/>
    <col min="3585" max="3585" width="21.5546875" style="261" customWidth="1"/>
    <col min="3586" max="3586" width="23" style="261" customWidth="1"/>
    <col min="3587" max="3839" width="9.109375" style="261" customWidth="1"/>
    <col min="3840" max="3840" width="24" style="261" customWidth="1"/>
    <col min="3841" max="3841" width="21.5546875" style="261" customWidth="1"/>
    <col min="3842" max="3842" width="23" style="261" customWidth="1"/>
    <col min="3843" max="4095" width="9.109375" style="261" customWidth="1"/>
    <col min="4096" max="4096" width="24" style="261" customWidth="1"/>
    <col min="4097" max="4097" width="21.5546875" style="261" customWidth="1"/>
    <col min="4098" max="4098" width="23" style="261" customWidth="1"/>
    <col min="4099" max="4351" width="9.109375" style="261" customWidth="1"/>
    <col min="4352" max="4352" width="24" style="261" customWidth="1"/>
    <col min="4353" max="4353" width="21.5546875" style="261" customWidth="1"/>
    <col min="4354" max="4354" width="23" style="261" customWidth="1"/>
    <col min="4355" max="4607" width="9.109375" style="261" customWidth="1"/>
    <col min="4608" max="4608" width="24" style="261" customWidth="1"/>
    <col min="4609" max="4609" width="21.5546875" style="261" customWidth="1"/>
    <col min="4610" max="4610" width="23" style="261" customWidth="1"/>
    <col min="4611" max="4863" width="9.109375" style="261" customWidth="1"/>
    <col min="4864" max="4864" width="24" style="261" customWidth="1"/>
    <col min="4865" max="4865" width="21.5546875" style="261" customWidth="1"/>
    <col min="4866" max="4866" width="23" style="261" customWidth="1"/>
    <col min="4867" max="5119" width="9.109375" style="261" customWidth="1"/>
    <col min="5120" max="5120" width="24" style="261" customWidth="1"/>
    <col min="5121" max="5121" width="21.5546875" style="261" customWidth="1"/>
    <col min="5122" max="5122" width="23" style="261" customWidth="1"/>
    <col min="5123" max="5375" width="9.109375" style="261" customWidth="1"/>
    <col min="5376" max="5376" width="24" style="261" customWidth="1"/>
    <col min="5377" max="5377" width="21.5546875" style="261" customWidth="1"/>
    <col min="5378" max="5378" width="23" style="261" customWidth="1"/>
    <col min="5379" max="5631" width="9.109375" style="261" customWidth="1"/>
    <col min="5632" max="5632" width="24" style="261" customWidth="1"/>
    <col min="5633" max="5633" width="21.5546875" style="261" customWidth="1"/>
    <col min="5634" max="5634" width="23" style="261" customWidth="1"/>
    <col min="5635" max="5887" width="9.109375" style="261" customWidth="1"/>
    <col min="5888" max="5888" width="24" style="261" customWidth="1"/>
    <col min="5889" max="5889" width="21.5546875" style="261" customWidth="1"/>
    <col min="5890" max="5890" width="23" style="261" customWidth="1"/>
    <col min="5891" max="6143" width="9.109375" style="261" customWidth="1"/>
    <col min="6144" max="6144" width="24" style="261" customWidth="1"/>
    <col min="6145" max="6145" width="21.5546875" style="261" customWidth="1"/>
    <col min="6146" max="6146" width="23" style="261" customWidth="1"/>
    <col min="6147" max="6399" width="9.109375" style="261" customWidth="1"/>
    <col min="6400" max="6400" width="24" style="261" customWidth="1"/>
    <col min="6401" max="6401" width="21.5546875" style="261" customWidth="1"/>
    <col min="6402" max="6402" width="23" style="261" customWidth="1"/>
    <col min="6403" max="6655" width="9.109375" style="261" customWidth="1"/>
    <col min="6656" max="6656" width="24" style="261" customWidth="1"/>
    <col min="6657" max="6657" width="21.5546875" style="261" customWidth="1"/>
    <col min="6658" max="6658" width="23" style="261" customWidth="1"/>
    <col min="6659" max="6911" width="9.109375" style="261" customWidth="1"/>
    <col min="6912" max="6912" width="24" style="261" customWidth="1"/>
    <col min="6913" max="6913" width="21.5546875" style="261" customWidth="1"/>
    <col min="6914" max="6914" width="23" style="261" customWidth="1"/>
    <col min="6915" max="7167" width="9.109375" style="261" customWidth="1"/>
    <col min="7168" max="7168" width="24" style="261" customWidth="1"/>
    <col min="7169" max="7169" width="21.5546875" style="261" customWidth="1"/>
    <col min="7170" max="7170" width="23" style="261" customWidth="1"/>
    <col min="7171" max="7423" width="9.109375" style="261" customWidth="1"/>
    <col min="7424" max="7424" width="24" style="261" customWidth="1"/>
    <col min="7425" max="7425" width="21.5546875" style="261" customWidth="1"/>
    <col min="7426" max="7426" width="23" style="261" customWidth="1"/>
    <col min="7427" max="7679" width="9.109375" style="261" customWidth="1"/>
    <col min="7680" max="7680" width="24" style="261" customWidth="1"/>
    <col min="7681" max="7681" width="21.5546875" style="261" customWidth="1"/>
    <col min="7682" max="7682" width="23" style="261" customWidth="1"/>
    <col min="7683" max="7935" width="9.109375" style="261" customWidth="1"/>
    <col min="7936" max="7936" width="24" style="261" customWidth="1"/>
    <col min="7937" max="7937" width="21.5546875" style="261" customWidth="1"/>
    <col min="7938" max="7938" width="23" style="261" customWidth="1"/>
    <col min="7939" max="8191" width="9.109375" style="261" customWidth="1"/>
    <col min="8192" max="8192" width="24" style="261" customWidth="1"/>
    <col min="8193" max="8193" width="21.5546875" style="261" customWidth="1"/>
    <col min="8194" max="8194" width="23" style="261" customWidth="1"/>
    <col min="8195" max="8447" width="9.109375" style="261" customWidth="1"/>
    <col min="8448" max="8448" width="24" style="261" customWidth="1"/>
    <col min="8449" max="8449" width="21.5546875" style="261" customWidth="1"/>
    <col min="8450" max="8450" width="23" style="261" customWidth="1"/>
    <col min="8451" max="8703" width="9.109375" style="261" customWidth="1"/>
    <col min="8704" max="8704" width="24" style="261" customWidth="1"/>
    <col min="8705" max="8705" width="21.5546875" style="261" customWidth="1"/>
    <col min="8706" max="8706" width="23" style="261" customWidth="1"/>
    <col min="8707" max="8959" width="9.109375" style="261" customWidth="1"/>
    <col min="8960" max="8960" width="24" style="261" customWidth="1"/>
    <col min="8961" max="8961" width="21.5546875" style="261" customWidth="1"/>
    <col min="8962" max="8962" width="23" style="261" customWidth="1"/>
    <col min="8963" max="9215" width="9.109375" style="261" customWidth="1"/>
    <col min="9216" max="9216" width="24" style="261" customWidth="1"/>
    <col min="9217" max="9217" width="21.5546875" style="261" customWidth="1"/>
    <col min="9218" max="9218" width="23" style="261" customWidth="1"/>
    <col min="9219" max="9471" width="9.109375" style="261" customWidth="1"/>
    <col min="9472" max="9472" width="24" style="261" customWidth="1"/>
    <col min="9473" max="9473" width="21.5546875" style="261" customWidth="1"/>
    <col min="9474" max="9474" width="23" style="261" customWidth="1"/>
    <col min="9475" max="9727" width="9.109375" style="261" customWidth="1"/>
    <col min="9728" max="9728" width="24" style="261" customWidth="1"/>
    <col min="9729" max="9729" width="21.5546875" style="261" customWidth="1"/>
    <col min="9730" max="9730" width="23" style="261" customWidth="1"/>
    <col min="9731" max="9983" width="9.109375" style="261" customWidth="1"/>
    <col min="9984" max="9984" width="24" style="261" customWidth="1"/>
    <col min="9985" max="9985" width="21.5546875" style="261" customWidth="1"/>
    <col min="9986" max="9986" width="23" style="261" customWidth="1"/>
    <col min="9987" max="10239" width="9.109375" style="261" customWidth="1"/>
    <col min="10240" max="10240" width="24" style="261" customWidth="1"/>
    <col min="10241" max="10241" width="21.5546875" style="261" customWidth="1"/>
    <col min="10242" max="10242" width="23" style="261" customWidth="1"/>
    <col min="10243" max="10495" width="9.109375" style="261" customWidth="1"/>
    <col min="10496" max="10496" width="24" style="261" customWidth="1"/>
    <col min="10497" max="10497" width="21.5546875" style="261" customWidth="1"/>
    <col min="10498" max="10498" width="23" style="261" customWidth="1"/>
    <col min="10499" max="10751" width="9.109375" style="261" customWidth="1"/>
    <col min="10752" max="10752" width="24" style="261" customWidth="1"/>
    <col min="10753" max="10753" width="21.5546875" style="261" customWidth="1"/>
    <col min="10754" max="10754" width="23" style="261" customWidth="1"/>
    <col min="10755" max="11007" width="9.109375" style="261" customWidth="1"/>
    <col min="11008" max="11008" width="24" style="261" customWidth="1"/>
    <col min="11009" max="11009" width="21.5546875" style="261" customWidth="1"/>
    <col min="11010" max="11010" width="23" style="261" customWidth="1"/>
    <col min="11011" max="11263" width="9.109375" style="261" customWidth="1"/>
    <col min="11264" max="11264" width="24" style="261" customWidth="1"/>
    <col min="11265" max="11265" width="21.5546875" style="261" customWidth="1"/>
    <col min="11266" max="11266" width="23" style="261" customWidth="1"/>
    <col min="11267" max="11519" width="9.109375" style="261" customWidth="1"/>
    <col min="11520" max="11520" width="24" style="261" customWidth="1"/>
    <col min="11521" max="11521" width="21.5546875" style="261" customWidth="1"/>
    <col min="11522" max="11522" width="23" style="261" customWidth="1"/>
    <col min="11523" max="11775" width="9.109375" style="261" customWidth="1"/>
    <col min="11776" max="11776" width="24" style="261" customWidth="1"/>
    <col min="11777" max="11777" width="21.5546875" style="261" customWidth="1"/>
    <col min="11778" max="11778" width="23" style="261" customWidth="1"/>
    <col min="11779" max="12031" width="9.109375" style="261" customWidth="1"/>
    <col min="12032" max="12032" width="24" style="261" customWidth="1"/>
    <col min="12033" max="12033" width="21.5546875" style="261" customWidth="1"/>
    <col min="12034" max="12034" width="23" style="261" customWidth="1"/>
    <col min="12035" max="12287" width="9.109375" style="261" customWidth="1"/>
    <col min="12288" max="12288" width="24" style="261" customWidth="1"/>
    <col min="12289" max="12289" width="21.5546875" style="261" customWidth="1"/>
    <col min="12290" max="12290" width="23" style="261" customWidth="1"/>
    <col min="12291" max="12543" width="9.109375" style="261" customWidth="1"/>
    <col min="12544" max="12544" width="24" style="261" customWidth="1"/>
    <col min="12545" max="12545" width="21.5546875" style="261" customWidth="1"/>
    <col min="12546" max="12546" width="23" style="261" customWidth="1"/>
    <col min="12547" max="12799" width="9.109375" style="261" customWidth="1"/>
    <col min="12800" max="12800" width="24" style="261" customWidth="1"/>
    <col min="12801" max="12801" width="21.5546875" style="261" customWidth="1"/>
    <col min="12802" max="12802" width="23" style="261" customWidth="1"/>
    <col min="12803" max="13055" width="9.109375" style="261" customWidth="1"/>
    <col min="13056" max="13056" width="24" style="261" customWidth="1"/>
    <col min="13057" max="13057" width="21.5546875" style="261" customWidth="1"/>
    <col min="13058" max="13058" width="23" style="261" customWidth="1"/>
    <col min="13059" max="13311" width="9.109375" style="261" customWidth="1"/>
    <col min="13312" max="13312" width="24" style="261" customWidth="1"/>
    <col min="13313" max="13313" width="21.5546875" style="261" customWidth="1"/>
    <col min="13314" max="13314" width="23" style="261" customWidth="1"/>
    <col min="13315" max="13567" width="9.109375" style="261" customWidth="1"/>
    <col min="13568" max="13568" width="24" style="261" customWidth="1"/>
    <col min="13569" max="13569" width="21.5546875" style="261" customWidth="1"/>
    <col min="13570" max="13570" width="23" style="261" customWidth="1"/>
    <col min="13571" max="13823" width="9.109375" style="261" customWidth="1"/>
    <col min="13824" max="13824" width="24" style="261" customWidth="1"/>
    <col min="13825" max="13825" width="21.5546875" style="261" customWidth="1"/>
    <col min="13826" max="13826" width="23" style="261" customWidth="1"/>
    <col min="13827" max="14079" width="9.109375" style="261" customWidth="1"/>
    <col min="14080" max="14080" width="24" style="261" customWidth="1"/>
    <col min="14081" max="14081" width="21.5546875" style="261" customWidth="1"/>
    <col min="14082" max="14082" width="23" style="261" customWidth="1"/>
    <col min="14083" max="14335" width="9.109375" style="261" customWidth="1"/>
    <col min="14336" max="14336" width="24" style="261" customWidth="1"/>
    <col min="14337" max="14337" width="21.5546875" style="261" customWidth="1"/>
    <col min="14338" max="14338" width="23" style="261" customWidth="1"/>
    <col min="14339" max="14591" width="9.109375" style="261" customWidth="1"/>
    <col min="14592" max="14592" width="24" style="261" customWidth="1"/>
    <col min="14593" max="14593" width="21.5546875" style="261" customWidth="1"/>
    <col min="14594" max="14594" width="23" style="261" customWidth="1"/>
    <col min="14595" max="14847" width="9.109375" style="261" customWidth="1"/>
    <col min="14848" max="14848" width="24" style="261" customWidth="1"/>
    <col min="14849" max="14849" width="21.5546875" style="261" customWidth="1"/>
    <col min="14850" max="14850" width="23" style="261" customWidth="1"/>
    <col min="14851" max="15103" width="9.109375" style="261" customWidth="1"/>
    <col min="15104" max="15104" width="24" style="261" customWidth="1"/>
    <col min="15105" max="15105" width="21.5546875" style="261" customWidth="1"/>
    <col min="15106" max="15106" width="23" style="261" customWidth="1"/>
    <col min="15107" max="15359" width="9.109375" style="261" customWidth="1"/>
    <col min="15360" max="15360" width="24" style="261" customWidth="1"/>
    <col min="15361" max="15361" width="21.5546875" style="261" customWidth="1"/>
    <col min="15362" max="15362" width="23" style="261" customWidth="1"/>
    <col min="15363" max="15615" width="9.109375" style="261" customWidth="1"/>
    <col min="15616" max="15616" width="24" style="261" customWidth="1"/>
    <col min="15617" max="15617" width="21.5546875" style="261" customWidth="1"/>
    <col min="15618" max="15618" width="23" style="261" customWidth="1"/>
    <col min="15619" max="15871" width="9.109375" style="261" customWidth="1"/>
    <col min="15872" max="15872" width="24" style="261" customWidth="1"/>
    <col min="15873" max="15873" width="21.5546875" style="261" customWidth="1"/>
    <col min="15874" max="15874" width="23" style="261" customWidth="1"/>
    <col min="15875" max="16127" width="9.109375" style="261" customWidth="1"/>
    <col min="16128" max="16128" width="24" style="261" customWidth="1"/>
    <col min="16129" max="16129" width="21.5546875" style="261" customWidth="1"/>
    <col min="16130" max="16130" width="23" style="261" customWidth="1"/>
    <col min="16131" max="16131" width="9.109375" style="261" customWidth="1"/>
    <col min="16132" max="16383" width="9.109375" style="260"/>
    <col min="16384" max="16384" width="9.109375" style="260" customWidth="1"/>
  </cols>
  <sheetData>
    <row r="1" spans="1:13" ht="18.75" customHeight="1" x14ac:dyDescent="0.35">
      <c r="A1" s="256" t="s">
        <v>101</v>
      </c>
      <c r="B1" s="256" t="s">
        <v>102</v>
      </c>
      <c r="C1" s="256" t="s">
        <v>103</v>
      </c>
      <c r="D1" s="258"/>
      <c r="E1" s="258"/>
      <c r="F1" s="258"/>
      <c r="G1" s="259"/>
      <c r="H1" s="258"/>
      <c r="I1" s="258"/>
      <c r="J1" s="258"/>
      <c r="K1" s="260"/>
      <c r="L1" s="260"/>
    </row>
    <row r="2" spans="1:13" ht="18.75" customHeight="1" x14ac:dyDescent="0.35">
      <c r="A2" s="262">
        <v>21.739180000000001</v>
      </c>
      <c r="B2" s="262">
        <v>46.796300000000002</v>
      </c>
      <c r="C2" s="262">
        <v>50.50318</v>
      </c>
      <c r="D2" s="263"/>
      <c r="E2" s="263"/>
      <c r="F2" s="263"/>
      <c r="G2" s="259"/>
      <c r="H2" s="263"/>
      <c r="I2" s="263"/>
      <c r="J2" s="263"/>
      <c r="K2" s="260"/>
      <c r="L2" s="260"/>
    </row>
    <row r="3" spans="1:13" ht="18.75" customHeight="1" x14ac:dyDescent="0.35">
      <c r="A3" s="264"/>
      <c r="B3" s="262">
        <v>46.791110000000003</v>
      </c>
      <c r="C3" s="262">
        <v>50.498890000000003</v>
      </c>
      <c r="D3" s="263"/>
      <c r="E3" s="263"/>
      <c r="F3" s="263"/>
      <c r="G3" s="259"/>
      <c r="H3" s="263"/>
      <c r="I3" s="263"/>
      <c r="J3" s="263"/>
      <c r="K3" s="260"/>
      <c r="L3" s="260"/>
    </row>
    <row r="4" spans="1:13" ht="18.75" customHeight="1" x14ac:dyDescent="0.35">
      <c r="A4" s="264"/>
      <c r="B4" s="262">
        <v>46.78783</v>
      </c>
      <c r="C4" s="262">
        <v>50.481749999999998</v>
      </c>
      <c r="D4" s="263"/>
      <c r="E4" s="263"/>
      <c r="F4" s="263"/>
      <c r="G4" s="259"/>
      <c r="H4" s="263"/>
      <c r="I4" s="263"/>
      <c r="J4" s="263"/>
      <c r="K4" s="260"/>
      <c r="L4" s="260"/>
    </row>
    <row r="5" spans="1:13" ht="18.75" customHeight="1" x14ac:dyDescent="0.35">
      <c r="A5" s="264"/>
      <c r="B5" s="264"/>
      <c r="C5" s="264"/>
      <c r="D5" s="263"/>
      <c r="E5" s="263"/>
      <c r="F5" s="263"/>
      <c r="G5" s="259"/>
      <c r="H5" s="263"/>
      <c r="I5" s="263"/>
      <c r="J5" s="263"/>
      <c r="K5" s="260"/>
      <c r="L5" s="260"/>
    </row>
    <row r="6" spans="1:13" ht="18.75" customHeight="1" x14ac:dyDescent="0.35">
      <c r="A6" s="264"/>
      <c r="B6" s="264"/>
      <c r="C6" s="264"/>
      <c r="D6" s="263"/>
      <c r="E6" s="263"/>
      <c r="F6" s="263"/>
      <c r="G6" s="259"/>
      <c r="H6" s="263"/>
      <c r="I6" s="263"/>
      <c r="J6" s="263"/>
      <c r="K6" s="260"/>
      <c r="L6" s="260"/>
    </row>
    <row r="7" spans="1:13" ht="18.75" customHeight="1" x14ac:dyDescent="0.35">
      <c r="A7" s="265">
        <f>AVERAGE(A2:A6)</f>
        <v>21.739180000000001</v>
      </c>
      <c r="B7" s="265">
        <f>AVERAGE(B2:B6)</f>
        <v>46.791746666666675</v>
      </c>
      <c r="C7" s="265">
        <f>AVERAGE(C2:C6)</f>
        <v>50.49460666666667</v>
      </c>
      <c r="D7" s="266"/>
      <c r="E7" s="266"/>
      <c r="F7" s="266"/>
      <c r="G7" s="259"/>
      <c r="H7" s="266"/>
      <c r="I7" s="266"/>
      <c r="J7" s="266"/>
      <c r="K7" s="260"/>
      <c r="L7" s="260"/>
    </row>
    <row r="8" spans="1:13" ht="18.75" customHeight="1" x14ac:dyDescent="0.35">
      <c r="A8" s="267"/>
      <c r="B8" s="267"/>
      <c r="C8" s="267"/>
      <c r="D8" s="259"/>
      <c r="E8" s="259"/>
      <c r="F8" s="259"/>
      <c r="G8" s="259"/>
      <c r="H8" s="259"/>
      <c r="I8" s="259"/>
      <c r="J8" s="259"/>
      <c r="K8" s="260"/>
      <c r="L8" s="260"/>
    </row>
    <row r="9" spans="1:13" ht="18.75" customHeight="1" x14ac:dyDescent="0.35">
      <c r="A9" s="267" t="s">
        <v>104</v>
      </c>
      <c r="B9" s="268">
        <f>B7-A7</f>
        <v>25.052566666666674</v>
      </c>
      <c r="C9" s="267"/>
      <c r="D9" s="259"/>
      <c r="E9" s="269"/>
      <c r="F9" s="259"/>
      <c r="G9" s="259"/>
      <c r="H9" s="259"/>
      <c r="I9" s="269"/>
      <c r="J9" s="259"/>
      <c r="K9" s="260"/>
      <c r="L9" s="260"/>
    </row>
    <row r="10" spans="1:13" ht="18.75" customHeight="1" x14ac:dyDescent="0.35">
      <c r="A10" s="267"/>
      <c r="B10" s="268"/>
      <c r="C10" s="267"/>
      <c r="D10" s="259"/>
      <c r="E10" s="269"/>
      <c r="F10" s="259"/>
      <c r="G10" s="259"/>
      <c r="H10" s="259"/>
      <c r="I10" s="269"/>
      <c r="J10" s="259"/>
      <c r="K10" s="260"/>
      <c r="L10" s="260"/>
    </row>
    <row r="11" spans="1:13" ht="18.75" customHeight="1" x14ac:dyDescent="0.35">
      <c r="A11" s="267" t="s">
        <v>105</v>
      </c>
      <c r="B11" s="268">
        <f>C7-A7</f>
        <v>28.755426666666668</v>
      </c>
      <c r="C11" s="267"/>
      <c r="D11" s="259"/>
      <c r="E11" s="269"/>
      <c r="F11" s="259"/>
      <c r="G11" s="259"/>
      <c r="H11" s="259"/>
      <c r="I11" s="269"/>
      <c r="J11" s="259"/>
      <c r="K11" s="260"/>
      <c r="L11" s="260"/>
      <c r="M11" s="260"/>
    </row>
    <row r="12" spans="1:13" ht="19.5" customHeight="1" thickBot="1" x14ac:dyDescent="0.4">
      <c r="A12" s="267"/>
      <c r="B12" s="268"/>
      <c r="C12" s="267"/>
      <c r="D12" s="259"/>
      <c r="E12" s="269"/>
      <c r="F12" s="259"/>
      <c r="G12" s="259"/>
      <c r="H12" s="259"/>
      <c r="I12" s="269"/>
      <c r="J12" s="259"/>
      <c r="K12" s="260"/>
      <c r="L12" s="260"/>
      <c r="M12" s="260"/>
    </row>
    <row r="13" spans="1:13" ht="38.25" customHeight="1" thickBot="1" x14ac:dyDescent="0.4">
      <c r="A13" s="270" t="s">
        <v>106</v>
      </c>
      <c r="B13" s="271">
        <f>B11/B9</f>
        <v>1.1478036182586744</v>
      </c>
      <c r="C13" s="267"/>
      <c r="D13" s="272"/>
      <c r="E13" s="273"/>
      <c r="F13" s="259"/>
      <c r="G13" s="259"/>
      <c r="H13" s="272"/>
      <c r="I13" s="273"/>
      <c r="J13" s="259"/>
      <c r="K13" s="260"/>
      <c r="L13" s="260"/>
      <c r="M13" s="260"/>
    </row>
    <row r="14" spans="1:13" ht="13.5" customHeight="1" x14ac:dyDescent="0.3">
      <c r="A14" s="259"/>
      <c r="B14" s="259"/>
      <c r="C14" s="259"/>
      <c r="D14" s="260"/>
      <c r="E14" s="259"/>
      <c r="F14" s="259"/>
      <c r="G14" s="259"/>
      <c r="H14" s="257"/>
      <c r="I14" s="260"/>
      <c r="J14" s="260"/>
      <c r="K14" s="260"/>
      <c r="L14" s="260"/>
    </row>
    <row r="15" spans="1:13" ht="13.5" customHeight="1" x14ac:dyDescent="0.3">
      <c r="A15" s="259"/>
      <c r="B15" s="269"/>
      <c r="C15" s="259"/>
      <c r="E15" s="259"/>
      <c r="F15" s="259"/>
      <c r="G15" s="259"/>
      <c r="H15" s="257"/>
    </row>
    <row r="16" spans="1:13" ht="13.5" customHeight="1" x14ac:dyDescent="0.3">
      <c r="A16" s="259"/>
      <c r="B16" s="259"/>
      <c r="C16" s="259"/>
      <c r="E16" s="259"/>
      <c r="F16" s="259"/>
      <c r="G16" s="259"/>
      <c r="H16" s="257"/>
    </row>
    <row r="17" spans="1:8" ht="13.5" customHeight="1" x14ac:dyDescent="0.3">
      <c r="A17" s="259"/>
      <c r="B17" s="259"/>
      <c r="C17" s="259"/>
      <c r="E17" s="259"/>
      <c r="F17" s="259"/>
      <c r="G17" s="259"/>
      <c r="H17" s="257"/>
    </row>
    <row r="18" spans="1:8" ht="13.5" customHeight="1" x14ac:dyDescent="0.3">
      <c r="A18" s="259"/>
      <c r="B18" s="259"/>
      <c r="C18" s="259"/>
      <c r="E18" s="259"/>
      <c r="F18" s="259"/>
      <c r="G18" s="259"/>
      <c r="H18" s="257"/>
    </row>
    <row r="19" spans="1:8" ht="13.5" customHeight="1" x14ac:dyDescent="0.3">
      <c r="A19" s="259"/>
      <c r="B19" s="259"/>
      <c r="C19" s="259"/>
      <c r="E19" s="259"/>
      <c r="F19" s="259"/>
      <c r="G19" s="259"/>
      <c r="H19" s="257"/>
    </row>
    <row r="20" spans="1:8" ht="13.5" customHeight="1" x14ac:dyDescent="0.3">
      <c r="A20" s="259"/>
      <c r="B20" s="259"/>
      <c r="C20" s="259"/>
      <c r="E20" s="259"/>
      <c r="F20" s="259"/>
      <c r="G20" s="259"/>
      <c r="H20" s="257"/>
    </row>
    <row r="22" spans="1:8" ht="13.5" customHeight="1" x14ac:dyDescent="0.3">
      <c r="A22" s="274"/>
      <c r="B22" s="274"/>
      <c r="C22" s="274"/>
      <c r="E22" s="274"/>
      <c r="F22" s="274"/>
      <c r="G22" s="274"/>
    </row>
    <row r="23" spans="1:8" ht="13.5" customHeight="1" x14ac:dyDescent="0.3">
      <c r="A23" s="275"/>
      <c r="B23" s="275"/>
      <c r="C23" s="275"/>
      <c r="E23" s="275"/>
      <c r="F23" s="275"/>
      <c r="G23" s="275"/>
    </row>
    <row r="24" spans="1:8" x14ac:dyDescent="0.3">
      <c r="B24" s="276"/>
      <c r="C24" s="276"/>
      <c r="F24" s="276"/>
      <c r="G24" s="276"/>
    </row>
    <row r="25" spans="1:8" x14ac:dyDescent="0.3">
      <c r="A25" s="277"/>
      <c r="E25" s="277"/>
    </row>
    <row r="26" spans="1:8" x14ac:dyDescent="0.3">
      <c r="C26" s="278"/>
    </row>
    <row r="27" spans="1:8" x14ac:dyDescent="0.3">
      <c r="C27" s="278"/>
    </row>
    <row r="32" spans="1:8" ht="13.5" customHeight="1" x14ac:dyDescent="0.3">
      <c r="C32" s="259"/>
    </row>
  </sheetData>
  <sheetProtection password="AD9C" formatCells="0" formatColumns="0" formatRows="0" insertColumns="0" insertRows="0" insertHyperlinks="0" deleteColumns="0" deleteRows="0" sort="0" autoFilter="0" pivotTables="0"/>
  <pageMargins left="0.75" right="0.75" top="1" bottom="1" header="0.5" footer="0.5"/>
  <pageSetup scale="74" orientation="portrait" r:id="rId1"/>
  <headerFooter alignWithMargins="0"/>
  <colBreaks count="1" manualBreakCount="1">
    <brk id="4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view="pageBreakPreview" topLeftCell="A67" zoomScale="55" zoomScaleNormal="75" workbookViewId="0">
      <selection activeCell="H74" sqref="H74"/>
    </sheetView>
  </sheetViews>
  <sheetFormatPr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5.44140625" style="1" customWidth="1"/>
    <col min="6" max="6" width="30.6640625" style="1" customWidth="1"/>
    <col min="7" max="7" width="35.44140625" style="1" customWidth="1"/>
    <col min="8" max="9" width="30.33203125" style="1" customWidth="1"/>
    <col min="10" max="10" width="30.44140625" style="1" customWidth="1"/>
    <col min="11" max="11" width="21.33203125" style="1" customWidth="1"/>
    <col min="12" max="12" width="9.109375" style="1" customWidth="1"/>
  </cols>
  <sheetData>
    <row r="1" spans="1:8" x14ac:dyDescent="0.3">
      <c r="A1" s="280" t="s">
        <v>27</v>
      </c>
      <c r="B1" s="280"/>
      <c r="C1" s="280"/>
      <c r="D1" s="280"/>
      <c r="E1" s="280"/>
      <c r="F1" s="280"/>
      <c r="G1" s="280"/>
      <c r="H1" s="280"/>
    </row>
    <row r="2" spans="1:8" x14ac:dyDescent="0.3">
      <c r="A2" s="280"/>
      <c r="B2" s="280"/>
      <c r="C2" s="280"/>
      <c r="D2" s="280"/>
      <c r="E2" s="280"/>
      <c r="F2" s="280"/>
      <c r="G2" s="280"/>
      <c r="H2" s="280"/>
    </row>
    <row r="3" spans="1:8" x14ac:dyDescent="0.3">
      <c r="A3" s="280"/>
      <c r="B3" s="280"/>
      <c r="C3" s="280"/>
      <c r="D3" s="280"/>
      <c r="E3" s="280"/>
      <c r="F3" s="280"/>
      <c r="G3" s="280"/>
      <c r="H3" s="280"/>
    </row>
    <row r="4" spans="1:8" x14ac:dyDescent="0.3">
      <c r="A4" s="280"/>
      <c r="B4" s="280"/>
      <c r="C4" s="280"/>
      <c r="D4" s="280"/>
      <c r="E4" s="280"/>
      <c r="F4" s="280"/>
      <c r="G4" s="280"/>
      <c r="H4" s="280"/>
    </row>
    <row r="5" spans="1:8" x14ac:dyDescent="0.3">
      <c r="A5" s="280"/>
      <c r="B5" s="280"/>
      <c r="C5" s="280"/>
      <c r="D5" s="280"/>
      <c r="E5" s="280"/>
      <c r="F5" s="280"/>
      <c r="G5" s="280"/>
      <c r="H5" s="280"/>
    </row>
    <row r="6" spans="1:8" x14ac:dyDescent="0.3">
      <c r="A6" s="280"/>
      <c r="B6" s="280"/>
      <c r="C6" s="280"/>
      <c r="D6" s="280"/>
      <c r="E6" s="280"/>
      <c r="F6" s="280"/>
      <c r="G6" s="280"/>
      <c r="H6" s="280"/>
    </row>
    <row r="7" spans="1:8" x14ac:dyDescent="0.3">
      <c r="A7" s="280"/>
      <c r="B7" s="280"/>
      <c r="C7" s="280"/>
      <c r="D7" s="280"/>
      <c r="E7" s="280"/>
      <c r="F7" s="280"/>
      <c r="G7" s="280"/>
      <c r="H7" s="280"/>
    </row>
    <row r="8" spans="1:8" x14ac:dyDescent="0.3">
      <c r="A8" s="281" t="s">
        <v>28</v>
      </c>
      <c r="B8" s="281"/>
      <c r="C8" s="281"/>
      <c r="D8" s="281"/>
      <c r="E8" s="281"/>
      <c r="F8" s="281"/>
      <c r="G8" s="281"/>
      <c r="H8" s="281"/>
    </row>
    <row r="9" spans="1:8" x14ac:dyDescent="0.3">
      <c r="A9" s="281"/>
      <c r="B9" s="281"/>
      <c r="C9" s="281"/>
      <c r="D9" s="281"/>
      <c r="E9" s="281"/>
      <c r="F9" s="281"/>
      <c r="G9" s="281"/>
      <c r="H9" s="281"/>
    </row>
    <row r="10" spans="1:8" x14ac:dyDescent="0.3">
      <c r="A10" s="281"/>
      <c r="B10" s="281"/>
      <c r="C10" s="281"/>
      <c r="D10" s="281"/>
      <c r="E10" s="281"/>
      <c r="F10" s="281"/>
      <c r="G10" s="281"/>
      <c r="H10" s="281"/>
    </row>
    <row r="11" spans="1:8" x14ac:dyDescent="0.3">
      <c r="A11" s="281"/>
      <c r="B11" s="281"/>
      <c r="C11" s="281"/>
      <c r="D11" s="281"/>
      <c r="E11" s="281"/>
      <c r="F11" s="281"/>
      <c r="G11" s="281"/>
      <c r="H11" s="281"/>
    </row>
    <row r="12" spans="1:8" x14ac:dyDescent="0.3">
      <c r="A12" s="281"/>
      <c r="B12" s="281"/>
      <c r="C12" s="281"/>
      <c r="D12" s="281"/>
      <c r="E12" s="281"/>
      <c r="F12" s="281"/>
      <c r="G12" s="281"/>
      <c r="H12" s="281"/>
    </row>
    <row r="13" spans="1:8" x14ac:dyDescent="0.3">
      <c r="A13" s="281"/>
      <c r="B13" s="281"/>
      <c r="C13" s="281"/>
      <c r="D13" s="281"/>
      <c r="E13" s="281"/>
      <c r="F13" s="281"/>
      <c r="G13" s="281"/>
      <c r="H13" s="281"/>
    </row>
    <row r="14" spans="1:8" x14ac:dyDescent="0.3">
      <c r="A14" s="281"/>
      <c r="B14" s="281"/>
      <c r="C14" s="281"/>
      <c r="D14" s="281"/>
      <c r="E14" s="281"/>
      <c r="F14" s="281"/>
      <c r="G14" s="281"/>
      <c r="H14" s="281"/>
    </row>
    <row r="15" spans="1:8" ht="19.5" customHeight="1" x14ac:dyDescent="0.3"/>
    <row r="16" spans="1:8" ht="19.5" customHeight="1" x14ac:dyDescent="0.35">
      <c r="A16" s="283" t="s">
        <v>29</v>
      </c>
      <c r="B16" s="284"/>
      <c r="C16" s="284"/>
      <c r="D16" s="284"/>
      <c r="E16" s="284"/>
      <c r="F16" s="284"/>
      <c r="G16" s="284"/>
      <c r="H16" s="285"/>
    </row>
    <row r="17" spans="1:14" ht="20.25" customHeight="1" x14ac:dyDescent="0.3">
      <c r="A17" s="282" t="s">
        <v>30</v>
      </c>
      <c r="B17" s="282"/>
      <c r="C17" s="282"/>
      <c r="D17" s="282"/>
      <c r="E17" s="282"/>
      <c r="F17" s="282"/>
      <c r="G17" s="282"/>
      <c r="H17" s="282"/>
    </row>
    <row r="18" spans="1:14" ht="26.25" customHeight="1" x14ac:dyDescent="0.45">
      <c r="A18" s="5" t="s">
        <v>31</v>
      </c>
      <c r="B18" s="287" t="s">
        <v>5</v>
      </c>
      <c r="C18" s="287"/>
    </row>
    <row r="19" spans="1:14" ht="26.25" customHeight="1" x14ac:dyDescent="0.5">
      <c r="A19" s="5" t="s">
        <v>32</v>
      </c>
      <c r="B19" s="106" t="s">
        <v>115</v>
      </c>
      <c r="C19" s="128">
        <v>25</v>
      </c>
    </row>
    <row r="20" spans="1:14" ht="26.25" customHeight="1" x14ac:dyDescent="0.5">
      <c r="A20" s="5" t="s">
        <v>33</v>
      </c>
      <c r="B20" s="106" t="s">
        <v>113</v>
      </c>
      <c r="C20" s="107"/>
    </row>
    <row r="21" spans="1:14" ht="26.25" customHeight="1" x14ac:dyDescent="0.5">
      <c r="A21" s="5" t="s">
        <v>34</v>
      </c>
      <c r="B21" s="289" t="s">
        <v>114</v>
      </c>
      <c r="C21" s="289"/>
      <c r="D21" s="289"/>
      <c r="E21" s="289"/>
      <c r="F21" s="289"/>
      <c r="G21" s="289"/>
      <c r="H21" s="289"/>
      <c r="I21" s="289"/>
    </row>
    <row r="22" spans="1:14" ht="26.25" customHeight="1" x14ac:dyDescent="0.5">
      <c r="A22" s="5" t="s">
        <v>35</v>
      </c>
      <c r="B22" s="108">
        <f>Trimethoprim!B22</f>
        <v>42524</v>
      </c>
      <c r="C22" s="107"/>
      <c r="D22" s="107"/>
      <c r="E22" s="107"/>
      <c r="F22" s="107"/>
      <c r="G22" s="107"/>
      <c r="H22" s="107"/>
      <c r="I22" s="107"/>
    </row>
    <row r="23" spans="1:14" ht="26.25" customHeight="1" x14ac:dyDescent="0.5">
      <c r="A23" s="5" t="s">
        <v>36</v>
      </c>
      <c r="B23" s="108">
        <f>Trimethoprim!B23</f>
        <v>42538</v>
      </c>
      <c r="C23" s="107"/>
      <c r="D23" s="107"/>
      <c r="E23" s="107"/>
      <c r="F23" s="107"/>
      <c r="G23" s="107"/>
      <c r="H23" s="107"/>
      <c r="I23" s="107"/>
    </row>
    <row r="24" spans="1:14" ht="18" x14ac:dyDescent="0.35">
      <c r="A24" s="5"/>
      <c r="B24" s="7"/>
    </row>
    <row r="25" spans="1:14" ht="18" x14ac:dyDescent="0.35">
      <c r="A25" s="3" t="s">
        <v>1</v>
      </c>
      <c r="B25" s="7"/>
    </row>
    <row r="26" spans="1:14" ht="26.25" customHeight="1" x14ac:dyDescent="0.45">
      <c r="A26" s="8" t="s">
        <v>4</v>
      </c>
      <c r="B26" s="286" t="s">
        <v>111</v>
      </c>
      <c r="C26" s="287"/>
    </row>
    <row r="27" spans="1:14" ht="26.25" customHeight="1" x14ac:dyDescent="0.5">
      <c r="A27" s="10" t="s">
        <v>37</v>
      </c>
      <c r="B27" s="288" t="s">
        <v>112</v>
      </c>
      <c r="C27" s="289"/>
    </row>
    <row r="28" spans="1:14" ht="27" customHeight="1" x14ac:dyDescent="0.45">
      <c r="A28" s="10" t="s">
        <v>6</v>
      </c>
      <c r="B28" s="105">
        <v>99.58</v>
      </c>
    </row>
    <row r="29" spans="1:14" s="2" customFormat="1" ht="27" customHeight="1" x14ac:dyDescent="0.5">
      <c r="A29" s="10" t="s">
        <v>38</v>
      </c>
      <c r="B29" s="104">
        <v>0</v>
      </c>
      <c r="C29" s="299" t="s">
        <v>39</v>
      </c>
      <c r="D29" s="300"/>
      <c r="E29" s="300"/>
      <c r="F29" s="300"/>
      <c r="G29" s="300"/>
      <c r="H29" s="301"/>
      <c r="I29" s="12"/>
      <c r="J29" s="12"/>
      <c r="K29" s="12"/>
      <c r="L29" s="12"/>
    </row>
    <row r="30" spans="1:14" s="2" customFormat="1" ht="19.5" customHeight="1" x14ac:dyDescent="0.35">
      <c r="A30" s="10" t="s">
        <v>40</v>
      </c>
      <c r="B30" s="9">
        <f>B28-B29</f>
        <v>99.58</v>
      </c>
      <c r="C30" s="13"/>
      <c r="D30" s="13"/>
      <c r="E30" s="13"/>
      <c r="F30" s="13"/>
      <c r="G30" s="13"/>
      <c r="H30" s="14"/>
      <c r="I30" s="12"/>
      <c r="J30" s="12"/>
      <c r="K30" s="12"/>
      <c r="L30" s="12"/>
    </row>
    <row r="31" spans="1:14" s="2" customFormat="1" ht="27" customHeight="1" x14ac:dyDescent="0.45">
      <c r="A31" s="10" t="s">
        <v>41</v>
      </c>
      <c r="B31" s="124">
        <v>1</v>
      </c>
      <c r="C31" s="302" t="s">
        <v>42</v>
      </c>
      <c r="D31" s="303"/>
      <c r="E31" s="303"/>
      <c r="F31" s="303"/>
      <c r="G31" s="303"/>
      <c r="H31" s="304"/>
      <c r="I31" s="12"/>
      <c r="J31" s="12"/>
      <c r="K31" s="12"/>
      <c r="L31" s="12"/>
    </row>
    <row r="32" spans="1:14" s="2" customFormat="1" ht="27" customHeight="1" x14ac:dyDescent="0.45">
      <c r="A32" s="10" t="s">
        <v>43</v>
      </c>
      <c r="B32" s="124">
        <v>1</v>
      </c>
      <c r="C32" s="302" t="s">
        <v>44</v>
      </c>
      <c r="D32" s="303"/>
      <c r="E32" s="303"/>
      <c r="F32" s="303"/>
      <c r="G32" s="303"/>
      <c r="H32" s="304"/>
      <c r="I32" s="12"/>
      <c r="J32" s="12"/>
      <c r="K32" s="12"/>
      <c r="L32" s="16"/>
      <c r="M32" s="16"/>
      <c r="N32" s="17"/>
    </row>
    <row r="33" spans="1:14" s="2" customFormat="1" ht="17.25" customHeight="1" x14ac:dyDescent="0.35">
      <c r="A33" s="10"/>
      <c r="B33" s="15"/>
      <c r="C33" s="18"/>
      <c r="D33" s="18"/>
      <c r="E33" s="18"/>
      <c r="F33" s="18"/>
      <c r="G33" s="18"/>
      <c r="H33" s="18"/>
      <c r="I33" s="12"/>
      <c r="J33" s="12"/>
      <c r="K33" s="12"/>
      <c r="L33" s="16"/>
      <c r="M33" s="16"/>
      <c r="N33" s="17"/>
    </row>
    <row r="34" spans="1:14" s="2" customFormat="1" ht="18" x14ac:dyDescent="0.35">
      <c r="A34" s="10" t="s">
        <v>45</v>
      </c>
      <c r="B34" s="19">
        <f>B31/B32</f>
        <v>1</v>
      </c>
      <c r="C34" s="4" t="s">
        <v>46</v>
      </c>
      <c r="D34" s="4"/>
      <c r="E34" s="4"/>
      <c r="F34" s="4"/>
      <c r="G34" s="4"/>
      <c r="H34" s="4"/>
      <c r="I34" s="12"/>
      <c r="J34" s="12"/>
      <c r="K34" s="12"/>
      <c r="L34" s="16"/>
      <c r="M34" s="16"/>
      <c r="N34" s="17"/>
    </row>
    <row r="35" spans="1:14" s="2" customFormat="1" ht="19.5" customHeight="1" x14ac:dyDescent="0.35">
      <c r="A35" s="10"/>
      <c r="B35" s="9"/>
      <c r="H35" s="4"/>
      <c r="I35" s="12"/>
      <c r="J35" s="12"/>
      <c r="K35" s="12"/>
      <c r="L35" s="16"/>
      <c r="M35" s="16"/>
      <c r="N35" s="17"/>
    </row>
    <row r="36" spans="1:14" s="2" customFormat="1" ht="27" customHeight="1" x14ac:dyDescent="0.45">
      <c r="A36" s="20" t="s">
        <v>47</v>
      </c>
      <c r="B36" s="109">
        <v>100</v>
      </c>
      <c r="C36" s="4"/>
      <c r="D36" s="291" t="s">
        <v>48</v>
      </c>
      <c r="E36" s="292"/>
      <c r="F36" s="66" t="s">
        <v>49</v>
      </c>
      <c r="G36" s="67"/>
      <c r="J36" s="12"/>
      <c r="K36" s="12"/>
      <c r="L36" s="16"/>
      <c r="M36" s="16"/>
      <c r="N36" s="17"/>
    </row>
    <row r="37" spans="1:14" s="2" customFormat="1" ht="26.25" customHeight="1" x14ac:dyDescent="0.45">
      <c r="A37" s="21" t="s">
        <v>50</v>
      </c>
      <c r="B37" s="110">
        <v>1</v>
      </c>
      <c r="C37" s="23" t="s">
        <v>51</v>
      </c>
      <c r="D37" s="24" t="s">
        <v>52</v>
      </c>
      <c r="E37" s="56" t="s">
        <v>53</v>
      </c>
      <c r="F37" s="24" t="s">
        <v>52</v>
      </c>
      <c r="G37" s="25" t="s">
        <v>53</v>
      </c>
      <c r="J37" s="12"/>
      <c r="K37" s="12"/>
      <c r="L37" s="16"/>
      <c r="M37" s="16"/>
      <c r="N37" s="17"/>
    </row>
    <row r="38" spans="1:14" s="2" customFormat="1" ht="26.25" customHeight="1" x14ac:dyDescent="0.45">
      <c r="A38" s="21" t="s">
        <v>54</v>
      </c>
      <c r="B38" s="110">
        <v>1</v>
      </c>
      <c r="C38" s="26">
        <v>1</v>
      </c>
      <c r="D38" s="111">
        <v>69829244</v>
      </c>
      <c r="E38" s="70">
        <f>IF(ISBLANK(D38),"-",$D$48/$D$45*D38)</f>
        <v>75250182.490133956</v>
      </c>
      <c r="F38" s="111">
        <v>81647404</v>
      </c>
      <c r="G38" s="62">
        <f>IF(ISBLANK(F38),"-",$D$48/$F$45*F38)</f>
        <v>76315783.066073552</v>
      </c>
      <c r="J38" s="12"/>
      <c r="K38" s="12"/>
      <c r="L38" s="16"/>
      <c r="M38" s="16"/>
      <c r="N38" s="17"/>
    </row>
    <row r="39" spans="1:14" s="2" customFormat="1" ht="26.25" customHeight="1" x14ac:dyDescent="0.45">
      <c r="A39" s="21" t="s">
        <v>55</v>
      </c>
      <c r="B39" s="110">
        <v>1</v>
      </c>
      <c r="C39" s="22">
        <v>2</v>
      </c>
      <c r="D39" s="112">
        <v>69874879</v>
      </c>
      <c r="E39" s="71">
        <f>IF(ISBLANK(D39),"-",$D$48/$D$45*D39)</f>
        <v>75299360.196797043</v>
      </c>
      <c r="F39" s="112">
        <v>81852751</v>
      </c>
      <c r="G39" s="63">
        <f>IF(ISBLANK(F39),"-",$D$48/$F$45*F39)</f>
        <v>76507720.792657837</v>
      </c>
      <c r="J39" s="12"/>
      <c r="K39" s="12"/>
      <c r="L39" s="16"/>
      <c r="M39" s="16"/>
      <c r="N39" s="17"/>
    </row>
    <row r="40" spans="1:14" ht="26.25" customHeight="1" x14ac:dyDescent="0.45">
      <c r="A40" s="21" t="s">
        <v>56</v>
      </c>
      <c r="B40" s="110">
        <v>1</v>
      </c>
      <c r="C40" s="22">
        <v>3</v>
      </c>
      <c r="D40" s="112">
        <v>69736026</v>
      </c>
      <c r="E40" s="71">
        <f>IF(ISBLANK(D40),"-",$D$48/$D$45*D40)</f>
        <v>75149727.850937724</v>
      </c>
      <c r="F40" s="112">
        <v>81715694</v>
      </c>
      <c r="G40" s="63">
        <f>IF(ISBLANK(F40),"-",$D$48/$F$45*F40)</f>
        <v>76379613.691056818</v>
      </c>
      <c r="L40" s="16"/>
      <c r="M40" s="16"/>
      <c r="N40" s="27"/>
    </row>
    <row r="41" spans="1:14" ht="26.25" customHeight="1" x14ac:dyDescent="0.45">
      <c r="A41" s="21" t="s">
        <v>57</v>
      </c>
      <c r="B41" s="110">
        <v>1</v>
      </c>
      <c r="C41" s="28">
        <v>4</v>
      </c>
      <c r="D41" s="113"/>
      <c r="E41" s="72" t="str">
        <f>IF(ISBLANK(D41),"-",$D$48/$D$45*D41)</f>
        <v>-</v>
      </c>
      <c r="F41" s="113"/>
      <c r="G41" s="64" t="str">
        <f>IF(ISBLANK(F41),"-",$D$48/$F$45*F41)</f>
        <v>-</v>
      </c>
      <c r="L41" s="16"/>
      <c r="M41" s="16"/>
      <c r="N41" s="27"/>
    </row>
    <row r="42" spans="1:14" ht="27" customHeight="1" x14ac:dyDescent="0.45">
      <c r="A42" s="21" t="s">
        <v>58</v>
      </c>
      <c r="B42" s="110">
        <v>1</v>
      </c>
      <c r="C42" s="29" t="s">
        <v>59</v>
      </c>
      <c r="D42" s="90">
        <f>AVERAGE(D38:D41)</f>
        <v>69813383</v>
      </c>
      <c r="E42" s="52">
        <f>AVERAGE(E38:E41)</f>
        <v>75233090.179289579</v>
      </c>
      <c r="F42" s="30">
        <f>AVERAGE(F38:F41)</f>
        <v>81738616.333333328</v>
      </c>
      <c r="G42" s="31">
        <f>AVERAGE(G38:G41)</f>
        <v>76401039.183262736</v>
      </c>
    </row>
    <row r="43" spans="1:14" ht="26.25" customHeight="1" x14ac:dyDescent="0.45">
      <c r="A43" s="21" t="s">
        <v>60</v>
      </c>
      <c r="B43" s="105">
        <v>1</v>
      </c>
      <c r="C43" s="91" t="s">
        <v>61</v>
      </c>
      <c r="D43" s="115">
        <v>14.91</v>
      </c>
      <c r="E43" s="27"/>
      <c r="F43" s="114">
        <v>17.190000000000001</v>
      </c>
      <c r="G43" s="68"/>
    </row>
    <row r="44" spans="1:14" ht="26.25" customHeight="1" x14ac:dyDescent="0.45">
      <c r="A44" s="21" t="s">
        <v>62</v>
      </c>
      <c r="B44" s="105">
        <v>1</v>
      </c>
      <c r="C44" s="92" t="s">
        <v>63</v>
      </c>
      <c r="D44" s="93">
        <f>D43*$B$34</f>
        <v>14.91</v>
      </c>
      <c r="E44" s="33"/>
      <c r="F44" s="32">
        <f>F43*$B$34</f>
        <v>17.190000000000001</v>
      </c>
      <c r="G44" s="35"/>
    </row>
    <row r="45" spans="1:14" ht="19.5" customHeight="1" x14ac:dyDescent="0.35">
      <c r="A45" s="21" t="s">
        <v>64</v>
      </c>
      <c r="B45" s="89">
        <f>(B44/B43)*(B42/B41)*(B40/B39)*(B38/B37)*B36</f>
        <v>100</v>
      </c>
      <c r="C45" s="92" t="s">
        <v>65</v>
      </c>
      <c r="D45" s="94">
        <f>D44*$B$30/100</f>
        <v>14.847377999999999</v>
      </c>
      <c r="E45" s="35"/>
      <c r="F45" s="34">
        <f>F44*$B$30/100</f>
        <v>17.117802000000001</v>
      </c>
      <c r="G45" s="35"/>
    </row>
    <row r="46" spans="1:14" ht="19.5" customHeight="1" x14ac:dyDescent="0.35">
      <c r="A46" s="293" t="s">
        <v>66</v>
      </c>
      <c r="B46" s="297"/>
      <c r="C46" s="92" t="s">
        <v>67</v>
      </c>
      <c r="D46" s="93">
        <f>D45/$B$45</f>
        <v>0.14847378</v>
      </c>
      <c r="E46" s="35"/>
      <c r="F46" s="36">
        <f>F45/$B$45</f>
        <v>0.17117802000000001</v>
      </c>
      <c r="G46" s="35"/>
    </row>
    <row r="47" spans="1:14" ht="27" customHeight="1" x14ac:dyDescent="0.45">
      <c r="A47" s="295"/>
      <c r="B47" s="298"/>
      <c r="C47" s="92" t="s">
        <v>68</v>
      </c>
      <c r="D47" s="116">
        <v>0.16</v>
      </c>
      <c r="E47" s="68"/>
      <c r="F47" s="68"/>
      <c r="G47" s="68"/>
    </row>
    <row r="48" spans="1:14" ht="18" x14ac:dyDescent="0.35">
      <c r="C48" s="92" t="s">
        <v>69</v>
      </c>
      <c r="D48" s="94">
        <f>D47*$B$45</f>
        <v>16</v>
      </c>
      <c r="E48" s="35"/>
      <c r="F48" s="35"/>
      <c r="G48" s="35"/>
    </row>
    <row r="49" spans="1:12" ht="19.5" customHeight="1" x14ac:dyDescent="0.35">
      <c r="C49" s="95" t="s">
        <v>70</v>
      </c>
      <c r="D49" s="96">
        <f>D48/B34</f>
        <v>16</v>
      </c>
      <c r="E49" s="54"/>
      <c r="F49" s="54"/>
      <c r="G49" s="54"/>
    </row>
    <row r="50" spans="1:12" ht="18" x14ac:dyDescent="0.35">
      <c r="C50" s="97" t="s">
        <v>71</v>
      </c>
      <c r="D50" s="98">
        <f>AVERAGE(E38:E41,G38:G41)</f>
        <v>75817064.681276157</v>
      </c>
      <c r="E50" s="53"/>
      <c r="F50" s="53"/>
      <c r="G50" s="53"/>
    </row>
    <row r="51" spans="1:12" ht="18" x14ac:dyDescent="0.35">
      <c r="C51" s="37" t="s">
        <v>72</v>
      </c>
      <c r="D51" s="40">
        <f>STDEV(E38:E41,G38:G41)/D50</f>
        <v>8.5007203264760457E-3</v>
      </c>
      <c r="E51" s="33"/>
      <c r="F51" s="33"/>
      <c r="G51" s="33"/>
    </row>
    <row r="52" spans="1:12" ht="19.5" customHeight="1" x14ac:dyDescent="0.35">
      <c r="C52" s="38" t="s">
        <v>16</v>
      </c>
      <c r="D52" s="41">
        <f>COUNT(E38:E41,G38:G41)</f>
        <v>6</v>
      </c>
      <c r="E52" s="33"/>
      <c r="F52" s="33"/>
      <c r="G52" s="33"/>
    </row>
    <row r="54" spans="1:12" ht="18" x14ac:dyDescent="0.35">
      <c r="A54" s="3" t="s">
        <v>1</v>
      </c>
      <c r="B54" s="42" t="s">
        <v>73</v>
      </c>
    </row>
    <row r="55" spans="1:12" ht="18" x14ac:dyDescent="0.35">
      <c r="A55" s="4" t="s">
        <v>74</v>
      </c>
      <c r="B55" s="6" t="str">
        <f>B21</f>
        <v xml:space="preserve">Each 5 mL contains: Sulphamethoxazole BP 200 mg </v>
      </c>
    </row>
    <row r="56" spans="1:12" ht="26.25" customHeight="1" x14ac:dyDescent="0.45">
      <c r="A56" s="100" t="s">
        <v>75</v>
      </c>
      <c r="B56" s="117">
        <v>5</v>
      </c>
      <c r="C56" s="81" t="s">
        <v>76</v>
      </c>
      <c r="D56" s="118">
        <v>200</v>
      </c>
      <c r="E56" s="81" t="str">
        <f>B20</f>
        <v xml:space="preserve">Sulfamethoxazole BP </v>
      </c>
    </row>
    <row r="57" spans="1:12" ht="18" x14ac:dyDescent="0.35">
      <c r="A57" s="6" t="s">
        <v>77</v>
      </c>
      <c r="B57" s="127">
        <f>'Relative density'!B13</f>
        <v>1.1478036182586744</v>
      </c>
    </row>
    <row r="58" spans="1:12" s="378" customFormat="1" ht="18" x14ac:dyDescent="0.35">
      <c r="A58" s="79" t="s">
        <v>78</v>
      </c>
      <c r="B58" s="80">
        <f>B56</f>
        <v>5</v>
      </c>
      <c r="C58" s="81" t="s">
        <v>79</v>
      </c>
      <c r="D58" s="101">
        <f>B57*B56</f>
        <v>5.7390180912933717</v>
      </c>
    </row>
    <row r="59" spans="1:12" ht="19.5" customHeight="1" x14ac:dyDescent="0.3"/>
    <row r="60" spans="1:12" s="2" customFormat="1" ht="27" customHeight="1" x14ac:dyDescent="0.45">
      <c r="A60" s="20" t="s">
        <v>80</v>
      </c>
      <c r="B60" s="109">
        <v>50</v>
      </c>
      <c r="C60" s="4"/>
      <c r="D60" s="44" t="s">
        <v>81</v>
      </c>
      <c r="E60" s="43" t="s">
        <v>82</v>
      </c>
      <c r="F60" s="43" t="s">
        <v>52</v>
      </c>
      <c r="G60" s="43" t="s">
        <v>83</v>
      </c>
      <c r="H60" s="23" t="s">
        <v>84</v>
      </c>
      <c r="L60" s="12"/>
    </row>
    <row r="61" spans="1:12" s="2" customFormat="1" ht="24" customHeight="1" x14ac:dyDescent="0.45">
      <c r="A61" s="21" t="s">
        <v>85</v>
      </c>
      <c r="B61" s="110">
        <v>4</v>
      </c>
      <c r="C61" s="305" t="s">
        <v>86</v>
      </c>
      <c r="D61" s="379">
        <v>6.3612599999999997</v>
      </c>
      <c r="E61" s="74">
        <v>1</v>
      </c>
      <c r="F61" s="119">
        <v>80636362</v>
      </c>
      <c r="G61" s="85">
        <f>IF(ISBLANK(F61),"-",(F61/$D$50*$D$47*$B$69)*$D$58/$D$61)</f>
        <v>191.90593330317503</v>
      </c>
      <c r="H61" s="82">
        <f t="shared" ref="H61:H72" si="0">IF(ISBLANK(F61),"-",G61/$D$56)</f>
        <v>0.95952966651587512</v>
      </c>
      <c r="L61" s="12"/>
    </row>
    <row r="62" spans="1:12" s="2" customFormat="1" ht="26.25" customHeight="1" x14ac:dyDescent="0.45">
      <c r="A62" s="21" t="s">
        <v>87</v>
      </c>
      <c r="B62" s="110">
        <v>100</v>
      </c>
      <c r="C62" s="306"/>
      <c r="D62" s="380"/>
      <c r="E62" s="75">
        <v>2</v>
      </c>
      <c r="F62" s="112">
        <v>80450758</v>
      </c>
      <c r="G62" s="86">
        <f>IF(ISBLANK(F62),"-",(F62/$D$50*$D$47*$B$69)*$D$58/$D$61)</f>
        <v>191.46421559715057</v>
      </c>
      <c r="H62" s="83">
        <f t="shared" si="0"/>
        <v>0.95732107798575283</v>
      </c>
      <c r="L62" s="12"/>
    </row>
    <row r="63" spans="1:12" s="2" customFormat="1" ht="24.75" customHeight="1" x14ac:dyDescent="0.45">
      <c r="A63" s="21" t="s">
        <v>88</v>
      </c>
      <c r="B63" s="110">
        <v>1</v>
      </c>
      <c r="C63" s="306"/>
      <c r="D63" s="380"/>
      <c r="E63" s="75">
        <v>3</v>
      </c>
      <c r="F63" s="112">
        <v>80701181</v>
      </c>
      <c r="G63" s="86">
        <f>IF(ISBLANK(F63),"-",(F63/$D$50*$D$47*$B$69)*$D$58/$D$61)</f>
        <v>192.0601956034854</v>
      </c>
      <c r="H63" s="83">
        <f t="shared" si="0"/>
        <v>0.96030097801742698</v>
      </c>
      <c r="L63" s="12"/>
    </row>
    <row r="64" spans="1:12" ht="27" customHeight="1" x14ac:dyDescent="0.45">
      <c r="A64" s="21" t="s">
        <v>89</v>
      </c>
      <c r="B64" s="110">
        <v>1</v>
      </c>
      <c r="C64" s="307"/>
      <c r="D64" s="381"/>
      <c r="E64" s="76">
        <v>4</v>
      </c>
      <c r="F64" s="120"/>
      <c r="G64" s="86" t="str">
        <f>IF(ISBLANK(F64),"-",(F64/$D$50*$D$47*$B$69)*$D$58/$D$61)</f>
        <v>-</v>
      </c>
      <c r="H64" s="83" t="str">
        <f t="shared" si="0"/>
        <v>-</v>
      </c>
    </row>
    <row r="65" spans="1:11" ht="24.75" customHeight="1" x14ac:dyDescent="0.45">
      <c r="A65" s="21" t="s">
        <v>90</v>
      </c>
      <c r="B65" s="110">
        <v>1</v>
      </c>
      <c r="C65" s="305" t="s">
        <v>91</v>
      </c>
      <c r="D65" s="379">
        <v>6.3627099999999999</v>
      </c>
      <c r="E65" s="45">
        <v>1</v>
      </c>
      <c r="F65" s="112">
        <v>80668020</v>
      </c>
      <c r="G65" s="85">
        <f>IF(ISBLANK(F65),"-",(F65/$D$50*$D$47*$B$69)*$D$58/$D$65)</f>
        <v>191.93752528968466</v>
      </c>
      <c r="H65" s="82">
        <f t="shared" si="0"/>
        <v>0.95968762644842331</v>
      </c>
    </row>
    <row r="66" spans="1:11" ht="23.25" customHeight="1" x14ac:dyDescent="0.45">
      <c r="A66" s="21" t="s">
        <v>92</v>
      </c>
      <c r="B66" s="110">
        <v>1</v>
      </c>
      <c r="C66" s="306"/>
      <c r="D66" s="380"/>
      <c r="E66" s="46">
        <v>2</v>
      </c>
      <c r="F66" s="112">
        <v>80698199</v>
      </c>
      <c r="G66" s="86">
        <f>IF(ISBLANK(F66),"-",(F66/$D$50*$D$47*$B$69)*$D$58/$D$65)</f>
        <v>192.00933172023443</v>
      </c>
      <c r="H66" s="83">
        <f t="shared" si="0"/>
        <v>0.96004665860117211</v>
      </c>
    </row>
    <row r="67" spans="1:11" ht="24.75" customHeight="1" x14ac:dyDescent="0.45">
      <c r="A67" s="21" t="s">
        <v>93</v>
      </c>
      <c r="B67" s="110">
        <v>1</v>
      </c>
      <c r="C67" s="306"/>
      <c r="D67" s="380"/>
      <c r="E67" s="46">
        <v>3</v>
      </c>
      <c r="F67" s="112">
        <v>80592534</v>
      </c>
      <c r="G67" s="86">
        <f>IF(ISBLANK(F67),"-",(F67/$D$50*$D$47*$B$69)*$D$58/$D$65)</f>
        <v>191.75791760830094</v>
      </c>
      <c r="H67" s="83">
        <f t="shared" si="0"/>
        <v>0.95878958804150471</v>
      </c>
    </row>
    <row r="68" spans="1:11" ht="27" customHeight="1" x14ac:dyDescent="0.45">
      <c r="A68" s="21" t="s">
        <v>94</v>
      </c>
      <c r="B68" s="110">
        <v>1</v>
      </c>
      <c r="C68" s="307"/>
      <c r="D68" s="381"/>
      <c r="E68" s="47">
        <v>4</v>
      </c>
      <c r="F68" s="120"/>
      <c r="G68" s="87" t="str">
        <f>IF(ISBLANK(F68),"-",(F68/$D$50*$D$47*$B$69)*$D$58/$D$65)</f>
        <v>-</v>
      </c>
      <c r="H68" s="84" t="str">
        <f t="shared" si="0"/>
        <v>-</v>
      </c>
    </row>
    <row r="69" spans="1:11" ht="23.25" customHeight="1" x14ac:dyDescent="0.45">
      <c r="A69" s="21" t="s">
        <v>95</v>
      </c>
      <c r="B69" s="88">
        <f>(B68/B67)*(B66/B65)*(B64/B63)*(B62/B61)*B60</f>
        <v>1250</v>
      </c>
      <c r="C69" s="305" t="s">
        <v>96</v>
      </c>
      <c r="D69" s="379">
        <v>6.3643599999999996</v>
      </c>
      <c r="E69" s="45">
        <v>1</v>
      </c>
      <c r="F69" s="119">
        <v>80585011</v>
      </c>
      <c r="G69" s="85">
        <f>IF(ISBLANK(F69),"-",(F69/$D$50*$D$47*$B$69)*$D$58/$D$69)</f>
        <v>191.6903079567993</v>
      </c>
      <c r="H69" s="83">
        <f t="shared" si="0"/>
        <v>0.95845153978399655</v>
      </c>
    </row>
    <row r="70" spans="1:11" ht="22.5" customHeight="1" x14ac:dyDescent="0.5">
      <c r="A70" s="99" t="s">
        <v>97</v>
      </c>
      <c r="B70" s="382">
        <f>(D47*B69)/D56*D58</f>
        <v>5.7390180912933717</v>
      </c>
      <c r="C70" s="306"/>
      <c r="D70" s="380"/>
      <c r="E70" s="46">
        <v>2</v>
      </c>
      <c r="F70" s="112">
        <v>80691338</v>
      </c>
      <c r="G70" s="86">
        <f>IF(ISBLANK(F70),"-",(F70/$D$50*$D$47*$B$69)*$D$58/$D$69)</f>
        <v>191.94323160998491</v>
      </c>
      <c r="H70" s="83">
        <f t="shared" si="0"/>
        <v>0.95971615804992449</v>
      </c>
    </row>
    <row r="71" spans="1:11" ht="23.25" customHeight="1" x14ac:dyDescent="0.45">
      <c r="A71" s="293" t="s">
        <v>66</v>
      </c>
      <c r="B71" s="294"/>
      <c r="C71" s="306"/>
      <c r="D71" s="380"/>
      <c r="E71" s="46">
        <v>3</v>
      </c>
      <c r="F71" s="112">
        <v>80534877</v>
      </c>
      <c r="G71" s="86">
        <f>IF(ISBLANK(F71),"-",(F71/$D$50*$D$47*$B$69)*$D$58/$D$69)</f>
        <v>191.57105250494976</v>
      </c>
      <c r="H71" s="83">
        <f t="shared" si="0"/>
        <v>0.95785526252474884</v>
      </c>
    </row>
    <row r="72" spans="1:11" ht="23.25" customHeight="1" x14ac:dyDescent="0.45">
      <c r="A72" s="295"/>
      <c r="B72" s="296"/>
      <c r="C72" s="308"/>
      <c r="D72" s="381"/>
      <c r="E72" s="47">
        <v>4</v>
      </c>
      <c r="F72" s="120"/>
      <c r="G72" s="87" t="str">
        <f>IF(ISBLANK(F72),"-",(F72/$D$50*$D$47*$B$69)*$D$58/$D$69)</f>
        <v>-</v>
      </c>
      <c r="H72" s="84" t="str">
        <f t="shared" si="0"/>
        <v>-</v>
      </c>
    </row>
    <row r="73" spans="1:11" ht="26.25" customHeight="1" x14ac:dyDescent="0.45">
      <c r="A73" s="48"/>
      <c r="B73" s="48"/>
      <c r="C73" s="48"/>
      <c r="D73" s="48"/>
      <c r="E73" s="48"/>
      <c r="F73" s="49"/>
      <c r="G73" s="39" t="s">
        <v>59</v>
      </c>
      <c r="H73" s="121">
        <f>AVERAGE(H61:H72)</f>
        <v>0.9590776173298694</v>
      </c>
    </row>
    <row r="74" spans="1:11" ht="26.25" customHeight="1" x14ac:dyDescent="0.45">
      <c r="C74" s="48"/>
      <c r="D74" s="48"/>
      <c r="E74" s="48"/>
      <c r="F74" s="49"/>
      <c r="G74" s="37" t="s">
        <v>72</v>
      </c>
      <c r="H74" s="122">
        <f>STDEV(H61:H72)/H73</f>
        <v>1.0731359753801495E-3</v>
      </c>
    </row>
    <row r="75" spans="1:11" ht="27" customHeight="1" x14ac:dyDescent="0.45">
      <c r="A75" s="48"/>
      <c r="B75" s="48"/>
      <c r="C75" s="49"/>
      <c r="D75" s="50"/>
      <c r="E75" s="50"/>
      <c r="F75" s="49"/>
      <c r="G75" s="38" t="s">
        <v>16</v>
      </c>
      <c r="H75" s="123">
        <f>COUNT(H61:H72)</f>
        <v>9</v>
      </c>
    </row>
    <row r="76" spans="1:11" ht="18" x14ac:dyDescent="0.35">
      <c r="A76" s="48"/>
      <c r="B76" s="48"/>
      <c r="C76" s="49"/>
      <c r="D76" s="50"/>
      <c r="E76" s="50"/>
      <c r="F76" s="50"/>
      <c r="G76" s="50"/>
      <c r="H76" s="49"/>
      <c r="I76" s="51"/>
      <c r="J76" s="55"/>
      <c r="K76" s="69"/>
    </row>
    <row r="77" spans="1:11" ht="26.25" customHeight="1" x14ac:dyDescent="0.45">
      <c r="A77" s="8" t="s">
        <v>98</v>
      </c>
      <c r="B77" s="125" t="s">
        <v>99</v>
      </c>
      <c r="C77" s="290" t="str">
        <f>B20</f>
        <v xml:space="preserve">Sulfamethoxazole BP </v>
      </c>
      <c r="D77" s="290"/>
      <c r="E77" s="73" t="s">
        <v>100</v>
      </c>
      <c r="F77" s="73"/>
      <c r="G77" s="126">
        <f>H73</f>
        <v>0.9590776173298694</v>
      </c>
      <c r="H77" s="49"/>
      <c r="I77" s="51"/>
      <c r="J77" s="55"/>
      <c r="K77" s="69"/>
    </row>
    <row r="78" spans="1:11" ht="19.5" customHeight="1" x14ac:dyDescent="0.35">
      <c r="A78" s="59"/>
      <c r="B78" s="60"/>
      <c r="C78" s="61"/>
      <c r="D78" s="61"/>
      <c r="E78" s="60"/>
      <c r="F78" s="60"/>
      <c r="G78" s="60"/>
      <c r="H78" s="60"/>
    </row>
    <row r="79" spans="1:11" ht="18" x14ac:dyDescent="0.35">
      <c r="B79" s="11" t="s">
        <v>22</v>
      </c>
      <c r="E79" s="49" t="s">
        <v>23</v>
      </c>
      <c r="F79" s="49"/>
      <c r="G79" s="49" t="s">
        <v>24</v>
      </c>
    </row>
    <row r="80" spans="1:11" ht="83.1" customHeight="1" x14ac:dyDescent="0.35">
      <c r="A80" s="55" t="s">
        <v>25</v>
      </c>
      <c r="B80" s="102" t="s">
        <v>110</v>
      </c>
      <c r="C80" s="102"/>
      <c r="D80" s="48"/>
      <c r="E80" s="57"/>
      <c r="F80" s="51"/>
      <c r="G80" s="77"/>
      <c r="H80" s="77"/>
      <c r="I80" s="51"/>
    </row>
    <row r="81" spans="1:9" ht="83.1" customHeight="1" x14ac:dyDescent="0.35">
      <c r="A81" s="55" t="s">
        <v>26</v>
      </c>
      <c r="B81" s="103"/>
      <c r="C81" s="103"/>
      <c r="D81" s="65"/>
      <c r="E81" s="58"/>
      <c r="F81" s="51"/>
      <c r="G81" s="78"/>
      <c r="H81" s="78"/>
      <c r="I81" s="73"/>
    </row>
    <row r="82" spans="1:9" ht="18" x14ac:dyDescent="0.35">
      <c r="A82" s="48"/>
      <c r="B82" s="49"/>
      <c r="C82" s="50"/>
      <c r="D82" s="50"/>
      <c r="E82" s="50"/>
      <c r="F82" s="50"/>
      <c r="G82" s="49"/>
      <c r="H82" s="49"/>
      <c r="I82" s="51"/>
    </row>
    <row r="83" spans="1:9" ht="18" x14ac:dyDescent="0.35">
      <c r="A83" s="48"/>
      <c r="B83" s="48"/>
      <c r="C83" s="49"/>
      <c r="D83" s="50"/>
      <c r="E83" s="50"/>
      <c r="F83" s="50"/>
      <c r="G83" s="50"/>
      <c r="H83" s="49"/>
      <c r="I83" s="51"/>
    </row>
    <row r="84" spans="1:9" ht="18" x14ac:dyDescent="0.35">
      <c r="A84" s="48"/>
      <c r="B84" s="48"/>
      <c r="C84" s="49"/>
      <c r="D84" s="50"/>
      <c r="E84" s="50"/>
      <c r="F84" s="50"/>
      <c r="G84" s="50"/>
      <c r="H84" s="49"/>
      <c r="I84" s="51"/>
    </row>
    <row r="85" spans="1:9" ht="18" x14ac:dyDescent="0.35">
      <c r="A85" s="48"/>
      <c r="B85" s="48"/>
      <c r="C85" s="49"/>
      <c r="D85" s="50"/>
      <c r="E85" s="50"/>
      <c r="F85" s="50"/>
      <c r="G85" s="50"/>
      <c r="H85" s="49"/>
      <c r="I85" s="51"/>
    </row>
    <row r="86" spans="1:9" ht="18" x14ac:dyDescent="0.35">
      <c r="A86" s="48"/>
      <c r="B86" s="48"/>
      <c r="C86" s="49"/>
      <c r="D86" s="50"/>
      <c r="E86" s="50"/>
      <c r="F86" s="50"/>
      <c r="G86" s="50"/>
      <c r="H86" s="49"/>
      <c r="I86" s="51"/>
    </row>
    <row r="87" spans="1:9" ht="18" x14ac:dyDescent="0.35">
      <c r="A87" s="48"/>
      <c r="B87" s="48"/>
      <c r="C87" s="49"/>
      <c r="D87" s="50"/>
      <c r="E87" s="50"/>
      <c r="F87" s="50"/>
      <c r="G87" s="50"/>
      <c r="H87" s="49"/>
      <c r="I87" s="51"/>
    </row>
    <row r="88" spans="1:9" ht="18" x14ac:dyDescent="0.35">
      <c r="A88" s="48"/>
      <c r="B88" s="48"/>
      <c r="C88" s="49"/>
      <c r="D88" s="50"/>
      <c r="E88" s="50"/>
      <c r="F88" s="50"/>
      <c r="G88" s="50"/>
      <c r="H88" s="49"/>
      <c r="I88" s="51"/>
    </row>
    <row r="89" spans="1:9" ht="18" x14ac:dyDescent="0.35">
      <c r="A89" s="48"/>
      <c r="B89" s="48"/>
      <c r="C89" s="49"/>
      <c r="D89" s="50"/>
      <c r="E89" s="50"/>
      <c r="F89" s="50"/>
      <c r="G89" s="50"/>
      <c r="H89" s="49"/>
      <c r="I89" s="51"/>
    </row>
    <row r="90" spans="1:9" ht="18" x14ac:dyDescent="0.35">
      <c r="A90" s="48"/>
      <c r="B90" s="48"/>
      <c r="C90" s="49"/>
      <c r="D90" s="50"/>
      <c r="E90" s="50"/>
      <c r="F90" s="50"/>
      <c r="G90" s="50"/>
      <c r="H90" s="49"/>
      <c r="I90" s="51"/>
    </row>
    <row r="250" spans="1:1" x14ac:dyDescent="0.3">
      <c r="A250" s="1">
        <v>0</v>
      </c>
    </row>
  </sheetData>
  <sheetProtection formatColumns="0" formatRows="0" insertColumns="0" insertHyperlinks="0" deleteColumns="0" deleteRows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3" priority="1" operator="greaterThan">
      <formula>0.02</formula>
    </cfRule>
  </conditionalFormatting>
  <conditionalFormatting sqref="H74">
    <cfRule type="cellIs" dxfId="2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0"/>
  <sheetViews>
    <sheetView tabSelected="1" view="pageBreakPreview" topLeftCell="A46" zoomScale="55" zoomScaleNormal="75" workbookViewId="0">
      <selection activeCell="B70" sqref="B70"/>
    </sheetView>
  </sheetViews>
  <sheetFormatPr defaultRowHeight="13.8" x14ac:dyDescent="0.3"/>
  <cols>
    <col min="1" max="1" width="55.44140625" style="1" customWidth="1"/>
    <col min="2" max="2" width="33.6640625" style="1" customWidth="1"/>
    <col min="3" max="3" width="42.33203125" style="1" customWidth="1"/>
    <col min="4" max="4" width="30.5546875" style="1" customWidth="1"/>
    <col min="5" max="5" width="35.44140625" style="1" customWidth="1"/>
    <col min="6" max="6" width="30.6640625" style="1" customWidth="1"/>
    <col min="7" max="7" width="35.44140625" style="1" customWidth="1"/>
    <col min="8" max="9" width="30.33203125" style="1" customWidth="1"/>
    <col min="10" max="10" width="30.44140625" style="1" customWidth="1"/>
    <col min="11" max="11" width="21.33203125" style="1" customWidth="1"/>
    <col min="12" max="12" width="9.109375" style="1" customWidth="1"/>
  </cols>
  <sheetData>
    <row r="1" spans="1:8" x14ac:dyDescent="0.3">
      <c r="A1" s="280" t="s">
        <v>27</v>
      </c>
      <c r="B1" s="280"/>
      <c r="C1" s="280"/>
      <c r="D1" s="280"/>
      <c r="E1" s="280"/>
      <c r="F1" s="280"/>
      <c r="G1" s="280"/>
      <c r="H1" s="280"/>
    </row>
    <row r="2" spans="1:8" x14ac:dyDescent="0.3">
      <c r="A2" s="280"/>
      <c r="B2" s="280"/>
      <c r="C2" s="280"/>
      <c r="D2" s="280"/>
      <c r="E2" s="280"/>
      <c r="F2" s="280"/>
      <c r="G2" s="280"/>
      <c r="H2" s="280"/>
    </row>
    <row r="3" spans="1:8" x14ac:dyDescent="0.3">
      <c r="A3" s="280"/>
      <c r="B3" s="280"/>
      <c r="C3" s="280"/>
      <c r="D3" s="280"/>
      <c r="E3" s="280"/>
      <c r="F3" s="280"/>
      <c r="G3" s="280"/>
      <c r="H3" s="280"/>
    </row>
    <row r="4" spans="1:8" x14ac:dyDescent="0.3">
      <c r="A4" s="280"/>
      <c r="B4" s="280"/>
      <c r="C4" s="280"/>
      <c r="D4" s="280"/>
      <c r="E4" s="280"/>
      <c r="F4" s="280"/>
      <c r="G4" s="280"/>
      <c r="H4" s="280"/>
    </row>
    <row r="5" spans="1:8" x14ac:dyDescent="0.3">
      <c r="A5" s="280"/>
      <c r="B5" s="280"/>
      <c r="C5" s="280"/>
      <c r="D5" s="280"/>
      <c r="E5" s="280"/>
      <c r="F5" s="280"/>
      <c r="G5" s="280"/>
      <c r="H5" s="280"/>
    </row>
    <row r="6" spans="1:8" x14ac:dyDescent="0.3">
      <c r="A6" s="280"/>
      <c r="B6" s="280"/>
      <c r="C6" s="280"/>
      <c r="D6" s="280"/>
      <c r="E6" s="280"/>
      <c r="F6" s="280"/>
      <c r="G6" s="280"/>
      <c r="H6" s="280"/>
    </row>
    <row r="7" spans="1:8" x14ac:dyDescent="0.3">
      <c r="A7" s="280"/>
      <c r="B7" s="280"/>
      <c r="C7" s="280"/>
      <c r="D7" s="280"/>
      <c r="E7" s="280"/>
      <c r="F7" s="280"/>
      <c r="G7" s="280"/>
      <c r="H7" s="280"/>
    </row>
    <row r="8" spans="1:8" x14ac:dyDescent="0.3">
      <c r="A8" s="281" t="s">
        <v>28</v>
      </c>
      <c r="B8" s="281"/>
      <c r="C8" s="281"/>
      <c r="D8" s="281"/>
      <c r="E8" s="281"/>
      <c r="F8" s="281"/>
      <c r="G8" s="281"/>
      <c r="H8" s="281"/>
    </row>
    <row r="9" spans="1:8" x14ac:dyDescent="0.3">
      <c r="A9" s="281"/>
      <c r="B9" s="281"/>
      <c r="C9" s="281"/>
      <c r="D9" s="281"/>
      <c r="E9" s="281"/>
      <c r="F9" s="281"/>
      <c r="G9" s="281"/>
      <c r="H9" s="281"/>
    </row>
    <row r="10" spans="1:8" x14ac:dyDescent="0.3">
      <c r="A10" s="281"/>
      <c r="B10" s="281"/>
      <c r="C10" s="281"/>
      <c r="D10" s="281"/>
      <c r="E10" s="281"/>
      <c r="F10" s="281"/>
      <c r="G10" s="281"/>
      <c r="H10" s="281"/>
    </row>
    <row r="11" spans="1:8" x14ac:dyDescent="0.3">
      <c r="A11" s="281"/>
      <c r="B11" s="281"/>
      <c r="C11" s="281"/>
      <c r="D11" s="281"/>
      <c r="E11" s="281"/>
      <c r="F11" s="281"/>
      <c r="G11" s="281"/>
      <c r="H11" s="281"/>
    </row>
    <row r="12" spans="1:8" x14ac:dyDescent="0.3">
      <c r="A12" s="281"/>
      <c r="B12" s="281"/>
      <c r="C12" s="281"/>
      <c r="D12" s="281"/>
      <c r="E12" s="281"/>
      <c r="F12" s="281"/>
      <c r="G12" s="281"/>
      <c r="H12" s="281"/>
    </row>
    <row r="13" spans="1:8" x14ac:dyDescent="0.3">
      <c r="A13" s="281"/>
      <c r="B13" s="281"/>
      <c r="C13" s="281"/>
      <c r="D13" s="281"/>
      <c r="E13" s="281"/>
      <c r="F13" s="281"/>
      <c r="G13" s="281"/>
      <c r="H13" s="281"/>
    </row>
    <row r="14" spans="1:8" x14ac:dyDescent="0.3">
      <c r="A14" s="281"/>
      <c r="B14" s="281"/>
      <c r="C14" s="281"/>
      <c r="D14" s="281"/>
      <c r="E14" s="281"/>
      <c r="F14" s="281"/>
      <c r="G14" s="281"/>
      <c r="H14" s="281"/>
    </row>
    <row r="15" spans="1:8" ht="19.5" customHeight="1" x14ac:dyDescent="0.3"/>
    <row r="16" spans="1:8" ht="19.5" customHeight="1" x14ac:dyDescent="0.35">
      <c r="A16" s="283" t="s">
        <v>29</v>
      </c>
      <c r="B16" s="284"/>
      <c r="C16" s="284"/>
      <c r="D16" s="284"/>
      <c r="E16" s="284"/>
      <c r="F16" s="284"/>
      <c r="G16" s="284"/>
      <c r="H16" s="285"/>
    </row>
    <row r="17" spans="1:14" ht="20.25" customHeight="1" x14ac:dyDescent="0.3">
      <c r="A17" s="282" t="s">
        <v>30</v>
      </c>
      <c r="B17" s="282"/>
      <c r="C17" s="282"/>
      <c r="D17" s="282"/>
      <c r="E17" s="282"/>
      <c r="F17" s="282"/>
      <c r="G17" s="282"/>
      <c r="H17" s="282"/>
    </row>
    <row r="18" spans="1:14" ht="26.25" customHeight="1" x14ac:dyDescent="0.45">
      <c r="A18" s="131" t="s">
        <v>31</v>
      </c>
      <c r="B18" s="287" t="s">
        <v>5</v>
      </c>
      <c r="C18" s="287"/>
    </row>
    <row r="19" spans="1:14" ht="26.25" customHeight="1" x14ac:dyDescent="0.5">
      <c r="A19" s="131" t="s">
        <v>32</v>
      </c>
      <c r="B19" s="232" t="str">
        <f>Sulfamethoxazole!B19</f>
        <v>NDQB201605972</v>
      </c>
      <c r="C19" s="254">
        <v>25</v>
      </c>
    </row>
    <row r="20" spans="1:14" ht="26.25" customHeight="1" x14ac:dyDescent="0.5">
      <c r="A20" s="131" t="s">
        <v>33</v>
      </c>
      <c r="B20" s="255" t="s">
        <v>107</v>
      </c>
      <c r="C20" s="233"/>
    </row>
    <row r="21" spans="1:14" ht="26.25" customHeight="1" x14ac:dyDescent="0.5">
      <c r="A21" s="131" t="s">
        <v>34</v>
      </c>
      <c r="B21" s="288" t="s">
        <v>108</v>
      </c>
      <c r="C21" s="289"/>
      <c r="D21" s="289"/>
      <c r="E21" s="289"/>
      <c r="F21" s="289"/>
      <c r="G21" s="289"/>
      <c r="H21" s="289"/>
      <c r="I21" s="289"/>
    </row>
    <row r="22" spans="1:14" ht="26.25" customHeight="1" x14ac:dyDescent="0.5">
      <c r="A22" s="131" t="s">
        <v>35</v>
      </c>
      <c r="B22" s="234">
        <v>42524</v>
      </c>
      <c r="C22" s="233"/>
      <c r="D22" s="233"/>
      <c r="E22" s="233"/>
      <c r="F22" s="233"/>
      <c r="G22" s="233"/>
      <c r="H22" s="233"/>
      <c r="I22" s="233"/>
    </row>
    <row r="23" spans="1:14" ht="26.25" customHeight="1" x14ac:dyDescent="0.5">
      <c r="A23" s="131" t="s">
        <v>36</v>
      </c>
      <c r="B23" s="234">
        <v>42538</v>
      </c>
      <c r="C23" s="233"/>
      <c r="D23" s="233"/>
      <c r="E23" s="233"/>
      <c r="F23" s="233"/>
      <c r="G23" s="233"/>
      <c r="H23" s="233"/>
      <c r="I23" s="233"/>
    </row>
    <row r="24" spans="1:14" ht="18" x14ac:dyDescent="0.35">
      <c r="A24" s="131"/>
      <c r="B24" s="133"/>
    </row>
    <row r="25" spans="1:14" ht="18" x14ac:dyDescent="0.35">
      <c r="A25" s="129" t="s">
        <v>1</v>
      </c>
      <c r="B25" s="133"/>
    </row>
    <row r="26" spans="1:14" ht="26.25" customHeight="1" x14ac:dyDescent="0.45">
      <c r="A26" s="134" t="s">
        <v>4</v>
      </c>
      <c r="B26" s="286" t="s">
        <v>107</v>
      </c>
      <c r="C26" s="287"/>
    </row>
    <row r="27" spans="1:14" ht="26.25" customHeight="1" x14ac:dyDescent="0.5">
      <c r="A27" s="136" t="s">
        <v>37</v>
      </c>
      <c r="B27" s="288" t="s">
        <v>109</v>
      </c>
      <c r="C27" s="289"/>
    </row>
    <row r="28" spans="1:14" ht="27" customHeight="1" x14ac:dyDescent="0.45">
      <c r="A28" s="136" t="s">
        <v>6</v>
      </c>
      <c r="B28" s="231">
        <v>99.66</v>
      </c>
    </row>
    <row r="29" spans="1:14" s="2" customFormat="1" ht="27" customHeight="1" x14ac:dyDescent="0.5">
      <c r="A29" s="136" t="s">
        <v>38</v>
      </c>
      <c r="B29" s="230">
        <v>0</v>
      </c>
      <c r="C29" s="299" t="s">
        <v>39</v>
      </c>
      <c r="D29" s="300"/>
      <c r="E29" s="300"/>
      <c r="F29" s="300"/>
      <c r="G29" s="300"/>
      <c r="H29" s="301"/>
      <c r="I29" s="138"/>
      <c r="J29" s="138"/>
      <c r="K29" s="138"/>
      <c r="L29" s="138"/>
    </row>
    <row r="30" spans="1:14" s="2" customFormat="1" ht="19.5" customHeight="1" x14ac:dyDescent="0.35">
      <c r="A30" s="136" t="s">
        <v>40</v>
      </c>
      <c r="B30" s="135">
        <f>B28-B29</f>
        <v>99.66</v>
      </c>
      <c r="C30" s="139"/>
      <c r="D30" s="139"/>
      <c r="E30" s="139"/>
      <c r="F30" s="139"/>
      <c r="G30" s="139"/>
      <c r="H30" s="140"/>
      <c r="I30" s="138"/>
      <c r="J30" s="138"/>
      <c r="K30" s="138"/>
      <c r="L30" s="138"/>
    </row>
    <row r="31" spans="1:14" s="2" customFormat="1" ht="27" customHeight="1" x14ac:dyDescent="0.45">
      <c r="A31" s="136" t="s">
        <v>41</v>
      </c>
      <c r="B31" s="250">
        <v>1</v>
      </c>
      <c r="C31" s="302" t="s">
        <v>42</v>
      </c>
      <c r="D31" s="303"/>
      <c r="E31" s="303"/>
      <c r="F31" s="303"/>
      <c r="G31" s="303"/>
      <c r="H31" s="304"/>
      <c r="I31" s="138"/>
      <c r="J31" s="138"/>
      <c r="K31" s="138"/>
      <c r="L31" s="138"/>
    </row>
    <row r="32" spans="1:14" s="2" customFormat="1" ht="27" customHeight="1" x14ac:dyDescent="0.45">
      <c r="A32" s="136" t="s">
        <v>43</v>
      </c>
      <c r="B32" s="250">
        <v>1</v>
      </c>
      <c r="C32" s="302" t="s">
        <v>44</v>
      </c>
      <c r="D32" s="303"/>
      <c r="E32" s="303"/>
      <c r="F32" s="303"/>
      <c r="G32" s="303"/>
      <c r="H32" s="304"/>
      <c r="I32" s="138"/>
      <c r="J32" s="138"/>
      <c r="K32" s="138"/>
      <c r="L32" s="142"/>
      <c r="M32" s="142"/>
      <c r="N32" s="143"/>
    </row>
    <row r="33" spans="1:14" s="2" customFormat="1" ht="17.25" customHeight="1" x14ac:dyDescent="0.35">
      <c r="A33" s="136"/>
      <c r="B33" s="141"/>
      <c r="C33" s="144"/>
      <c r="D33" s="144"/>
      <c r="E33" s="144"/>
      <c r="F33" s="144"/>
      <c r="G33" s="144"/>
      <c r="H33" s="144"/>
      <c r="I33" s="138"/>
      <c r="J33" s="138"/>
      <c r="K33" s="138"/>
      <c r="L33" s="142"/>
      <c r="M33" s="142"/>
      <c r="N33" s="143"/>
    </row>
    <row r="34" spans="1:14" s="2" customFormat="1" ht="18" x14ac:dyDescent="0.35">
      <c r="A34" s="136" t="s">
        <v>45</v>
      </c>
      <c r="B34" s="145">
        <f>B31/B32</f>
        <v>1</v>
      </c>
      <c r="C34" s="130" t="s">
        <v>46</v>
      </c>
      <c r="D34" s="130"/>
      <c r="E34" s="130"/>
      <c r="F34" s="130"/>
      <c r="G34" s="130"/>
      <c r="H34" s="130"/>
      <c r="I34" s="138"/>
      <c r="J34" s="138"/>
      <c r="K34" s="138"/>
      <c r="L34" s="142"/>
      <c r="M34" s="142"/>
      <c r="N34" s="143"/>
    </row>
    <row r="35" spans="1:14" s="2" customFormat="1" ht="19.5" customHeight="1" x14ac:dyDescent="0.35">
      <c r="A35" s="136"/>
      <c r="B35" s="135"/>
      <c r="H35" s="130"/>
      <c r="I35" s="138"/>
      <c r="J35" s="138"/>
      <c r="K35" s="138"/>
      <c r="L35" s="142"/>
      <c r="M35" s="142"/>
      <c r="N35" s="143"/>
    </row>
    <row r="36" spans="1:14" s="2" customFormat="1" ht="27" customHeight="1" x14ac:dyDescent="0.45">
      <c r="A36" s="146" t="s">
        <v>47</v>
      </c>
      <c r="B36" s="235">
        <v>20</v>
      </c>
      <c r="C36" s="130"/>
      <c r="D36" s="291" t="s">
        <v>48</v>
      </c>
      <c r="E36" s="292"/>
      <c r="F36" s="192" t="s">
        <v>49</v>
      </c>
      <c r="G36" s="193"/>
      <c r="J36" s="138"/>
      <c r="K36" s="138"/>
      <c r="L36" s="142"/>
      <c r="M36" s="142"/>
      <c r="N36" s="143"/>
    </row>
    <row r="37" spans="1:14" s="2" customFormat="1" ht="26.25" customHeight="1" x14ac:dyDescent="0.45">
      <c r="A37" s="147" t="s">
        <v>50</v>
      </c>
      <c r="B37" s="236">
        <v>4</v>
      </c>
      <c r="C37" s="149" t="s">
        <v>51</v>
      </c>
      <c r="D37" s="150" t="s">
        <v>52</v>
      </c>
      <c r="E37" s="182" t="s">
        <v>53</v>
      </c>
      <c r="F37" s="150" t="s">
        <v>52</v>
      </c>
      <c r="G37" s="151" t="s">
        <v>53</v>
      </c>
      <c r="J37" s="138"/>
      <c r="K37" s="138"/>
      <c r="L37" s="142"/>
      <c r="M37" s="142"/>
      <c r="N37" s="143"/>
    </row>
    <row r="38" spans="1:14" s="2" customFormat="1" ht="26.25" customHeight="1" x14ac:dyDescent="0.45">
      <c r="A38" s="147" t="s">
        <v>54</v>
      </c>
      <c r="B38" s="236">
        <v>100</v>
      </c>
      <c r="C38" s="152">
        <v>1</v>
      </c>
      <c r="D38" s="237">
        <v>5918031</v>
      </c>
      <c r="E38" s="196">
        <f>IF(ISBLANK(D38),"-",$D$48/$D$45*D38)</f>
        <v>5543263.4317238713</v>
      </c>
      <c r="F38" s="237">
        <v>6164300</v>
      </c>
      <c r="G38" s="188">
        <f>IF(ISBLANK(F38),"-",$D$48/$F$45*F38)</f>
        <v>5525699.7185181156</v>
      </c>
      <c r="J38" s="138"/>
      <c r="K38" s="138"/>
      <c r="L38" s="142"/>
      <c r="M38" s="142"/>
      <c r="N38" s="143"/>
    </row>
    <row r="39" spans="1:14" s="2" customFormat="1" ht="26.25" customHeight="1" x14ac:dyDescent="0.45">
      <c r="A39" s="147" t="s">
        <v>55</v>
      </c>
      <c r="B39" s="236">
        <v>1</v>
      </c>
      <c r="C39" s="148">
        <v>2</v>
      </c>
      <c r="D39" s="238">
        <v>5918980</v>
      </c>
      <c r="E39" s="197">
        <f>IF(ISBLANK(D39),"-",$D$48/$D$45*D39)</f>
        <v>5544152.3349750889</v>
      </c>
      <c r="F39" s="238">
        <v>6174952</v>
      </c>
      <c r="G39" s="189">
        <f>IF(ISBLANK(F39),"-",$D$48/$F$45*F39)</f>
        <v>5535248.2079494633</v>
      </c>
      <c r="J39" s="138"/>
      <c r="K39" s="138"/>
      <c r="L39" s="142"/>
      <c r="M39" s="142"/>
      <c r="N39" s="143"/>
    </row>
    <row r="40" spans="1:14" ht="26.25" customHeight="1" x14ac:dyDescent="0.45">
      <c r="A40" s="147" t="s">
        <v>56</v>
      </c>
      <c r="B40" s="236">
        <v>1</v>
      </c>
      <c r="C40" s="148">
        <v>3</v>
      </c>
      <c r="D40" s="238">
        <v>5902603</v>
      </c>
      <c r="E40" s="197">
        <f>IF(ISBLANK(D40),"-",$D$48/$D$45*D40)</f>
        <v>5528812.4313447531</v>
      </c>
      <c r="F40" s="238">
        <v>6160369</v>
      </c>
      <c r="G40" s="189">
        <f>IF(ISBLANK(F40),"-",$D$48/$F$45*F40)</f>
        <v>5522175.9565997319</v>
      </c>
      <c r="L40" s="142"/>
      <c r="M40" s="142"/>
      <c r="N40" s="153"/>
    </row>
    <row r="41" spans="1:14" ht="26.25" customHeight="1" x14ac:dyDescent="0.45">
      <c r="A41" s="147" t="s">
        <v>57</v>
      </c>
      <c r="B41" s="236">
        <v>1</v>
      </c>
      <c r="C41" s="154">
        <v>4</v>
      </c>
      <c r="D41" s="239"/>
      <c r="E41" s="198" t="str">
        <f>IF(ISBLANK(D41),"-",$D$48/$D$45*D41)</f>
        <v>-</v>
      </c>
      <c r="F41" s="239"/>
      <c r="G41" s="190" t="str">
        <f>IF(ISBLANK(F41),"-",$D$48/$F$45*F41)</f>
        <v>-</v>
      </c>
      <c r="L41" s="142"/>
      <c r="M41" s="142"/>
      <c r="N41" s="153"/>
    </row>
    <row r="42" spans="1:14" ht="27" customHeight="1" x14ac:dyDescent="0.45">
      <c r="A42" s="147" t="s">
        <v>58</v>
      </c>
      <c r="B42" s="236">
        <v>1</v>
      </c>
      <c r="C42" s="155" t="s">
        <v>59</v>
      </c>
      <c r="D42" s="216">
        <f>AVERAGE(D38:D41)</f>
        <v>5913204.666666667</v>
      </c>
      <c r="E42" s="178">
        <f>AVERAGE(E38:E41)</f>
        <v>5538742.7326812381</v>
      </c>
      <c r="F42" s="156">
        <f>AVERAGE(F38:F41)</f>
        <v>6166540.333333333</v>
      </c>
      <c r="G42" s="157">
        <f>AVERAGE(G38:G41)</f>
        <v>5527707.9610224366</v>
      </c>
    </row>
    <row r="43" spans="1:14" ht="26.25" customHeight="1" x14ac:dyDescent="0.45">
      <c r="A43" s="147" t="s">
        <v>60</v>
      </c>
      <c r="B43" s="231">
        <v>1</v>
      </c>
      <c r="C43" s="217" t="s">
        <v>61</v>
      </c>
      <c r="D43" s="241">
        <v>17.14</v>
      </c>
      <c r="E43" s="153"/>
      <c r="F43" s="240">
        <v>17.91</v>
      </c>
      <c r="G43" s="194"/>
    </row>
    <row r="44" spans="1:14" ht="26.25" customHeight="1" x14ac:dyDescent="0.45">
      <c r="A44" s="147" t="s">
        <v>62</v>
      </c>
      <c r="B44" s="231">
        <v>1</v>
      </c>
      <c r="C44" s="218" t="s">
        <v>63</v>
      </c>
      <c r="D44" s="219">
        <f>D43*$B$34</f>
        <v>17.14</v>
      </c>
      <c r="E44" s="159"/>
      <c r="F44" s="158">
        <f>F43*$B$34</f>
        <v>17.91</v>
      </c>
      <c r="G44" s="161"/>
    </row>
    <row r="45" spans="1:14" ht="19.5" customHeight="1" x14ac:dyDescent="0.35">
      <c r="A45" s="147" t="s">
        <v>64</v>
      </c>
      <c r="B45" s="215">
        <f>(B44/B43)*(B42/B41)*(B40/B39)*(B38/B37)*B36</f>
        <v>500</v>
      </c>
      <c r="C45" s="218" t="s">
        <v>65</v>
      </c>
      <c r="D45" s="220">
        <f>D44*$B$30/100</f>
        <v>17.081723999999998</v>
      </c>
      <c r="E45" s="161"/>
      <c r="F45" s="160">
        <f>F44*$B$30/100</f>
        <v>17.849105999999999</v>
      </c>
      <c r="G45" s="161"/>
    </row>
    <row r="46" spans="1:14" ht="19.5" customHeight="1" x14ac:dyDescent="0.35">
      <c r="A46" s="293" t="s">
        <v>66</v>
      </c>
      <c r="B46" s="297"/>
      <c r="C46" s="218" t="s">
        <v>67</v>
      </c>
      <c r="D46" s="219">
        <f>D45/$B$45</f>
        <v>3.4163447999999992E-2</v>
      </c>
      <c r="E46" s="161"/>
      <c r="F46" s="162">
        <f>F45/$B$45</f>
        <v>3.5698212E-2</v>
      </c>
      <c r="G46" s="161"/>
    </row>
    <row r="47" spans="1:14" ht="27" customHeight="1" x14ac:dyDescent="0.45">
      <c r="A47" s="295"/>
      <c r="B47" s="298"/>
      <c r="C47" s="218" t="s">
        <v>68</v>
      </c>
      <c r="D47" s="242">
        <v>3.2000000000000001E-2</v>
      </c>
      <c r="E47" s="194"/>
      <c r="F47" s="194"/>
      <c r="G47" s="194"/>
    </row>
    <row r="48" spans="1:14" ht="18" x14ac:dyDescent="0.35">
      <c r="C48" s="218" t="s">
        <v>69</v>
      </c>
      <c r="D48" s="220">
        <f>D47*$B$45</f>
        <v>16</v>
      </c>
      <c r="E48" s="161"/>
      <c r="F48" s="161"/>
      <c r="G48" s="161"/>
    </row>
    <row r="49" spans="1:12" ht="19.5" customHeight="1" x14ac:dyDescent="0.35">
      <c r="C49" s="221" t="s">
        <v>70</v>
      </c>
      <c r="D49" s="222">
        <f>D48/B34</f>
        <v>16</v>
      </c>
      <c r="E49" s="180"/>
      <c r="F49" s="180"/>
      <c r="G49" s="180"/>
    </row>
    <row r="50" spans="1:12" ht="18" x14ac:dyDescent="0.35">
      <c r="C50" s="223" t="s">
        <v>71</v>
      </c>
      <c r="D50" s="224">
        <f>AVERAGE(E38:E41,G38:G41)</f>
        <v>5533225.3468518369</v>
      </c>
      <c r="E50" s="179"/>
      <c r="F50" s="179"/>
      <c r="G50" s="179"/>
    </row>
    <row r="51" spans="1:12" ht="18" x14ac:dyDescent="0.35">
      <c r="C51" s="163" t="s">
        <v>72</v>
      </c>
      <c r="D51" s="166">
        <f>STDEV(E38:E41,G38:G41)/D50</f>
        <v>1.6612132414256782E-3</v>
      </c>
      <c r="E51" s="159"/>
      <c r="F51" s="159"/>
      <c r="G51" s="159"/>
    </row>
    <row r="52" spans="1:12" ht="19.5" customHeight="1" x14ac:dyDescent="0.35">
      <c r="C52" s="164" t="s">
        <v>16</v>
      </c>
      <c r="D52" s="167">
        <f>COUNT(E38:E41,G38:G41)</f>
        <v>6</v>
      </c>
      <c r="E52" s="159"/>
      <c r="F52" s="159"/>
      <c r="G52" s="159"/>
    </row>
    <row r="54" spans="1:12" ht="18" x14ac:dyDescent="0.35">
      <c r="A54" s="129" t="s">
        <v>1</v>
      </c>
      <c r="B54" s="168" t="s">
        <v>73</v>
      </c>
    </row>
    <row r="55" spans="1:12" ht="18" x14ac:dyDescent="0.35">
      <c r="A55" s="130" t="s">
        <v>74</v>
      </c>
      <c r="B55" s="132" t="str">
        <f>B21</f>
        <v>Each 5 mL contains: Trimethoprim BP 40 mg.</v>
      </c>
    </row>
    <row r="56" spans="1:12" ht="26.25" customHeight="1" x14ac:dyDescent="0.45">
      <c r="A56" s="226" t="s">
        <v>75</v>
      </c>
      <c r="B56" s="243">
        <v>5</v>
      </c>
      <c r="C56" s="207" t="s">
        <v>76</v>
      </c>
      <c r="D56" s="244">
        <v>40</v>
      </c>
      <c r="E56" s="207" t="str">
        <f>B20</f>
        <v>Trimethoprim</v>
      </c>
    </row>
    <row r="57" spans="1:12" ht="18" x14ac:dyDescent="0.35">
      <c r="A57" s="132" t="s">
        <v>77</v>
      </c>
      <c r="B57" s="253">
        <f>'Relative density'!B13</f>
        <v>1.1478036182586744</v>
      </c>
    </row>
    <row r="58" spans="1:12" s="383" customFormat="1" ht="18" x14ac:dyDescent="0.35">
      <c r="A58" s="205" t="s">
        <v>78</v>
      </c>
      <c r="B58" s="206">
        <f>B56</f>
        <v>5</v>
      </c>
      <c r="C58" s="207" t="s">
        <v>79</v>
      </c>
      <c r="D58" s="227">
        <f>B57*B56</f>
        <v>5.7390180912933717</v>
      </c>
    </row>
    <row r="59" spans="1:12" ht="19.5" customHeight="1" x14ac:dyDescent="0.3"/>
    <row r="60" spans="1:12" s="2" customFormat="1" ht="27" customHeight="1" x14ac:dyDescent="0.45">
      <c r="A60" s="146" t="s">
        <v>80</v>
      </c>
      <c r="B60" s="235">
        <v>50</v>
      </c>
      <c r="C60" s="130"/>
      <c r="D60" s="170" t="s">
        <v>81</v>
      </c>
      <c r="E60" s="169" t="s">
        <v>82</v>
      </c>
      <c r="F60" s="169" t="s">
        <v>52</v>
      </c>
      <c r="G60" s="169" t="s">
        <v>83</v>
      </c>
      <c r="H60" s="149" t="s">
        <v>84</v>
      </c>
      <c r="L60" s="138"/>
    </row>
    <row r="61" spans="1:12" s="2" customFormat="1" ht="24" customHeight="1" x14ac:dyDescent="0.45">
      <c r="A61" s="147" t="s">
        <v>85</v>
      </c>
      <c r="B61" s="236">
        <v>4</v>
      </c>
      <c r="C61" s="305" t="s">
        <v>86</v>
      </c>
      <c r="D61" s="379">
        <f>Sulfamethoxazole!D61</f>
        <v>6.3612599999999997</v>
      </c>
      <c r="E61" s="200">
        <v>1</v>
      </c>
      <c r="F61" s="245">
        <v>5990987</v>
      </c>
      <c r="G61" s="211">
        <f>IF(ISBLANK(F61),"-",(F61/$D$50*$D$47*$B$69)*$D$58/$D$61)</f>
        <v>39.072793131153212</v>
      </c>
      <c r="H61" s="208">
        <f t="shared" ref="H61:H72" si="0">IF(ISBLANK(F61),"-",G61/$D$56)</f>
        <v>0.97681982827883029</v>
      </c>
      <c r="L61" s="138"/>
    </row>
    <row r="62" spans="1:12" s="2" customFormat="1" ht="26.25" customHeight="1" x14ac:dyDescent="0.45">
      <c r="A62" s="147" t="s">
        <v>87</v>
      </c>
      <c r="B62" s="236">
        <v>100</v>
      </c>
      <c r="C62" s="306"/>
      <c r="D62" s="380"/>
      <c r="E62" s="201">
        <v>2</v>
      </c>
      <c r="F62" s="238">
        <v>5978588</v>
      </c>
      <c r="G62" s="212">
        <f>IF(ISBLANK(F62),"-",(F62/$D$50*$D$47*$B$69)*$D$58/$D$61)</f>
        <v>38.991927730838839</v>
      </c>
      <c r="H62" s="209">
        <f t="shared" si="0"/>
        <v>0.97479819327097095</v>
      </c>
      <c r="L62" s="138"/>
    </row>
    <row r="63" spans="1:12" s="2" customFormat="1" ht="24.75" customHeight="1" x14ac:dyDescent="0.45">
      <c r="A63" s="147" t="s">
        <v>88</v>
      </c>
      <c r="B63" s="236">
        <v>1</v>
      </c>
      <c r="C63" s="306"/>
      <c r="D63" s="380"/>
      <c r="E63" s="201">
        <v>3</v>
      </c>
      <c r="F63" s="238">
        <v>5999921</v>
      </c>
      <c r="G63" s="212">
        <f>IF(ISBLANK(F63),"-",(F63/$D$50*$D$47*$B$69)*$D$58/$D$61)</f>
        <v>39.131060046743862</v>
      </c>
      <c r="H63" s="209">
        <f t="shared" si="0"/>
        <v>0.97827650116859655</v>
      </c>
      <c r="L63" s="138"/>
    </row>
    <row r="64" spans="1:12" ht="27" customHeight="1" x14ac:dyDescent="0.45">
      <c r="A64" s="147" t="s">
        <v>89</v>
      </c>
      <c r="B64" s="236">
        <v>1</v>
      </c>
      <c r="C64" s="307"/>
      <c r="D64" s="381"/>
      <c r="E64" s="202">
        <v>4</v>
      </c>
      <c r="F64" s="246"/>
      <c r="G64" s="212" t="str">
        <f>IF(ISBLANK(F64),"-",(F64/$D$50*$D$47*$B$69)*$D$58/$D$61)</f>
        <v>-</v>
      </c>
      <c r="H64" s="209" t="str">
        <f t="shared" si="0"/>
        <v>-</v>
      </c>
    </row>
    <row r="65" spans="1:11" ht="24.75" customHeight="1" x14ac:dyDescent="0.45">
      <c r="A65" s="147" t="s">
        <v>90</v>
      </c>
      <c r="B65" s="236">
        <v>1</v>
      </c>
      <c r="C65" s="305" t="s">
        <v>91</v>
      </c>
      <c r="D65" s="379">
        <f>Sulfamethoxazole!D65</f>
        <v>6.3627099999999999</v>
      </c>
      <c r="E65" s="171">
        <v>1</v>
      </c>
      <c r="F65" s="238">
        <v>5999775</v>
      </c>
      <c r="G65" s="211">
        <f>IF(ISBLANK(F65),"-",(F65/$D$50*$D$47*$B$69)*$D$58/$D$65)</f>
        <v>39.121190472390779</v>
      </c>
      <c r="H65" s="208">
        <f t="shared" si="0"/>
        <v>0.97802976180976953</v>
      </c>
    </row>
    <row r="66" spans="1:11" ht="23.25" customHeight="1" x14ac:dyDescent="0.45">
      <c r="A66" s="147" t="s">
        <v>92</v>
      </c>
      <c r="B66" s="236">
        <v>1</v>
      </c>
      <c r="C66" s="306"/>
      <c r="D66" s="380"/>
      <c r="E66" s="172">
        <v>2</v>
      </c>
      <c r="F66" s="238">
        <v>6003051</v>
      </c>
      <c r="G66" s="212">
        <f>IF(ISBLANK(F66),"-",(F66/$D$50*$D$47*$B$69)*$D$58/$D$65)</f>
        <v>39.14255144342512</v>
      </c>
      <c r="H66" s="209">
        <f t="shared" si="0"/>
        <v>0.978563786085628</v>
      </c>
    </row>
    <row r="67" spans="1:11" ht="24.75" customHeight="1" x14ac:dyDescent="0.45">
      <c r="A67" s="147" t="s">
        <v>93</v>
      </c>
      <c r="B67" s="236">
        <v>1</v>
      </c>
      <c r="C67" s="306"/>
      <c r="D67" s="380"/>
      <c r="E67" s="172">
        <v>3</v>
      </c>
      <c r="F67" s="238">
        <v>5995235</v>
      </c>
      <c r="G67" s="212">
        <f>IF(ISBLANK(F67),"-",(F67/$D$50*$D$47*$B$69)*$D$58/$D$65)</f>
        <v>39.0915876614946</v>
      </c>
      <c r="H67" s="209">
        <f t="shared" si="0"/>
        <v>0.977289691537365</v>
      </c>
    </row>
    <row r="68" spans="1:11" ht="27" customHeight="1" x14ac:dyDescent="0.45">
      <c r="A68" s="147" t="s">
        <v>94</v>
      </c>
      <c r="B68" s="236">
        <v>1</v>
      </c>
      <c r="C68" s="307"/>
      <c r="D68" s="381"/>
      <c r="E68" s="173">
        <v>4</v>
      </c>
      <c r="F68" s="246"/>
      <c r="G68" s="213" t="str">
        <f>IF(ISBLANK(F68),"-",(F68/$D$50*$D$47*$B$69)*$D$58/$D$65)</f>
        <v>-</v>
      </c>
      <c r="H68" s="210" t="str">
        <f t="shared" si="0"/>
        <v>-</v>
      </c>
    </row>
    <row r="69" spans="1:11" ht="23.25" customHeight="1" x14ac:dyDescent="0.45">
      <c r="A69" s="147" t="s">
        <v>95</v>
      </c>
      <c r="B69" s="214">
        <f>(B68/B67)*(B66/B65)*(B64/B63)*(B62/B61)*B60</f>
        <v>1250</v>
      </c>
      <c r="C69" s="305" t="s">
        <v>96</v>
      </c>
      <c r="D69" s="379">
        <f>Sulfamethoxazole!D69</f>
        <v>6.3643599999999996</v>
      </c>
      <c r="E69" s="171">
        <v>1</v>
      </c>
      <c r="F69" s="245">
        <v>5995607</v>
      </c>
      <c r="G69" s="211">
        <f>IF(ISBLANK(F69),"-",(F69/$D$50*$D$47*$B$69)*$D$58/$D$69)</f>
        <v>39.083877899646005</v>
      </c>
      <c r="H69" s="209">
        <f t="shared" si="0"/>
        <v>0.97709694749115017</v>
      </c>
    </row>
    <row r="70" spans="1:11" ht="22.5" customHeight="1" x14ac:dyDescent="0.5">
      <c r="A70" s="225" t="s">
        <v>97</v>
      </c>
      <c r="B70" s="382">
        <f>(D47*B69)/D56*D58</f>
        <v>5.7390180912933717</v>
      </c>
      <c r="C70" s="306"/>
      <c r="D70" s="380"/>
      <c r="E70" s="172">
        <v>2</v>
      </c>
      <c r="F70" s="238">
        <v>6000959</v>
      </c>
      <c r="G70" s="212">
        <f>IF(ISBLANK(F70),"-",(F70/$D$50*$D$47*$B$69)*$D$58/$D$69)</f>
        <v>39.11876626282907</v>
      </c>
      <c r="H70" s="209">
        <f t="shared" si="0"/>
        <v>0.97796915657072669</v>
      </c>
    </row>
    <row r="71" spans="1:11" ht="23.25" customHeight="1" x14ac:dyDescent="0.45">
      <c r="A71" s="293" t="s">
        <v>66</v>
      </c>
      <c r="B71" s="294"/>
      <c r="C71" s="306"/>
      <c r="D71" s="380"/>
      <c r="E71" s="172">
        <v>3</v>
      </c>
      <c r="F71" s="238">
        <v>5988409</v>
      </c>
      <c r="G71" s="212">
        <f>IF(ISBLANK(F71),"-",(F71/$D$50*$D$47*$B$69)*$D$58/$D$69)</f>
        <v>39.036955919415874</v>
      </c>
      <c r="H71" s="209">
        <f t="shared" si="0"/>
        <v>0.9759238979853968</v>
      </c>
    </row>
    <row r="72" spans="1:11" ht="23.25" customHeight="1" x14ac:dyDescent="0.45">
      <c r="A72" s="295"/>
      <c r="B72" s="296"/>
      <c r="C72" s="308"/>
      <c r="D72" s="381"/>
      <c r="E72" s="173">
        <v>4</v>
      </c>
      <c r="F72" s="246"/>
      <c r="G72" s="213" t="str">
        <f>IF(ISBLANK(F72),"-",(F72/$D$50*$D$47*$B$69)*$D$58/$D$69)</f>
        <v>-</v>
      </c>
      <c r="H72" s="210" t="str">
        <f t="shared" si="0"/>
        <v>-</v>
      </c>
    </row>
    <row r="73" spans="1:11" ht="26.25" customHeight="1" x14ac:dyDescent="0.45">
      <c r="A73" s="174"/>
      <c r="B73" s="174"/>
      <c r="C73" s="174"/>
      <c r="D73" s="174"/>
      <c r="E73" s="174"/>
      <c r="F73" s="175"/>
      <c r="G73" s="165" t="s">
        <v>59</v>
      </c>
      <c r="H73" s="247">
        <f>AVERAGE(H61:H72)</f>
        <v>0.9771964182442705</v>
      </c>
    </row>
    <row r="74" spans="1:11" ht="26.25" customHeight="1" x14ac:dyDescent="0.45">
      <c r="C74" s="174"/>
      <c r="D74" s="174"/>
      <c r="E74" s="174"/>
      <c r="F74" s="175"/>
      <c r="G74" s="163" t="s">
        <v>72</v>
      </c>
      <c r="H74" s="248">
        <f>STDEV(H61:H72)/H73</f>
        <v>1.2459435526766683E-3</v>
      </c>
    </row>
    <row r="75" spans="1:11" ht="27" customHeight="1" x14ac:dyDescent="0.45">
      <c r="A75" s="174"/>
      <c r="B75" s="174"/>
      <c r="C75" s="175"/>
      <c r="D75" s="176"/>
      <c r="E75" s="176"/>
      <c r="F75" s="175"/>
      <c r="G75" s="164" t="s">
        <v>16</v>
      </c>
      <c r="H75" s="249">
        <f>COUNT(H61:H72)</f>
        <v>9</v>
      </c>
    </row>
    <row r="76" spans="1:11" ht="18" x14ac:dyDescent="0.35">
      <c r="A76" s="174"/>
      <c r="B76" s="174"/>
      <c r="C76" s="175"/>
      <c r="D76" s="176"/>
      <c r="E76" s="176"/>
      <c r="F76" s="176"/>
      <c r="G76" s="176"/>
      <c r="H76" s="175"/>
      <c r="I76" s="177"/>
      <c r="J76" s="181"/>
      <c r="K76" s="195"/>
    </row>
    <row r="77" spans="1:11" ht="26.25" customHeight="1" x14ac:dyDescent="0.45">
      <c r="A77" s="134" t="s">
        <v>98</v>
      </c>
      <c r="B77" s="251" t="s">
        <v>99</v>
      </c>
      <c r="C77" s="290" t="str">
        <f>B20</f>
        <v>Trimethoprim</v>
      </c>
      <c r="D77" s="290"/>
      <c r="E77" s="199" t="s">
        <v>100</v>
      </c>
      <c r="F77" s="199"/>
      <c r="G77" s="252">
        <f>H73</f>
        <v>0.9771964182442705</v>
      </c>
      <c r="H77" s="175"/>
      <c r="I77" s="177"/>
      <c r="J77" s="181"/>
      <c r="K77" s="195"/>
    </row>
    <row r="78" spans="1:11" ht="19.5" customHeight="1" x14ac:dyDescent="0.35">
      <c r="A78" s="185"/>
      <c r="B78" s="186"/>
      <c r="C78" s="187"/>
      <c r="D78" s="187"/>
      <c r="E78" s="186"/>
      <c r="F78" s="186"/>
      <c r="G78" s="186"/>
      <c r="H78" s="186"/>
    </row>
    <row r="79" spans="1:11" ht="18" x14ac:dyDescent="0.35">
      <c r="B79" s="137" t="s">
        <v>22</v>
      </c>
      <c r="E79" s="175" t="s">
        <v>23</v>
      </c>
      <c r="F79" s="175"/>
      <c r="G79" s="175" t="s">
        <v>24</v>
      </c>
    </row>
    <row r="80" spans="1:11" ht="83.1" customHeight="1" x14ac:dyDescent="0.35">
      <c r="A80" s="181" t="s">
        <v>25</v>
      </c>
      <c r="B80" s="279" t="s">
        <v>110</v>
      </c>
      <c r="C80" s="228"/>
      <c r="D80" s="174"/>
      <c r="E80" s="183"/>
      <c r="F80" s="177"/>
      <c r="G80" s="203"/>
      <c r="H80" s="203"/>
      <c r="I80" s="177"/>
    </row>
    <row r="81" spans="1:9" ht="83.1" customHeight="1" x14ac:dyDescent="0.35">
      <c r="A81" s="181" t="s">
        <v>26</v>
      </c>
      <c r="B81" s="229"/>
      <c r="C81" s="229"/>
      <c r="D81" s="191"/>
      <c r="E81" s="184"/>
      <c r="F81" s="177"/>
      <c r="G81" s="204"/>
      <c r="H81" s="204"/>
      <c r="I81" s="199"/>
    </row>
    <row r="82" spans="1:9" ht="18" x14ac:dyDescent="0.35">
      <c r="A82" s="174"/>
      <c r="B82" s="175"/>
      <c r="C82" s="176"/>
      <c r="D82" s="176"/>
      <c r="E82" s="176"/>
      <c r="F82" s="176"/>
      <c r="G82" s="175"/>
      <c r="H82" s="175"/>
      <c r="I82" s="177"/>
    </row>
    <row r="83" spans="1:9" ht="18" x14ac:dyDescent="0.35">
      <c r="A83" s="174"/>
      <c r="B83" s="174"/>
      <c r="C83" s="175"/>
      <c r="D83" s="176"/>
      <c r="E83" s="176"/>
      <c r="F83" s="176"/>
      <c r="G83" s="176"/>
      <c r="H83" s="175"/>
      <c r="I83" s="177"/>
    </row>
    <row r="84" spans="1:9" ht="18" x14ac:dyDescent="0.35">
      <c r="A84" s="174"/>
      <c r="B84" s="174"/>
      <c r="C84" s="175"/>
      <c r="D84" s="176"/>
      <c r="E84" s="176"/>
      <c r="F84" s="176"/>
      <c r="G84" s="176"/>
      <c r="H84" s="175"/>
      <c r="I84" s="177"/>
    </row>
    <row r="85" spans="1:9" ht="18" x14ac:dyDescent="0.35">
      <c r="A85" s="174"/>
      <c r="B85" s="174"/>
      <c r="C85" s="175"/>
      <c r="D85" s="176"/>
      <c r="E85" s="176"/>
      <c r="F85" s="176"/>
      <c r="G85" s="176"/>
      <c r="H85" s="175"/>
      <c r="I85" s="177"/>
    </row>
    <row r="86" spans="1:9" ht="18" x14ac:dyDescent="0.35">
      <c r="A86" s="174"/>
      <c r="B86" s="174"/>
      <c r="C86" s="175"/>
      <c r="D86" s="176"/>
      <c r="E86" s="176"/>
      <c r="F86" s="176"/>
      <c r="G86" s="176"/>
      <c r="H86" s="175"/>
      <c r="I86" s="177"/>
    </row>
    <row r="87" spans="1:9" ht="18" x14ac:dyDescent="0.35">
      <c r="A87" s="174"/>
      <c r="B87" s="174"/>
      <c r="C87" s="175"/>
      <c r="D87" s="176"/>
      <c r="E87" s="176"/>
      <c r="F87" s="176"/>
      <c r="G87" s="176"/>
      <c r="H87" s="175"/>
      <c r="I87" s="177"/>
    </row>
    <row r="88" spans="1:9" ht="18" x14ac:dyDescent="0.35">
      <c r="A88" s="174"/>
      <c r="B88" s="174"/>
      <c r="C88" s="175"/>
      <c r="D88" s="176"/>
      <c r="E88" s="176"/>
      <c r="F88" s="176"/>
      <c r="G88" s="176"/>
      <c r="H88" s="175"/>
      <c r="I88" s="177"/>
    </row>
    <row r="89" spans="1:9" ht="18" x14ac:dyDescent="0.35">
      <c r="A89" s="174"/>
      <c r="B89" s="174"/>
      <c r="C89" s="175"/>
      <c r="D89" s="176"/>
      <c r="E89" s="176"/>
      <c r="F89" s="176"/>
      <c r="G89" s="176"/>
      <c r="H89" s="175"/>
      <c r="I89" s="177"/>
    </row>
    <row r="90" spans="1:9" ht="18" x14ac:dyDescent="0.35">
      <c r="A90" s="174"/>
      <c r="B90" s="174"/>
      <c r="C90" s="175"/>
      <c r="D90" s="176"/>
      <c r="E90" s="176"/>
      <c r="F90" s="176"/>
      <c r="G90" s="176"/>
      <c r="H90" s="175"/>
      <c r="I90" s="177"/>
    </row>
    <row r="250" spans="1:1" x14ac:dyDescent="0.3">
      <c r="A250" s="1">
        <v>0</v>
      </c>
    </row>
  </sheetData>
  <sheetProtection formatColumns="0" formatRows="0" insertColumns="0" insertHyperlinks="0" deleteColumns="0" deleteRows="0" autoFilter="0" pivotTables="0"/>
  <mergeCells count="21">
    <mergeCell ref="B27:C27"/>
    <mergeCell ref="C77:D77"/>
    <mergeCell ref="D36:E36"/>
    <mergeCell ref="A71:B72"/>
    <mergeCell ref="B18:C18"/>
    <mergeCell ref="B21:I21"/>
    <mergeCell ref="A46:B47"/>
    <mergeCell ref="C29:H29"/>
    <mergeCell ref="C31:H31"/>
    <mergeCell ref="C32:H32"/>
    <mergeCell ref="D61:D64"/>
    <mergeCell ref="D65:D68"/>
    <mergeCell ref="D69:D72"/>
    <mergeCell ref="C61:C64"/>
    <mergeCell ref="C69:C72"/>
    <mergeCell ref="C65:C68"/>
    <mergeCell ref="A1:H7"/>
    <mergeCell ref="A8:H14"/>
    <mergeCell ref="A17:H17"/>
    <mergeCell ref="A16:H16"/>
    <mergeCell ref="B26:C26"/>
  </mergeCells>
  <conditionalFormatting sqref="D51">
    <cfRule type="cellIs" dxfId="1" priority="1" operator="greaterThan">
      <formula>0.02</formula>
    </cfRule>
  </conditionalFormatting>
  <conditionalFormatting sqref="H74">
    <cfRule type="cellIs" dxfId="0" priority="2" operator="greaterThan">
      <formula>0.02</formula>
    </cfRule>
  </conditionalFormatting>
  <printOptions horizontalCentered="1" verticalCentered="1"/>
  <pageMargins left="0.7" right="0.7" top="0.75" bottom="0.75" header="0.3" footer="0.3"/>
  <pageSetup paperSize="9" scale="25" fitToHeight="2" orientation="landscape" r:id="rId1"/>
  <headerFooter alignWithMargins="0">
    <oddHeader>&amp;LVer 2</oddHeader>
    <oddFooter>&amp;LNQCL/ADDO/014&amp;C&amp;P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SST S</vt:lpstr>
      <vt:lpstr>SST T (2)</vt:lpstr>
      <vt:lpstr>Relative density</vt:lpstr>
      <vt:lpstr>Sulfamethoxazole</vt:lpstr>
      <vt:lpstr>Trimethoprim</vt:lpstr>
      <vt:lpstr>'Relative density'!Print_Area</vt:lpstr>
      <vt:lpstr>'SST S'!Print_Area</vt:lpstr>
      <vt:lpstr>'SST T (2)'!Print_Area</vt:lpstr>
      <vt:lpstr>Sulfamethoxazole!Print_Area</vt:lpstr>
      <vt:lpstr>Trimethoprim!Print_Area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Nicholas Njuguna</cp:lastModifiedBy>
  <cp:lastPrinted>2016-06-28T15:33:23Z</cp:lastPrinted>
  <dcterms:created xsi:type="dcterms:W3CDTF">2005-07-05T10:19:27Z</dcterms:created>
  <dcterms:modified xsi:type="dcterms:W3CDTF">2016-06-28T15:49:29Z</dcterms:modified>
</cp:coreProperties>
</file>