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Dr Sarah Mwangi\October\"/>
    </mc:Choice>
  </mc:AlternateContent>
  <bookViews>
    <workbookView xWindow="510" yWindow="525" windowWidth="15015" windowHeight="7620" firstSheet="1" activeTab="4"/>
  </bookViews>
  <sheets>
    <sheet name="Uniformity" sheetId="23" r:id="rId1"/>
    <sheet name="SST TDF" sheetId="24" r:id="rId2"/>
    <sheet name="Tenofovir Disoproxil Fumarate" sheetId="18" r:id="rId3"/>
    <sheet name="SST lam" sheetId="28" r:id="rId4"/>
    <sheet name="Lamivudine" sheetId="19" r:id="rId5"/>
    <sheet name="SST Efav" sheetId="27" r:id="rId6"/>
    <sheet name="EFFAVIRENZ" sheetId="20" r:id="rId7"/>
  </sheets>
  <externalReferences>
    <externalReference r:id="rId8"/>
  </externalReferences>
  <definedNames>
    <definedName name="_xlnm.Print_Area" localSheetId="6">EFFAVIRENZ!$A$1:$H$126</definedName>
    <definedName name="_xlnm.Print_Area" localSheetId="4">Lamivudine!$A$1:$H$125</definedName>
    <definedName name="_xlnm.Print_Area" localSheetId="2">'Tenofovir Disoproxil Fumarate'!$A$1:$H$125</definedName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B6" i="27" l="1"/>
  <c r="B7" i="27" s="1"/>
  <c r="B8" i="28"/>
  <c r="B9" i="28" s="1"/>
  <c r="B27" i="27"/>
  <c r="B28" i="27" s="1"/>
  <c r="B19" i="20"/>
  <c r="B19" i="19"/>
  <c r="B23" i="20"/>
  <c r="B22" i="20"/>
  <c r="B23" i="19"/>
  <c r="B22" i="19"/>
  <c r="B27" i="24"/>
  <c r="B28" i="24" s="1"/>
  <c r="B6" i="24"/>
  <c r="B7" i="24" s="1"/>
  <c r="B41" i="28"/>
  <c r="E39" i="28"/>
  <c r="D39" i="28"/>
  <c r="C39" i="28"/>
  <c r="B39" i="28"/>
  <c r="B40" i="28" s="1"/>
  <c r="B29" i="28"/>
  <c r="B30" i="28" s="1"/>
  <c r="B20" i="28"/>
  <c r="E18" i="28"/>
  <c r="D18" i="28"/>
  <c r="C18" i="28"/>
  <c r="B18" i="28"/>
  <c r="B19" i="28" s="1"/>
  <c r="B39" i="27"/>
  <c r="E37" i="27"/>
  <c r="D37" i="27"/>
  <c r="C37" i="27"/>
  <c r="B37" i="27"/>
  <c r="B38" i="27" s="1"/>
  <c r="B18" i="27"/>
  <c r="E16" i="27"/>
  <c r="D16" i="27"/>
  <c r="C16" i="27"/>
  <c r="B16" i="27"/>
  <c r="B17" i="27" s="1"/>
  <c r="B39" i="24"/>
  <c r="E37" i="24"/>
  <c r="D37" i="24"/>
  <c r="C37" i="24"/>
  <c r="B37" i="24"/>
  <c r="B38" i="24" s="1"/>
  <c r="B25" i="24"/>
  <c r="B18" i="24"/>
  <c r="E16" i="24"/>
  <c r="D16" i="24"/>
  <c r="C16" i="24"/>
  <c r="B16" i="24"/>
  <c r="B17" i="24" s="1"/>
  <c r="C46" i="23"/>
  <c r="D50" i="23" s="1"/>
  <c r="C45" i="23"/>
  <c r="C19" i="23"/>
  <c r="D29" i="23" l="1"/>
  <c r="D37" i="23"/>
  <c r="B57" i="18"/>
  <c r="D33" i="23"/>
  <c r="D25" i="23"/>
  <c r="D41" i="23"/>
  <c r="C50" i="23"/>
  <c r="D24" i="23"/>
  <c r="D28" i="23"/>
  <c r="D32" i="23"/>
  <c r="D36" i="23"/>
  <c r="D40" i="23"/>
  <c r="D49" i="23"/>
  <c r="D27" i="23"/>
  <c r="D31" i="23"/>
  <c r="D35" i="23"/>
  <c r="D39" i="23"/>
  <c r="D43" i="23"/>
  <c r="C49" i="23"/>
  <c r="D26" i="23"/>
  <c r="D30" i="23"/>
  <c r="D34" i="23"/>
  <c r="D38" i="23"/>
  <c r="D42" i="23"/>
  <c r="B49" i="23"/>
  <c r="D64" i="19" l="1"/>
  <c r="D64" i="20" s="1"/>
  <c r="D68" i="19"/>
  <c r="D68" i="20" s="1"/>
  <c r="D60" i="19"/>
  <c r="D60" i="20" s="1"/>
  <c r="B57" i="19" l="1"/>
  <c r="B57" i="20"/>
  <c r="C120" i="20"/>
  <c r="B116" i="20"/>
  <c r="D100" i="20" s="1"/>
  <c r="B98" i="20"/>
  <c r="F95" i="20"/>
  <c r="D95" i="20"/>
  <c r="G94" i="20"/>
  <c r="E94" i="20"/>
  <c r="I92" i="20"/>
  <c r="B87" i="20"/>
  <c r="F97" i="20" s="1"/>
  <c r="F98" i="20" s="1"/>
  <c r="F99" i="20" s="1"/>
  <c r="B81" i="20"/>
  <c r="B83" i="20" s="1"/>
  <c r="B80" i="20"/>
  <c r="B79" i="20"/>
  <c r="C76" i="20"/>
  <c r="H71" i="20"/>
  <c r="G71" i="20"/>
  <c r="B68" i="20"/>
  <c r="H67" i="20"/>
  <c r="G67" i="20"/>
  <c r="H63" i="20"/>
  <c r="G63" i="20"/>
  <c r="C56" i="20"/>
  <c r="B55" i="20"/>
  <c r="B45" i="20"/>
  <c r="D48" i="20" s="1"/>
  <c r="F42" i="20"/>
  <c r="D42" i="20"/>
  <c r="G41" i="20"/>
  <c r="E41" i="20"/>
  <c r="B34" i="20"/>
  <c r="F44" i="20" s="1"/>
  <c r="B30" i="20"/>
  <c r="C120" i="19"/>
  <c r="B116" i="19"/>
  <c r="D100" i="19"/>
  <c r="B98" i="19"/>
  <c r="F95" i="19"/>
  <c r="D95" i="19"/>
  <c r="G94" i="19"/>
  <c r="E94" i="19"/>
  <c r="I92" i="19"/>
  <c r="B87" i="19"/>
  <c r="F97" i="19" s="1"/>
  <c r="B83" i="19"/>
  <c r="B79" i="19"/>
  <c r="C76" i="19"/>
  <c r="H71" i="19"/>
  <c r="G71" i="19"/>
  <c r="B68" i="19"/>
  <c r="H67" i="19"/>
  <c r="G67" i="19"/>
  <c r="H63" i="19"/>
  <c r="G63" i="19"/>
  <c r="C56" i="19"/>
  <c r="B55" i="19"/>
  <c r="B45" i="19"/>
  <c r="D48" i="19" s="1"/>
  <c r="F42" i="19"/>
  <c r="D42" i="19"/>
  <c r="G41" i="19"/>
  <c r="E41" i="19"/>
  <c r="B34" i="19"/>
  <c r="F44" i="19" s="1"/>
  <c r="B30" i="19"/>
  <c r="C120" i="18"/>
  <c r="B116" i="18"/>
  <c r="D100" i="18"/>
  <c r="D101" i="18" s="1"/>
  <c r="B98" i="18"/>
  <c r="F95" i="18"/>
  <c r="I92" i="18" s="1"/>
  <c r="D95" i="18"/>
  <c r="G94" i="18"/>
  <c r="E94" i="18"/>
  <c r="B87" i="18"/>
  <c r="F97" i="18" s="1"/>
  <c r="F98" i="18" s="1"/>
  <c r="F99" i="18" s="1"/>
  <c r="B81" i="18"/>
  <c r="B83" i="18" s="1"/>
  <c r="B80" i="18"/>
  <c r="B79" i="18"/>
  <c r="C76" i="18"/>
  <c r="H71" i="18"/>
  <c r="G71" i="18"/>
  <c r="B68" i="18"/>
  <c r="B69" i="18" s="1"/>
  <c r="H67" i="18"/>
  <c r="G67" i="18"/>
  <c r="H63" i="18"/>
  <c r="G63" i="18"/>
  <c r="C56" i="18"/>
  <c r="B55" i="18"/>
  <c r="B45" i="18"/>
  <c r="D48" i="18" s="1"/>
  <c r="F42" i="18"/>
  <c r="D42" i="18"/>
  <c r="G41" i="18"/>
  <c r="E41" i="18"/>
  <c r="B34" i="18"/>
  <c r="F44" i="18" s="1"/>
  <c r="F45" i="18" s="1"/>
  <c r="F46" i="18" s="1"/>
  <c r="B30" i="18"/>
  <c r="D101" i="19" l="1"/>
  <c r="F45" i="20"/>
  <c r="F46" i="20" s="1"/>
  <c r="D101" i="20"/>
  <c r="B69" i="19"/>
  <c r="F45" i="19"/>
  <c r="B69" i="20"/>
  <c r="I39" i="20"/>
  <c r="I39" i="19"/>
  <c r="F46" i="19"/>
  <c r="I39" i="18"/>
  <c r="D102" i="19"/>
  <c r="G92" i="18"/>
  <c r="D102" i="18"/>
  <c r="G93" i="18"/>
  <c r="G91" i="18"/>
  <c r="F98" i="19"/>
  <c r="F99" i="19" s="1"/>
  <c r="G39" i="20"/>
  <c r="D49" i="20"/>
  <c r="G38" i="20"/>
  <c r="G39" i="19"/>
  <c r="G40" i="19"/>
  <c r="D49" i="19"/>
  <c r="G38" i="19"/>
  <c r="G92" i="20"/>
  <c r="D102" i="20"/>
  <c r="G93" i="20"/>
  <c r="G91" i="20"/>
  <c r="G39" i="18"/>
  <c r="G40" i="18"/>
  <c r="D49" i="18"/>
  <c r="G38" i="18"/>
  <c r="D97" i="18"/>
  <c r="D98" i="18" s="1"/>
  <c r="D99" i="18" s="1"/>
  <c r="D97" i="19"/>
  <c r="D98" i="19" s="1"/>
  <c r="D99" i="19" s="1"/>
  <c r="D97" i="20"/>
  <c r="D98" i="20" s="1"/>
  <c r="D99" i="20" s="1"/>
  <c r="D44" i="18"/>
  <c r="D45" i="18" s="1"/>
  <c r="D46" i="18" s="1"/>
  <c r="D44" i="19"/>
  <c r="D45" i="19" s="1"/>
  <c r="D46" i="19" s="1"/>
  <c r="D44" i="20"/>
  <c r="D45" i="20" s="1"/>
  <c r="D46" i="20" s="1"/>
  <c r="G95" i="20" l="1"/>
  <c r="G40" i="20"/>
  <c r="E92" i="20"/>
  <c r="E39" i="20"/>
  <c r="G95" i="18"/>
  <c r="E93" i="19"/>
  <c r="G93" i="19"/>
  <c r="G92" i="19"/>
  <c r="E38" i="20"/>
  <c r="G42" i="19"/>
  <c r="G42" i="18"/>
  <c r="E91" i="20"/>
  <c r="E40" i="20"/>
  <c r="E42" i="20" s="1"/>
  <c r="E92" i="18"/>
  <c r="E91" i="18"/>
  <c r="E38" i="18"/>
  <c r="E39" i="18"/>
  <c r="E93" i="20"/>
  <c r="E40" i="19"/>
  <c r="G91" i="19"/>
  <c r="G95" i="19" s="1"/>
  <c r="E40" i="18"/>
  <c r="E38" i="19"/>
  <c r="E39" i="19"/>
  <c r="G42" i="20"/>
  <c r="E93" i="18"/>
  <c r="E92" i="19"/>
  <c r="E91" i="19"/>
  <c r="D50" i="20" l="1"/>
  <c r="G65" i="20" s="1"/>
  <c r="H65" i="20" s="1"/>
  <c r="D52" i="20"/>
  <c r="D103" i="18"/>
  <c r="E95" i="18"/>
  <c r="D105" i="18"/>
  <c r="D50" i="19"/>
  <c r="E42" i="19"/>
  <c r="D52" i="19"/>
  <c r="D103" i="19"/>
  <c r="E95" i="19"/>
  <c r="D105" i="19"/>
  <c r="G70" i="20"/>
  <c r="H70" i="20" s="1"/>
  <c r="G61" i="20"/>
  <c r="H61" i="20" s="1"/>
  <c r="G68" i="20"/>
  <c r="H68" i="20" s="1"/>
  <c r="G66" i="20"/>
  <c r="H66" i="20" s="1"/>
  <c r="G64" i="20"/>
  <c r="H64" i="20" s="1"/>
  <c r="G62" i="20"/>
  <c r="H62" i="20" s="1"/>
  <c r="G60" i="20"/>
  <c r="D50" i="18"/>
  <c r="E42" i="18"/>
  <c r="D52" i="18"/>
  <c r="D103" i="20"/>
  <c r="E95" i="20"/>
  <c r="D105" i="20"/>
  <c r="G69" i="20" l="1"/>
  <c r="H69" i="20" s="1"/>
  <c r="D51" i="20"/>
  <c r="E113" i="20"/>
  <c r="F113" i="20" s="1"/>
  <c r="E111" i="20"/>
  <c r="F111" i="20" s="1"/>
  <c r="E109" i="20"/>
  <c r="F109" i="20" s="1"/>
  <c r="D104" i="20"/>
  <c r="E112" i="20"/>
  <c r="F112" i="20" s="1"/>
  <c r="E110" i="20"/>
  <c r="F110" i="20" s="1"/>
  <c r="E108" i="20"/>
  <c r="G74" i="20"/>
  <c r="H60" i="20"/>
  <c r="E113" i="19"/>
  <c r="F113" i="19" s="1"/>
  <c r="E111" i="19"/>
  <c r="F111" i="19" s="1"/>
  <c r="E109" i="19"/>
  <c r="F109" i="19" s="1"/>
  <c r="D104" i="19"/>
  <c r="E112" i="19"/>
  <c r="F112" i="19" s="1"/>
  <c r="E110" i="19"/>
  <c r="F110" i="19" s="1"/>
  <c r="E108" i="19"/>
  <c r="E113" i="18"/>
  <c r="F113" i="18" s="1"/>
  <c r="E111" i="18"/>
  <c r="F111" i="18" s="1"/>
  <c r="E109" i="18"/>
  <c r="F109" i="18" s="1"/>
  <c r="D104" i="18"/>
  <c r="E112" i="18"/>
  <c r="F112" i="18" s="1"/>
  <c r="E110" i="18"/>
  <c r="F110" i="18" s="1"/>
  <c r="E108" i="18"/>
  <c r="D51" i="18"/>
  <c r="G70" i="18"/>
  <c r="H70" i="18" s="1"/>
  <c r="G65" i="18"/>
  <c r="H65" i="18" s="1"/>
  <c r="G61" i="18"/>
  <c r="H61" i="18" s="1"/>
  <c r="G68" i="18"/>
  <c r="H68" i="18" s="1"/>
  <c r="G69" i="18"/>
  <c r="H69" i="18" s="1"/>
  <c r="G66" i="18"/>
  <c r="H66" i="18" s="1"/>
  <c r="G64" i="18"/>
  <c r="H64" i="18" s="1"/>
  <c r="G62" i="18"/>
  <c r="H62" i="18" s="1"/>
  <c r="G60" i="18"/>
  <c r="D51" i="19"/>
  <c r="G70" i="19"/>
  <c r="H70" i="19" s="1"/>
  <c r="G65" i="19"/>
  <c r="H65" i="19" s="1"/>
  <c r="G61" i="19"/>
  <c r="H61" i="19" s="1"/>
  <c r="G68" i="19"/>
  <c r="H68" i="19" s="1"/>
  <c r="G69" i="19"/>
  <c r="H69" i="19" s="1"/>
  <c r="G66" i="19"/>
  <c r="H66" i="19" s="1"/>
  <c r="G64" i="19"/>
  <c r="H64" i="19" s="1"/>
  <c r="G62" i="19"/>
  <c r="H62" i="19" s="1"/>
  <c r="G60" i="19"/>
  <c r="G72" i="20" l="1"/>
  <c r="G73" i="20" s="1"/>
  <c r="G74" i="19"/>
  <c r="G72" i="19"/>
  <c r="G73" i="19" s="1"/>
  <c r="H60" i="19"/>
  <c r="E117" i="18"/>
  <c r="F108" i="18"/>
  <c r="E115" i="18"/>
  <c r="E116" i="18" s="1"/>
  <c r="G74" i="18"/>
  <c r="G72" i="18"/>
  <c r="G73" i="18" s="1"/>
  <c r="H60" i="18"/>
  <c r="H74" i="20"/>
  <c r="H72" i="20"/>
  <c r="E117" i="20"/>
  <c r="F108" i="20"/>
  <c r="E115" i="20"/>
  <c r="E116" i="20" s="1"/>
  <c r="E117" i="19"/>
  <c r="F108" i="19"/>
  <c r="E115" i="19"/>
  <c r="E116" i="19" s="1"/>
  <c r="F117" i="19" l="1"/>
  <c r="F115" i="19"/>
  <c r="G76" i="20"/>
  <c r="H73" i="20"/>
  <c r="H74" i="19"/>
  <c r="H72" i="19"/>
  <c r="F117" i="20"/>
  <c r="F115" i="20"/>
  <c r="H74" i="18"/>
  <c r="H72" i="18"/>
  <c r="F117" i="18"/>
  <c r="F115" i="18"/>
  <c r="G120" i="18" l="1"/>
  <c r="F116" i="18"/>
  <c r="G120" i="20"/>
  <c r="F116" i="20"/>
  <c r="G76" i="19"/>
  <c r="H73" i="19"/>
  <c r="G120" i="19"/>
  <c r="F116" i="19"/>
  <c r="G76" i="18"/>
  <c r="H73" i="18"/>
</calcChain>
</file>

<file path=xl/sharedStrings.xml><?xml version="1.0" encoding="utf-8"?>
<sst xmlns="http://schemas.openxmlformats.org/spreadsheetml/2006/main" count="642" uniqueCount="137">
  <si>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</si>
  <si>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</si>
  <si>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</si>
  <si>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</si>
  <si>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</si>
  <si>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</si>
  <si>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</si>
  <si>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</si>
  <si>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Tenofovir Disoproxil Fumarate 300mg, Lamivudine 300mg,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</si>
  <si>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</si>
  <si>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</si>
  <si>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</si>
  <si>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</si>
  <si>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</si>
  <si>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</si>
  <si>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</si>
  <si>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</si>
  <si>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</si>
  <si>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</si>
  <si>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</si>
  <si>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</si>
  <si>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</si>
  <si>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</si>
  <si>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</si>
  <si>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</si>
  <si>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</si>
  <si>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</si>
  <si>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</si>
  <si>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</si>
  <si>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</si>
  <si>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</si>
  <si>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</si>
  <si>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</si>
  <si>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</si>
  <si>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</si>
  <si>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</si>
  <si>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</si>
  <si>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</si>
  <si>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</si>
  <si>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</si>
  <si>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</si>
  <si>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</si>
  <si>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</si>
  <si>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</si>
  <si>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</si>
  <si>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</si>
  <si>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</si>
  <si>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</si>
  <si>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</si>
  <si>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</si>
  <si>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</si>
  <si>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</si>
  <si>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</si>
  <si>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</si>
  <si>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</si>
  <si>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</si>
  <si>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</si>
  <si>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</si>
  <si>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</si>
  <si>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</si>
  <si>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</si>
  <si>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</si>
  <si>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</si>
  <si>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</si>
  <si>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</si>
  <si>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</si>
  <si>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</si>
  <si>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</si>
  <si>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</si>
  <si>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</si>
  <si>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</si>
  <si>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</si>
  <si>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</si>
  <si>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</si>
  <si>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</si>
  <si>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</si>
  <si>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</si>
  <si>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</si>
  <si>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</si>
  <si>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</si>
  <si>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</si>
  <si>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</si>
  <si>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</si>
  <si>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</si>
  <si>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</si>
  <si>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</si>
  <si>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</si>
  <si>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</si>
  <si>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</si>
  <si>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</si>
  <si>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</si>
  <si>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</si>
  <si>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</si>
  <si>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</si>
  <si>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</si>
  <si>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</si>
  <si>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</si>
  <si>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</si>
  <si>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</si>
  <si>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</si>
  <si>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</si>
  <si>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</si>
  <si>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</si>
  <si>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</si>
  <si>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</si>
  <si>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</si>
  <si>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</si>
  <si>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</si>
  <si>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</si>
  <si>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</si>
  <si>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</si>
  <si>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</si>
  <si>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</si>
  <si>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</si>
  <si>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</si>
  <si>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</si>
  <si>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</si>
  <si>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</si>
  <si>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</si>
  <si>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</si>
  <si>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</si>
  <si>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</si>
  <si>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</si>
  <si>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Tenofovir Disoproxil Fumurate</t>
  </si>
  <si>
    <t>T11-8</t>
  </si>
  <si>
    <t>Lamivudine</t>
  </si>
  <si>
    <t>L3-7</t>
  </si>
  <si>
    <t>Effavirenz</t>
  </si>
  <si>
    <t>Efavirenz</t>
  </si>
  <si>
    <t>EFAVIRENZ 600MG, LAMIVUDINE 300MG AND TENOFOVIR DISOPROXIL FUMARATE 300MG TABLETS</t>
  </si>
  <si>
    <t>NDQB201605976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</si>
  <si>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</si>
  <si>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</si>
  <si>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2016-05-27 07:45:01</t>
  </si>
  <si>
    <t>Tenofovir DF</t>
  </si>
  <si>
    <t>L3-10</t>
  </si>
  <si>
    <t>E15-3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</si>
</sst>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1" fillId="2" borderId="0"/>
    <xf numFmtId="0" fontId="21" fillId="2" borderId="0"/>
    <xf numFmtId="0" fontId="21" fillId="2" borderId="0"/>
    <xf numFmtId="0" fontId="21" fillId="2" borderId="0"/>
  </cellStyleXfs>
  <cellXfs count="808">
    <xf numFmtId="0" fontId="0" fillId="2" borderId="0" xfId="0" applyFill="1"/>
    <xf numFmtId="0" fontId="22" fillId="2" borderId="0" xfId="2" applyFill="1"/>
    <xf numFmtId="0" fontId="2" fillId="2" borderId="0" xfId="2" applyFont="1" applyFill="1"/>
    <xf numFmtId="0" fontId="5" fillId="2" borderId="1" xfId="2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8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1" fillId="2" borderId="0" xfId="2" applyFont="1" applyFill="1"/>
    <xf numFmtId="0" fontId="8" fillId="3" borderId="0" xfId="2" applyFont="1" applyFill="1" applyProtection="1">
      <protection locked="0"/>
    </xf>
    <xf numFmtId="168" fontId="11" fillId="3" borderId="0" xfId="2" applyNumberFormat="1" applyFont="1" applyFill="1" applyAlignment="1" applyProtection="1">
      <alignment horizontal="center"/>
      <protection locked="0"/>
    </xf>
    <xf numFmtId="169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4" fillId="2" borderId="0" xfId="2" applyFont="1" applyFill="1"/>
    <xf numFmtId="2" fontId="10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5" fillId="2" borderId="0" xfId="2" applyFont="1" applyFill="1"/>
    <xf numFmtId="2" fontId="9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70" fontId="9" fillId="2" borderId="0" xfId="2" applyNumberFormat="1" applyFont="1" applyFill="1" applyAlignment="1">
      <alignment horizontal="center"/>
    </xf>
    <xf numFmtId="0" fontId="8" fillId="2" borderId="21" xfId="2" applyFont="1" applyFill="1" applyBorder="1" applyAlignment="1">
      <alignment horizontal="right"/>
    </xf>
    <xf numFmtId="0" fontId="10" fillId="3" borderId="22" xfId="2" applyFont="1" applyFill="1" applyBorder="1" applyAlignment="1" applyProtection="1">
      <alignment horizontal="center"/>
      <protection locked="0"/>
    </xf>
    <xf numFmtId="0" fontId="8" fillId="2" borderId="23" xfId="2" applyFont="1" applyFill="1" applyBorder="1" applyAlignment="1">
      <alignment horizontal="right"/>
    </xf>
    <xf numFmtId="0" fontId="10" fillId="3" borderId="24" xfId="2" applyFont="1" applyFill="1" applyBorder="1" applyAlignment="1" applyProtection="1">
      <alignment horizontal="center"/>
      <protection locked="0"/>
    </xf>
    <xf numFmtId="0" fontId="9" fillId="2" borderId="22" xfId="2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27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10" fillId="3" borderId="29" xfId="2" applyFont="1" applyFill="1" applyBorder="1" applyAlignment="1" applyProtection="1">
      <alignment horizontal="center"/>
      <protection locked="0"/>
    </xf>
    <xf numFmtId="171" fontId="8" fillId="2" borderId="26" xfId="2" applyNumberFormat="1" applyFont="1" applyFill="1" applyBorder="1" applyAlignment="1">
      <alignment horizontal="center"/>
    </xf>
    <xf numFmtId="171" fontId="8" fillId="2" borderId="30" xfId="2" applyNumberFormat="1" applyFont="1" applyFill="1" applyBorder="1" applyAlignment="1">
      <alignment horizontal="center"/>
    </xf>
    <xf numFmtId="0" fontId="15" fillId="2" borderId="13" xfId="2" applyFont="1" applyFill="1" applyBorder="1"/>
    <xf numFmtId="0" fontId="8" fillId="2" borderId="24" xfId="2" applyFont="1" applyFill="1" applyBorder="1" applyAlignment="1">
      <alignment horizontal="center"/>
    </xf>
    <xf numFmtId="0" fontId="10" fillId="3" borderId="23" xfId="2" applyFont="1" applyFill="1" applyBorder="1" applyAlignment="1" applyProtection="1">
      <alignment horizontal="center"/>
      <protection locked="0"/>
    </xf>
    <xf numFmtId="171" fontId="8" fillId="2" borderId="31" xfId="2" applyNumberFormat="1" applyFont="1" applyFill="1" applyBorder="1" applyAlignment="1">
      <alignment horizontal="center"/>
    </xf>
    <xf numFmtId="171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10" fillId="3" borderId="34" xfId="2" applyFont="1" applyFill="1" applyBorder="1" applyAlignment="1" applyProtection="1">
      <alignment horizontal="center"/>
      <protection locked="0"/>
    </xf>
    <xf numFmtId="171" fontId="8" fillId="2" borderId="35" xfId="2" applyNumberFormat="1" applyFont="1" applyFill="1" applyBorder="1" applyAlignment="1">
      <alignment horizontal="center"/>
    </xf>
    <xf numFmtId="171" fontId="8" fillId="2" borderId="36" xfId="2" applyNumberFormat="1" applyFont="1" applyFill="1" applyBorder="1" applyAlignment="1">
      <alignment horizontal="center"/>
    </xf>
    <xf numFmtId="0" fontId="8" fillId="2" borderId="15" xfId="2" applyFont="1" applyFill="1" applyBorder="1"/>
    <xf numFmtId="0" fontId="8" fillId="2" borderId="24" xfId="2" applyFont="1" applyFill="1" applyBorder="1" applyAlignment="1">
      <alignment horizontal="right"/>
    </xf>
    <xf numFmtId="1" fontId="9" fillId="6" borderId="37" xfId="2" applyNumberFormat="1" applyFont="1" applyFill="1" applyBorder="1" applyAlignment="1">
      <alignment horizontal="center"/>
    </xf>
    <xf numFmtId="171" fontId="9" fillId="6" borderId="38" xfId="2" applyNumberFormat="1" applyFont="1" applyFill="1" applyBorder="1" applyAlignment="1">
      <alignment horizontal="center"/>
    </xf>
    <xf numFmtId="171" fontId="9" fillId="6" borderId="39" xfId="2" applyNumberFormat="1" applyFont="1" applyFill="1" applyBorder="1" applyAlignment="1">
      <alignment horizontal="center"/>
    </xf>
    <xf numFmtId="0" fontId="8" fillId="2" borderId="40" xfId="2" applyFont="1" applyFill="1" applyBorder="1" applyAlignment="1">
      <alignment horizontal="right"/>
    </xf>
    <xf numFmtId="0" fontId="10" fillId="3" borderId="16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4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41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66" fontId="8" fillId="6" borderId="41" xfId="2" applyNumberFormat="1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6" fontId="8" fillId="6" borderId="17" xfId="2" applyNumberFormat="1" applyFont="1" applyFill="1" applyBorder="1" applyAlignment="1">
      <alignment horizontal="center"/>
    </xf>
    <xf numFmtId="0" fontId="8" fillId="2" borderId="42" xfId="2" applyFont="1" applyFill="1" applyBorder="1" applyAlignment="1">
      <alignment horizontal="right"/>
    </xf>
    <xf numFmtId="166" fontId="10" fillId="3" borderId="41" xfId="2" applyNumberFormat="1" applyFont="1" applyFill="1" applyBorder="1" applyAlignment="1" applyProtection="1">
      <alignment horizontal="center"/>
      <protection locked="0"/>
    </xf>
    <xf numFmtId="166" fontId="8" fillId="2" borderId="0" xfId="2" applyNumberFormat="1" applyFont="1" applyFill="1"/>
    <xf numFmtId="0" fontId="8" fillId="2" borderId="29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15" xfId="2" applyFont="1" applyFill="1" applyBorder="1" applyAlignment="1">
      <alignment horizontal="right"/>
    </xf>
    <xf numFmtId="2" fontId="8" fillId="6" borderId="15" xfId="2" applyNumberFormat="1" applyFont="1" applyFill="1" applyBorder="1" applyAlignment="1">
      <alignment horizontal="center"/>
    </xf>
    <xf numFmtId="171" fontId="9" fillId="7" borderId="13" xfId="2" applyNumberFormat="1" applyFont="1" applyFill="1" applyBorder="1" applyAlignment="1">
      <alignment horizontal="center"/>
    </xf>
    <xf numFmtId="171" fontId="8" fillId="2" borderId="0" xfId="2" applyNumberFormat="1" applyFont="1" applyFill="1" applyAlignment="1">
      <alignment horizontal="center"/>
    </xf>
    <xf numFmtId="10" fontId="8" fillId="6" borderId="41" xfId="2" applyNumberFormat="1" applyFont="1" applyFill="1" applyBorder="1" applyAlignment="1">
      <alignment horizontal="center"/>
    </xf>
    <xf numFmtId="0" fontId="8" fillId="2" borderId="43" xfId="2" applyFont="1" applyFill="1" applyBorder="1" applyAlignment="1">
      <alignment horizontal="right"/>
    </xf>
    <xf numFmtId="0" fontId="8" fillId="7" borderId="15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9" fillId="2" borderId="0" xfId="2" applyNumberFormat="1" applyFont="1" applyFill="1" applyAlignment="1" applyProtection="1">
      <alignment horizontal="center"/>
      <protection locked="0"/>
    </xf>
    <xf numFmtId="2" fontId="9" fillId="2" borderId="13" xfId="2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166" fontId="8" fillId="2" borderId="21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166" fontId="8" fillId="2" borderId="23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1" fontId="10" fillId="3" borderId="23" xfId="2" applyNumberFormat="1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43" xfId="2" applyFont="1" applyFill="1" applyBorder="1" applyAlignment="1" applyProtection="1">
      <alignment horizontal="center"/>
      <protection locked="0"/>
    </xf>
    <xf numFmtId="166" fontId="8" fillId="2" borderId="13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/>
    </xf>
    <xf numFmtId="10" fontId="8" fillId="2" borderId="2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/>
    </xf>
    <xf numFmtId="10" fontId="8" fillId="2" borderId="44" xfId="2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/>
    </xf>
    <xf numFmtId="2" fontId="11" fillId="2" borderId="44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right"/>
    </xf>
    <xf numFmtId="2" fontId="10" fillId="7" borderId="33" xfId="2" applyNumberFormat="1" applyFont="1" applyFill="1" applyBorder="1" applyAlignment="1">
      <alignment horizontal="center"/>
    </xf>
    <xf numFmtId="10" fontId="10" fillId="7" borderId="33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0" fillId="6" borderId="57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0" fontId="10" fillId="7" borderId="46" xfId="2" applyFont="1" applyFill="1" applyBorder="1" applyAlignment="1">
      <alignment horizontal="center"/>
    </xf>
    <xf numFmtId="165" fontId="10" fillId="2" borderId="0" xfId="2" applyNumberFormat="1" applyFont="1" applyFill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4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71" fontId="10" fillId="3" borderId="34" xfId="2" applyNumberFormat="1" applyFont="1" applyFill="1" applyBorder="1" applyAlignment="1" applyProtection="1">
      <alignment horizontal="center"/>
      <protection locked="0"/>
    </xf>
    <xf numFmtId="1" fontId="9" fillId="6" borderId="49" xfId="2" applyNumberFormat="1" applyFont="1" applyFill="1" applyBorder="1" applyAlignment="1">
      <alignment horizontal="center"/>
    </xf>
    <xf numFmtId="1" fontId="9" fillId="6" borderId="50" xfId="2" applyNumberFormat="1" applyFont="1" applyFill="1" applyBorder="1" applyAlignment="1">
      <alignment horizontal="center"/>
    </xf>
    <xf numFmtId="171" fontId="9" fillId="6" borderId="15" xfId="2" applyNumberFormat="1" applyFont="1" applyFill="1" applyBorder="1" applyAlignment="1">
      <alignment horizontal="center"/>
    </xf>
    <xf numFmtId="0" fontId="8" fillId="2" borderId="51" xfId="2" applyFont="1" applyFill="1" applyBorder="1" applyAlignment="1">
      <alignment horizontal="right"/>
    </xf>
    <xf numFmtId="0" fontId="10" fillId="3" borderId="52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right"/>
    </xf>
    <xf numFmtId="2" fontId="8" fillId="6" borderId="27" xfId="2" applyNumberFormat="1" applyFont="1" applyFill="1" applyBorder="1" applyAlignment="1">
      <alignment horizontal="center"/>
    </xf>
    <xf numFmtId="2" fontId="8" fillId="7" borderId="27" xfId="2" applyNumberFormat="1" applyFont="1" applyFill="1" applyBorder="1" applyAlignment="1">
      <alignment horizontal="center"/>
    </xf>
    <xf numFmtId="166" fontId="8" fillId="6" borderId="27" xfId="2" applyNumberFormat="1" applyFont="1" applyFill="1" applyBorder="1" applyAlignment="1">
      <alignment horizontal="center"/>
    </xf>
    <xf numFmtId="166" fontId="8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3" xfId="2" applyFont="1" applyFill="1" applyBorder="1" applyAlignment="1">
      <alignment horizontal="right"/>
    </xf>
    <xf numFmtId="2" fontId="8" fillId="7" borderId="30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16" xfId="2" applyFont="1" applyFill="1" applyBorder="1" applyAlignment="1">
      <alignment horizontal="right"/>
    </xf>
    <xf numFmtId="171" fontId="9" fillId="7" borderId="16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41" xfId="2" applyNumberFormat="1" applyFont="1" applyFill="1" applyBorder="1" applyAlignment="1">
      <alignment horizontal="center"/>
    </xf>
    <xf numFmtId="0" fontId="9" fillId="7" borderId="17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 wrapText="1"/>
    </xf>
    <xf numFmtId="0" fontId="8" fillId="2" borderId="23" xfId="2" applyFont="1" applyFill="1" applyBorder="1" applyAlignment="1">
      <alignment horizontal="center"/>
    </xf>
    <xf numFmtId="1" fontId="10" fillId="3" borderId="31" xfId="2" applyNumberFormat="1" applyFont="1" applyFill="1" applyBorder="1" applyAlignment="1" applyProtection="1">
      <alignment horizontal="center"/>
      <protection locked="0"/>
    </xf>
    <xf numFmtId="166" fontId="8" fillId="2" borderId="26" xfId="2" applyNumberFormat="1" applyFont="1" applyFill="1" applyBorder="1" applyAlignment="1">
      <alignment horizontal="center"/>
    </xf>
    <xf numFmtId="10" fontId="8" fillId="2" borderId="30" xfId="2" applyNumberFormat="1" applyFont="1" applyFill="1" applyBorder="1" applyAlignment="1">
      <alignment horizontal="center"/>
    </xf>
    <xf numFmtId="166" fontId="8" fillId="2" borderId="3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1" fontId="10" fillId="3" borderId="35" xfId="2" applyNumberFormat="1" applyFont="1" applyFill="1" applyBorder="1" applyAlignment="1" applyProtection="1">
      <alignment horizontal="center"/>
      <protection locked="0"/>
    </xf>
    <xf numFmtId="166" fontId="8" fillId="2" borderId="35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171" fontId="8" fillId="2" borderId="2" xfId="2" applyNumberFormat="1" applyFont="1" applyFill="1" applyBorder="1" applyAlignment="1">
      <alignment horizontal="right"/>
    </xf>
    <xf numFmtId="2" fontId="10" fillId="7" borderId="27" xfId="2" applyNumberFormat="1" applyFont="1" applyFill="1" applyBorder="1" applyAlignment="1">
      <alignment horizontal="center"/>
    </xf>
    <xf numFmtId="10" fontId="10" fillId="7" borderId="27" xfId="2" applyNumberFormat="1" applyFont="1" applyFill="1" applyBorder="1" applyAlignment="1">
      <alignment horizontal="center"/>
    </xf>
    <xf numFmtId="0" fontId="8" fillId="2" borderId="23" xfId="2" applyFont="1" applyFill="1" applyBorder="1"/>
    <xf numFmtId="10" fontId="10" fillId="6" borderId="27" xfId="2" applyNumberFormat="1" applyFont="1" applyFill="1" applyBorder="1" applyAlignment="1">
      <alignment horizontal="center"/>
    </xf>
    <xf numFmtId="0" fontId="8" fillId="2" borderId="43" xfId="2" applyFont="1" applyFill="1" applyBorder="1"/>
    <xf numFmtId="0" fontId="8" fillId="2" borderId="56" xfId="2" applyFont="1" applyFill="1" applyBorder="1" applyAlignment="1">
      <alignment horizontal="right"/>
    </xf>
    <xf numFmtId="0" fontId="10" fillId="7" borderId="17" xfId="2" applyFont="1" applyFill="1" applyBorder="1" applyAlignment="1">
      <alignment horizontal="center"/>
    </xf>
    <xf numFmtId="0" fontId="16" fillId="2" borderId="0" xfId="2" applyFont="1" applyFill="1" applyAlignment="1">
      <alignment horizontal="righ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0" fontId="2" fillId="2" borderId="0" xfId="4" applyFont="1" applyFill="1"/>
    <xf numFmtId="0" fontId="8" fillId="2" borderId="0" xfId="4" applyFont="1" applyFill="1"/>
    <xf numFmtId="0" fontId="22" fillId="2" borderId="0" xfId="4" applyFill="1"/>
    <xf numFmtId="0" fontId="9" fillId="2" borderId="0" xfId="4" applyFont="1" applyFill="1"/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8" fillId="3" borderId="0" xfId="4" applyFont="1" applyFill="1" applyProtection="1">
      <protection locked="0"/>
    </xf>
    <xf numFmtId="168" fontId="11" fillId="3" borderId="0" xfId="4" applyNumberFormat="1" applyFont="1" applyFill="1" applyAlignment="1" applyProtection="1">
      <alignment horizontal="center"/>
      <protection locked="0"/>
    </xf>
    <xf numFmtId="169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9" fillId="2" borderId="0" xfId="4" applyNumberFormat="1" applyFont="1" applyFill="1" applyAlignment="1">
      <alignment horizontal="center"/>
    </xf>
    <xf numFmtId="0" fontId="8" fillId="2" borderId="21" xfId="4" applyFont="1" applyFill="1" applyBorder="1" applyAlignment="1">
      <alignment horizontal="right"/>
    </xf>
    <xf numFmtId="0" fontId="10" fillId="3" borderId="22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>
      <alignment horizontal="right"/>
    </xf>
    <xf numFmtId="0" fontId="10" fillId="3" borderId="24" xfId="4" applyFont="1" applyFill="1" applyBorder="1" applyAlignment="1" applyProtection="1">
      <alignment horizontal="center"/>
      <protection locked="0"/>
    </xf>
    <xf numFmtId="0" fontId="9" fillId="2" borderId="22" xfId="4" applyFont="1" applyFill="1" applyBorder="1" applyAlignment="1">
      <alignment horizontal="center"/>
    </xf>
    <xf numFmtId="0" fontId="9" fillId="2" borderId="25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9" fillId="2" borderId="27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10" fillId="3" borderId="29" xfId="4" applyFont="1" applyFill="1" applyBorder="1" applyAlignment="1" applyProtection="1">
      <alignment horizontal="center"/>
      <protection locked="0"/>
    </xf>
    <xf numFmtId="171" fontId="8" fillId="2" borderId="26" xfId="4" applyNumberFormat="1" applyFont="1" applyFill="1" applyBorder="1" applyAlignment="1">
      <alignment horizontal="center"/>
    </xf>
    <xf numFmtId="171" fontId="8" fillId="2" borderId="30" xfId="4" applyNumberFormat="1" applyFont="1" applyFill="1" applyBorder="1" applyAlignment="1">
      <alignment horizontal="center"/>
    </xf>
    <xf numFmtId="0" fontId="15" fillId="2" borderId="13" xfId="4" applyFont="1" applyFill="1" applyBorder="1"/>
    <xf numFmtId="0" fontId="8" fillId="2" borderId="24" xfId="4" applyFont="1" applyFill="1" applyBorder="1" applyAlignment="1">
      <alignment horizontal="center"/>
    </xf>
    <xf numFmtId="0" fontId="10" fillId="3" borderId="23" xfId="4" applyFont="1" applyFill="1" applyBorder="1" applyAlignment="1" applyProtection="1">
      <alignment horizontal="center"/>
      <protection locked="0"/>
    </xf>
    <xf numFmtId="171" fontId="8" fillId="2" borderId="31" xfId="4" applyNumberFormat="1" applyFont="1" applyFill="1" applyBorder="1" applyAlignment="1">
      <alignment horizontal="center"/>
    </xf>
    <xf numFmtId="171" fontId="8" fillId="2" borderId="32" xfId="4" applyNumberFormat="1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10" fillId="3" borderId="34" xfId="4" applyFont="1" applyFill="1" applyBorder="1" applyAlignment="1" applyProtection="1">
      <alignment horizontal="center"/>
      <protection locked="0"/>
    </xf>
    <xf numFmtId="171" fontId="8" fillId="2" borderId="35" xfId="4" applyNumberFormat="1" applyFont="1" applyFill="1" applyBorder="1" applyAlignment="1">
      <alignment horizontal="center"/>
    </xf>
    <xf numFmtId="171" fontId="8" fillId="2" borderId="36" xfId="4" applyNumberFormat="1" applyFont="1" applyFill="1" applyBorder="1" applyAlignment="1">
      <alignment horizontal="center"/>
    </xf>
    <xf numFmtId="0" fontId="8" fillId="2" borderId="15" xfId="4" applyFont="1" applyFill="1" applyBorder="1"/>
    <xf numFmtId="0" fontId="8" fillId="2" borderId="24" xfId="4" applyFont="1" applyFill="1" applyBorder="1" applyAlignment="1">
      <alignment horizontal="right"/>
    </xf>
    <xf numFmtId="1" fontId="9" fillId="6" borderId="37" xfId="4" applyNumberFormat="1" applyFont="1" applyFill="1" applyBorder="1" applyAlignment="1">
      <alignment horizontal="center"/>
    </xf>
    <xf numFmtId="171" fontId="9" fillId="6" borderId="38" xfId="4" applyNumberFormat="1" applyFont="1" applyFill="1" applyBorder="1" applyAlignment="1">
      <alignment horizontal="center"/>
    </xf>
    <xf numFmtId="171" fontId="9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40" xfId="4" applyFont="1" applyFill="1" applyBorder="1" applyAlignment="1">
      <alignment horizontal="right"/>
    </xf>
    <xf numFmtId="0" fontId="10" fillId="3" borderId="16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166" fontId="8" fillId="6" borderId="41" xfId="4" applyNumberFormat="1" applyFont="1" applyFill="1" applyBorder="1" applyAlignment="1">
      <alignment horizontal="center"/>
    </xf>
    <xf numFmtId="166" fontId="8" fillId="2" borderId="0" xfId="4" applyNumberFormat="1" applyFont="1" applyFill="1" applyAlignment="1">
      <alignment horizontal="center"/>
    </xf>
    <xf numFmtId="166" fontId="8" fillId="6" borderId="17" xfId="4" applyNumberFormat="1" applyFont="1" applyFill="1" applyBorder="1" applyAlignment="1">
      <alignment horizontal="center"/>
    </xf>
    <xf numFmtId="0" fontId="8" fillId="2" borderId="42" xfId="4" applyFont="1" applyFill="1" applyBorder="1" applyAlignment="1">
      <alignment horizontal="right"/>
    </xf>
    <xf numFmtId="166" fontId="10" fillId="3" borderId="41" xfId="4" applyNumberFormat="1" applyFont="1" applyFill="1" applyBorder="1" applyAlignment="1" applyProtection="1">
      <alignment horizontal="center"/>
      <protection locked="0"/>
    </xf>
    <xf numFmtId="166" fontId="8" fillId="2" borderId="0" xfId="4" applyNumberFormat="1" applyFont="1" applyFill="1"/>
    <xf numFmtId="0" fontId="8" fillId="2" borderId="29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15" xfId="4" applyFont="1" applyFill="1" applyBorder="1" applyAlignment="1">
      <alignment horizontal="right"/>
    </xf>
    <xf numFmtId="2" fontId="8" fillId="6" borderId="15" xfId="4" applyNumberFormat="1" applyFont="1" applyFill="1" applyBorder="1" applyAlignment="1">
      <alignment horizontal="center"/>
    </xf>
    <xf numFmtId="171" fontId="9" fillId="7" borderId="13" xfId="4" applyNumberFormat="1" applyFont="1" applyFill="1" applyBorder="1" applyAlignment="1">
      <alignment horizontal="center"/>
    </xf>
    <xf numFmtId="171" fontId="8" fillId="2" borderId="0" xfId="4" applyNumberFormat="1" applyFont="1" applyFill="1" applyAlignment="1">
      <alignment horizontal="center"/>
    </xf>
    <xf numFmtId="10" fontId="8" fillId="6" borderId="41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0" fontId="8" fillId="7" borderId="15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2" fontId="10" fillId="3" borderId="0" xfId="4" applyNumberFormat="1" applyFont="1" applyFill="1" applyAlignment="1" applyProtection="1">
      <alignment horizontal="center"/>
      <protection locked="0"/>
    </xf>
    <xf numFmtId="166" fontId="9" fillId="2" borderId="0" xfId="4" applyNumberFormat="1" applyFont="1" applyFill="1" applyAlignment="1" applyProtection="1">
      <alignment horizontal="center"/>
      <protection locked="0"/>
    </xf>
    <xf numFmtId="2" fontId="9" fillId="2" borderId="13" xfId="4" applyNumberFormat="1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/>
    </xf>
    <xf numFmtId="166" fontId="8" fillId="2" borderId="23" xfId="4" applyNumberFormat="1" applyFont="1" applyFill="1" applyBorder="1" applyAlignment="1">
      <alignment horizontal="center"/>
    </xf>
    <xf numFmtId="10" fontId="8" fillId="2" borderId="14" xfId="4" applyNumberFormat="1" applyFont="1" applyFill="1" applyBorder="1" applyAlignment="1">
      <alignment horizontal="center" vertical="center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>
      <alignment horizontal="center"/>
    </xf>
    <xf numFmtId="0" fontId="10" fillId="3" borderId="43" xfId="4" applyFont="1" applyFill="1" applyBorder="1" applyAlignment="1" applyProtection="1">
      <alignment horizontal="center"/>
      <protection locked="0"/>
    </xf>
    <xf numFmtId="166" fontId="8" fillId="2" borderId="13" xfId="4" applyNumberFormat="1" applyFont="1" applyFill="1" applyBorder="1" applyAlignment="1">
      <alignment horizontal="center"/>
    </xf>
    <xf numFmtId="10" fontId="8" fillId="2" borderId="22" xfId="4" applyNumberFormat="1" applyFont="1" applyFill="1" applyBorder="1" applyAlignment="1">
      <alignment horizontal="center" vertical="center"/>
    </xf>
    <xf numFmtId="166" fontId="8" fillId="2" borderId="14" xfId="4" applyNumberFormat="1" applyFont="1" applyFill="1" applyBorder="1" applyAlignment="1">
      <alignment horizontal="center"/>
    </xf>
    <xf numFmtId="10" fontId="8" fillId="2" borderId="24" xfId="4" applyNumberFormat="1" applyFont="1" applyFill="1" applyBorder="1" applyAlignment="1">
      <alignment horizontal="center" vertical="center"/>
    </xf>
    <xf numFmtId="166" fontId="8" fillId="2" borderId="15" xfId="4" applyNumberFormat="1" applyFont="1" applyFill="1" applyBorder="1" applyAlignment="1">
      <alignment horizontal="center"/>
    </xf>
    <xf numFmtId="10" fontId="8" fillId="2" borderId="44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/>
    </xf>
    <xf numFmtId="2" fontId="11" fillId="2" borderId="44" xfId="4" applyNumberFormat="1" applyFont="1" applyFill="1" applyBorder="1" applyAlignment="1">
      <alignment horizont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right"/>
    </xf>
    <xf numFmtId="2" fontId="10" fillId="7" borderId="33" xfId="4" applyNumberFormat="1" applyFont="1" applyFill="1" applyBorder="1" applyAlignment="1">
      <alignment horizontal="center"/>
    </xf>
    <xf numFmtId="10" fontId="10" fillId="7" borderId="33" xfId="4" applyNumberFormat="1" applyFont="1" applyFill="1" applyBorder="1" applyAlignment="1">
      <alignment horizontal="center"/>
    </xf>
    <xf numFmtId="0" fontId="8" fillId="2" borderId="41" xfId="4" applyFont="1" applyFill="1" applyBorder="1" applyAlignment="1">
      <alignment horizontal="right"/>
    </xf>
    <xf numFmtId="10" fontId="10" fillId="6" borderId="5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10" fillId="7" borderId="46" xfId="4" applyFont="1" applyFill="1" applyBorder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30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1" fontId="10" fillId="3" borderId="34" xfId="4" applyNumberFormat="1" applyFont="1" applyFill="1" applyBorder="1" applyAlignment="1" applyProtection="1">
      <alignment horizontal="center"/>
      <protection locked="0"/>
    </xf>
    <xf numFmtId="1" fontId="9" fillId="6" borderId="49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171" fontId="9" fillId="6" borderId="15" xfId="4" applyNumberFormat="1" applyFont="1" applyFill="1" applyBorder="1" applyAlignment="1">
      <alignment horizontal="center"/>
    </xf>
    <xf numFmtId="0" fontId="8" fillId="2" borderId="51" xfId="4" applyFont="1" applyFill="1" applyBorder="1" applyAlignment="1">
      <alignment horizontal="right"/>
    </xf>
    <xf numFmtId="0" fontId="10" fillId="3" borderId="52" xfId="4" applyFont="1" applyFill="1" applyBorder="1" applyAlignment="1" applyProtection="1">
      <alignment horizont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27" xfId="4" applyNumberFormat="1" applyFont="1" applyFill="1" applyBorder="1" applyAlignment="1">
      <alignment horizontal="center"/>
    </xf>
    <xf numFmtId="2" fontId="8" fillId="7" borderId="27" xfId="4" applyNumberFormat="1" applyFont="1" applyFill="1" applyBorder="1" applyAlignment="1">
      <alignment horizontal="center"/>
    </xf>
    <xf numFmtId="166" fontId="8" fillId="6" borderId="27" xfId="4" applyNumberFormat="1" applyFont="1" applyFill="1" applyBorder="1" applyAlignment="1">
      <alignment horizontal="center"/>
    </xf>
    <xf numFmtId="166" fontId="8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3" xfId="4" applyFont="1" applyFill="1" applyBorder="1" applyAlignment="1">
      <alignment horizontal="right"/>
    </xf>
    <xf numFmtId="2" fontId="8" fillId="7" borderId="30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16" xfId="4" applyFont="1" applyFill="1" applyBorder="1" applyAlignment="1">
      <alignment horizontal="right"/>
    </xf>
    <xf numFmtId="171" fontId="9" fillId="7" borderId="16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41" xfId="4" applyNumberFormat="1" applyFont="1" applyFill="1" applyBorder="1" applyAlignment="1">
      <alignment horizontal="center"/>
    </xf>
    <xf numFmtId="0" fontId="9" fillId="7" borderId="17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9" fillId="2" borderId="55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 wrapText="1"/>
    </xf>
    <xf numFmtId="0" fontId="8" fillId="2" borderId="23" xfId="4" applyFont="1" applyFill="1" applyBorder="1" applyAlignment="1">
      <alignment horizontal="center"/>
    </xf>
    <xf numFmtId="1" fontId="10" fillId="3" borderId="31" xfId="4" applyNumberFormat="1" applyFont="1" applyFill="1" applyBorder="1" applyAlignment="1" applyProtection="1">
      <alignment horizontal="center"/>
      <protection locked="0"/>
    </xf>
    <xf numFmtId="166" fontId="8" fillId="2" borderId="26" xfId="4" applyNumberFormat="1" applyFont="1" applyFill="1" applyBorder="1" applyAlignment="1">
      <alignment horizontal="center"/>
    </xf>
    <xf numFmtId="10" fontId="8" fillId="2" borderId="30" xfId="4" applyNumberFormat="1" applyFont="1" applyFill="1" applyBorder="1" applyAlignment="1">
      <alignment horizontal="center"/>
    </xf>
    <xf numFmtId="166" fontId="8" fillId="2" borderId="31" xfId="4" applyNumberFormat="1" applyFont="1" applyFill="1" applyBorder="1" applyAlignment="1">
      <alignment horizontal="center"/>
    </xf>
    <xf numFmtId="10" fontId="8" fillId="2" borderId="32" xfId="4" applyNumberFormat="1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1" fontId="10" fillId="3" borderId="35" xfId="4" applyNumberFormat="1" applyFont="1" applyFill="1" applyBorder="1" applyAlignment="1" applyProtection="1">
      <alignment horizontal="center"/>
      <protection locked="0"/>
    </xf>
    <xf numFmtId="166" fontId="8" fillId="2" borderId="35" xfId="4" applyNumberFormat="1" applyFont="1" applyFill="1" applyBorder="1" applyAlignment="1">
      <alignment horizontal="center"/>
    </xf>
    <xf numFmtId="10" fontId="8" fillId="2" borderId="36" xfId="4" applyNumberFormat="1" applyFont="1" applyFill="1" applyBorder="1" applyAlignment="1">
      <alignment horizontal="center"/>
    </xf>
    <xf numFmtId="2" fontId="8" fillId="2" borderId="24" xfId="4" applyNumberFormat="1" applyFont="1" applyFill="1" applyBorder="1" applyAlignment="1">
      <alignment horizontal="center"/>
    </xf>
    <xf numFmtId="171" fontId="8" fillId="2" borderId="2" xfId="4" applyNumberFormat="1" applyFont="1" applyFill="1" applyBorder="1" applyAlignment="1">
      <alignment horizontal="right"/>
    </xf>
    <xf numFmtId="2" fontId="10" fillId="7" borderId="27" xfId="4" applyNumberFormat="1" applyFont="1" applyFill="1" applyBorder="1" applyAlignment="1">
      <alignment horizontal="center"/>
    </xf>
    <xf numFmtId="10" fontId="10" fillId="7" borderId="27" xfId="4" applyNumberFormat="1" applyFont="1" applyFill="1" applyBorder="1" applyAlignment="1">
      <alignment horizontal="center"/>
    </xf>
    <xf numFmtId="0" fontId="8" fillId="2" borderId="23" xfId="4" applyFont="1" applyFill="1" applyBorder="1"/>
    <xf numFmtId="10" fontId="10" fillId="6" borderId="27" xfId="4" applyNumberFormat="1" applyFont="1" applyFill="1" applyBorder="1" applyAlignment="1">
      <alignment horizontal="center"/>
    </xf>
    <xf numFmtId="0" fontId="8" fillId="2" borderId="43" xfId="4" applyFont="1" applyFill="1" applyBorder="1"/>
    <xf numFmtId="0" fontId="8" fillId="2" borderId="56" xfId="4" applyFont="1" applyFill="1" applyBorder="1" applyAlignment="1">
      <alignment horizontal="right"/>
    </xf>
    <xf numFmtId="0" fontId="10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2" fillId="2" borderId="0" xfId="5" applyFont="1" applyFill="1"/>
    <xf numFmtId="0" fontId="8" fillId="2" borderId="0" xfId="5" applyFont="1" applyFill="1"/>
    <xf numFmtId="0" fontId="22" fillId="2" borderId="0" xfId="5" applyFill="1"/>
    <xf numFmtId="0" fontId="9" fillId="2" borderId="0" xfId="5" applyFont="1" applyFill="1"/>
    <xf numFmtId="0" fontId="10" fillId="2" borderId="0" xfId="5" applyFont="1" applyFill="1" applyAlignment="1" applyProtection="1">
      <alignment horizontal="right"/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11" fillId="2" borderId="0" xfId="5" applyFont="1" applyFill="1"/>
    <xf numFmtId="0" fontId="11" fillId="3" borderId="0" xfId="5" applyFont="1" applyFill="1" applyAlignment="1" applyProtection="1">
      <alignment horizontal="left"/>
      <protection locked="0"/>
    </xf>
    <xf numFmtId="0" fontId="8" fillId="3" borderId="0" xfId="5" applyFont="1" applyFill="1" applyProtection="1">
      <protection locked="0"/>
    </xf>
    <xf numFmtId="168" fontId="11" fillId="3" borderId="0" xfId="5" applyNumberFormat="1" applyFont="1" applyFill="1" applyAlignment="1" applyProtection="1">
      <alignment horizontal="center"/>
      <protection locked="0"/>
    </xf>
    <xf numFmtId="169" fontId="8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9" fillId="2" borderId="0" xfId="5" applyFont="1" applyFill="1" applyAlignment="1">
      <alignment horizontal="right"/>
    </xf>
    <xf numFmtId="0" fontId="8" fillId="2" borderId="0" xfId="5" applyFont="1" applyFill="1" applyAlignment="1">
      <alignment horizontal="right"/>
    </xf>
    <xf numFmtId="0" fontId="10" fillId="3" borderId="0" xfId="5" applyFont="1" applyFill="1" applyAlignment="1" applyProtection="1">
      <alignment horizontal="center"/>
      <protection locked="0"/>
    </xf>
    <xf numFmtId="0" fontId="11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2" fillId="2" borderId="0" xfId="5" applyFont="1" applyFill="1" applyAlignment="1">
      <alignment vertical="center" wrapText="1"/>
    </xf>
    <xf numFmtId="0" fontId="9" fillId="2" borderId="0" xfId="5" applyFont="1" applyFill="1" applyAlignment="1">
      <alignment horizontal="center"/>
    </xf>
    <xf numFmtId="0" fontId="13" fillId="2" borderId="0" xfId="5" applyFont="1" applyFill="1"/>
    <xf numFmtId="0" fontId="14" fillId="2" borderId="0" xfId="5" applyFont="1" applyFill="1"/>
    <xf numFmtId="2" fontId="10" fillId="3" borderId="0" xfId="5" applyNumberFormat="1" applyFont="1" applyFill="1" applyAlignment="1" applyProtection="1">
      <alignment horizontal="center"/>
      <protection locked="0"/>
    </xf>
    <xf numFmtId="0" fontId="9" fillId="2" borderId="0" xfId="5" applyFont="1" applyFill="1" applyAlignment="1">
      <alignment vertical="center" wrapText="1"/>
    </xf>
    <xf numFmtId="0" fontId="15" fillId="2" borderId="0" xfId="5" applyFont="1" applyFill="1"/>
    <xf numFmtId="2" fontId="9" fillId="2" borderId="0" xfId="5" applyNumberFormat="1" applyFont="1" applyFill="1" applyAlignment="1">
      <alignment horizontal="center"/>
    </xf>
    <xf numFmtId="0" fontId="16" fillId="2" borderId="0" xfId="5" applyFont="1" applyFill="1" applyAlignment="1">
      <alignment horizontal="left" vertical="center" wrapText="1"/>
    </xf>
    <xf numFmtId="170" fontId="9" fillId="2" borderId="0" xfId="5" applyNumberFormat="1" applyFont="1" applyFill="1" applyAlignment="1">
      <alignment horizontal="center"/>
    </xf>
    <xf numFmtId="0" fontId="8" fillId="2" borderId="21" xfId="5" applyFont="1" applyFill="1" applyBorder="1" applyAlignment="1">
      <alignment horizontal="right"/>
    </xf>
    <xf numFmtId="0" fontId="10" fillId="3" borderId="22" xfId="5" applyFont="1" applyFill="1" applyBorder="1" applyAlignment="1" applyProtection="1">
      <alignment horizontal="center"/>
      <protection locked="0"/>
    </xf>
    <xf numFmtId="0" fontId="8" fillId="2" borderId="23" xfId="5" applyFont="1" applyFill="1" applyBorder="1" applyAlignment="1">
      <alignment horizontal="right"/>
    </xf>
    <xf numFmtId="0" fontId="10" fillId="3" borderId="24" xfId="5" applyFont="1" applyFill="1" applyBorder="1" applyAlignment="1" applyProtection="1">
      <alignment horizontal="center"/>
      <protection locked="0"/>
    </xf>
    <xf numFmtId="0" fontId="9" fillId="2" borderId="22" xfId="5" applyFont="1" applyFill="1" applyBorder="1" applyAlignment="1">
      <alignment horizontal="center"/>
    </xf>
    <xf numFmtId="0" fontId="9" fillId="2" borderId="25" xfId="5" applyFont="1" applyFill="1" applyBorder="1" applyAlignment="1">
      <alignment horizontal="center"/>
    </xf>
    <xf numFmtId="0" fontId="9" fillId="2" borderId="26" xfId="5" applyFont="1" applyFill="1" applyBorder="1" applyAlignment="1">
      <alignment horizontal="center"/>
    </xf>
    <xf numFmtId="0" fontId="9" fillId="2" borderId="27" xfId="5" applyFont="1" applyFill="1" applyBorder="1" applyAlignment="1">
      <alignment horizontal="center"/>
    </xf>
    <xf numFmtId="0" fontId="9" fillId="2" borderId="12" xfId="5" applyFont="1" applyFill="1" applyBorder="1" applyAlignment="1">
      <alignment horizontal="center"/>
    </xf>
    <xf numFmtId="0" fontId="8" fillId="2" borderId="28" xfId="5" applyFont="1" applyFill="1" applyBorder="1" applyAlignment="1">
      <alignment horizontal="center"/>
    </xf>
    <xf numFmtId="0" fontId="10" fillId="3" borderId="29" xfId="5" applyFont="1" applyFill="1" applyBorder="1" applyAlignment="1" applyProtection="1">
      <alignment horizontal="center"/>
      <protection locked="0"/>
    </xf>
    <xf numFmtId="171" fontId="8" fillId="2" borderId="26" xfId="5" applyNumberFormat="1" applyFont="1" applyFill="1" applyBorder="1" applyAlignment="1">
      <alignment horizontal="center"/>
    </xf>
    <xf numFmtId="171" fontId="8" fillId="2" borderId="30" xfId="5" applyNumberFormat="1" applyFont="1" applyFill="1" applyBorder="1" applyAlignment="1">
      <alignment horizontal="center"/>
    </xf>
    <xf numFmtId="0" fontId="15" fillId="2" borderId="13" xfId="5" applyFont="1" applyFill="1" applyBorder="1"/>
    <xf numFmtId="0" fontId="8" fillId="2" borderId="24" xfId="5" applyFont="1" applyFill="1" applyBorder="1" applyAlignment="1">
      <alignment horizontal="center"/>
    </xf>
    <xf numFmtId="0" fontId="10" fillId="3" borderId="23" xfId="5" applyFont="1" applyFill="1" applyBorder="1" applyAlignment="1" applyProtection="1">
      <alignment horizontal="center"/>
      <protection locked="0"/>
    </xf>
    <xf numFmtId="171" fontId="8" fillId="2" borderId="31" xfId="5" applyNumberFormat="1" applyFont="1" applyFill="1" applyBorder="1" applyAlignment="1">
      <alignment horizontal="center"/>
    </xf>
    <xf numFmtId="171" fontId="8" fillId="2" borderId="32" xfId="5" applyNumberFormat="1" applyFont="1" applyFill="1" applyBorder="1" applyAlignment="1">
      <alignment horizontal="center"/>
    </xf>
    <xf numFmtId="0" fontId="8" fillId="2" borderId="33" xfId="5" applyFont="1" applyFill="1" applyBorder="1" applyAlignment="1">
      <alignment horizontal="center"/>
    </xf>
    <xf numFmtId="0" fontId="10" fillId="3" borderId="34" xfId="5" applyFont="1" applyFill="1" applyBorder="1" applyAlignment="1" applyProtection="1">
      <alignment horizontal="center"/>
      <protection locked="0"/>
    </xf>
    <xf numFmtId="171" fontId="8" fillId="2" borderId="35" xfId="5" applyNumberFormat="1" applyFont="1" applyFill="1" applyBorder="1" applyAlignment="1">
      <alignment horizontal="center"/>
    </xf>
    <xf numFmtId="171" fontId="8" fillId="2" borderId="36" xfId="5" applyNumberFormat="1" applyFont="1" applyFill="1" applyBorder="1" applyAlignment="1">
      <alignment horizontal="center"/>
    </xf>
    <xf numFmtId="0" fontId="8" fillId="2" borderId="15" xfId="5" applyFont="1" applyFill="1" applyBorder="1"/>
    <xf numFmtId="0" fontId="8" fillId="2" borderId="24" xfId="5" applyFont="1" applyFill="1" applyBorder="1" applyAlignment="1">
      <alignment horizontal="right"/>
    </xf>
    <xf numFmtId="1" fontId="9" fillId="6" borderId="37" xfId="5" applyNumberFormat="1" applyFont="1" applyFill="1" applyBorder="1" applyAlignment="1">
      <alignment horizontal="center"/>
    </xf>
    <xf numFmtId="171" fontId="9" fillId="6" borderId="38" xfId="5" applyNumberFormat="1" applyFont="1" applyFill="1" applyBorder="1" applyAlignment="1">
      <alignment horizontal="center"/>
    </xf>
    <xf numFmtId="171" fontId="9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8" fillId="2" borderId="40" xfId="5" applyFont="1" applyFill="1" applyBorder="1" applyAlignment="1">
      <alignment horizontal="right"/>
    </xf>
    <xf numFmtId="0" fontId="10" fillId="3" borderId="16" xfId="5" applyFont="1" applyFill="1" applyBorder="1" applyAlignment="1" applyProtection="1">
      <alignment horizontal="center"/>
      <protection locked="0"/>
    </xf>
    <xf numFmtId="0" fontId="8" fillId="2" borderId="11" xfId="5" applyFont="1" applyFill="1" applyBorder="1" applyAlignment="1">
      <alignment horizontal="right"/>
    </xf>
    <xf numFmtId="2" fontId="8" fillId="6" borderId="41" xfId="5" applyNumberFormat="1" applyFont="1" applyFill="1" applyBorder="1" applyAlignment="1">
      <alignment horizontal="center"/>
    </xf>
    <xf numFmtId="0" fontId="8" fillId="2" borderId="0" xfId="5" applyFont="1" applyFill="1" applyAlignment="1">
      <alignment horizontal="center"/>
    </xf>
    <xf numFmtId="2" fontId="8" fillId="7" borderId="41" xfId="5" applyNumberFormat="1" applyFont="1" applyFill="1" applyBorder="1" applyAlignment="1">
      <alignment horizontal="center"/>
    </xf>
    <xf numFmtId="2" fontId="8" fillId="2" borderId="0" xfId="5" applyNumberFormat="1" applyFont="1" applyFill="1" applyAlignment="1">
      <alignment horizontal="center"/>
    </xf>
    <xf numFmtId="166" fontId="8" fillId="6" borderId="41" xfId="5" applyNumberFormat="1" applyFont="1" applyFill="1" applyBorder="1" applyAlignment="1">
      <alignment horizontal="center"/>
    </xf>
    <xf numFmtId="166" fontId="8" fillId="2" borderId="0" xfId="5" applyNumberFormat="1" applyFont="1" applyFill="1" applyAlignment="1">
      <alignment horizontal="center"/>
    </xf>
    <xf numFmtId="166" fontId="8" fillId="6" borderId="17" xfId="5" applyNumberFormat="1" applyFont="1" applyFill="1" applyBorder="1" applyAlignment="1">
      <alignment horizontal="center"/>
    </xf>
    <xf numFmtId="0" fontId="8" fillId="2" borderId="42" xfId="5" applyFont="1" applyFill="1" applyBorder="1" applyAlignment="1">
      <alignment horizontal="right"/>
    </xf>
    <xf numFmtId="166" fontId="10" fillId="3" borderId="41" xfId="5" applyNumberFormat="1" applyFont="1" applyFill="1" applyBorder="1" applyAlignment="1" applyProtection="1">
      <alignment horizontal="center"/>
      <protection locked="0"/>
    </xf>
    <xf numFmtId="166" fontId="8" fillId="2" borderId="0" xfId="5" applyNumberFormat="1" applyFont="1" applyFill="1"/>
    <xf numFmtId="0" fontId="8" fillId="2" borderId="29" xfId="5" applyFont="1" applyFill="1" applyBorder="1" applyAlignment="1">
      <alignment horizontal="right"/>
    </xf>
    <xf numFmtId="1" fontId="8" fillId="2" borderId="0" xfId="5" applyNumberFormat="1" applyFont="1" applyFill="1" applyAlignment="1">
      <alignment horizontal="center"/>
    </xf>
    <xf numFmtId="0" fontId="8" fillId="2" borderId="15" xfId="5" applyFont="1" applyFill="1" applyBorder="1" applyAlignment="1">
      <alignment horizontal="right"/>
    </xf>
    <xf numFmtId="2" fontId="8" fillId="6" borderId="15" xfId="5" applyNumberFormat="1" applyFont="1" applyFill="1" applyBorder="1" applyAlignment="1">
      <alignment horizontal="center"/>
    </xf>
    <xf numFmtId="171" fontId="9" fillId="7" borderId="13" xfId="5" applyNumberFormat="1" applyFont="1" applyFill="1" applyBorder="1" applyAlignment="1">
      <alignment horizontal="center"/>
    </xf>
    <xf numFmtId="171" fontId="8" fillId="2" borderId="0" xfId="5" applyNumberFormat="1" applyFont="1" applyFill="1" applyAlignment="1">
      <alignment horizontal="center"/>
    </xf>
    <xf numFmtId="10" fontId="8" fillId="6" borderId="41" xfId="5" applyNumberFormat="1" applyFont="1" applyFill="1" applyBorder="1" applyAlignment="1">
      <alignment horizontal="center"/>
    </xf>
    <xf numFmtId="0" fontId="8" fillId="2" borderId="43" xfId="5" applyFont="1" applyFill="1" applyBorder="1" applyAlignment="1">
      <alignment horizontal="right"/>
    </xf>
    <xf numFmtId="0" fontId="8" fillId="7" borderId="15" xfId="5" applyFont="1" applyFill="1" applyBorder="1" applyAlignment="1">
      <alignment horizontal="center"/>
    </xf>
    <xf numFmtId="0" fontId="3" fillId="2" borderId="0" xfId="5" applyFont="1" applyFill="1"/>
    <xf numFmtId="0" fontId="9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172" fontId="10" fillId="3" borderId="0" xfId="5" applyNumberFormat="1" applyFont="1" applyFill="1" applyAlignment="1" applyProtection="1">
      <alignment horizontal="center"/>
      <protection locked="0"/>
    </xf>
    <xf numFmtId="166" fontId="9" fillId="2" borderId="0" xfId="5" applyNumberFormat="1" applyFont="1" applyFill="1" applyAlignment="1" applyProtection="1">
      <alignment horizontal="center"/>
      <protection locked="0"/>
    </xf>
    <xf numFmtId="2" fontId="9" fillId="2" borderId="13" xfId="5" applyNumberFormat="1" applyFont="1" applyFill="1" applyBorder="1" applyAlignment="1">
      <alignment horizontal="center"/>
    </xf>
    <xf numFmtId="0" fontId="9" fillId="2" borderId="13" xfId="5" applyFont="1" applyFill="1" applyBorder="1" applyAlignment="1">
      <alignment horizontal="center"/>
    </xf>
    <xf numFmtId="0" fontId="8" fillId="2" borderId="13" xfId="5" applyFont="1" applyFill="1" applyBorder="1" applyAlignment="1">
      <alignment horizontal="center"/>
    </xf>
    <xf numFmtId="0" fontId="10" fillId="3" borderId="21" xfId="5" applyFont="1" applyFill="1" applyBorder="1" applyAlignment="1" applyProtection="1">
      <alignment horizontal="center"/>
      <protection locked="0"/>
    </xf>
    <xf numFmtId="166" fontId="8" fillId="2" borderId="21" xfId="5" applyNumberFormat="1" applyFont="1" applyFill="1" applyBorder="1" applyAlignment="1">
      <alignment horizontal="center"/>
    </xf>
    <xf numFmtId="10" fontId="8" fillId="2" borderId="13" xfId="5" applyNumberFormat="1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/>
    </xf>
    <xf numFmtId="166" fontId="8" fillId="2" borderId="23" xfId="5" applyNumberFormat="1" applyFont="1" applyFill="1" applyBorder="1" applyAlignment="1">
      <alignment horizontal="center"/>
    </xf>
    <xf numFmtId="10" fontId="8" fillId="2" borderId="14" xfId="5" applyNumberFormat="1" applyFont="1" applyFill="1" applyBorder="1" applyAlignment="1">
      <alignment horizontal="center" vertical="center"/>
    </xf>
    <xf numFmtId="1" fontId="10" fillId="3" borderId="23" xfId="5" applyNumberFormat="1" applyFont="1" applyFill="1" applyBorder="1" applyAlignment="1" applyProtection="1">
      <alignment horizontal="center"/>
      <protection locked="0"/>
    </xf>
    <xf numFmtId="0" fontId="8" fillId="2" borderId="15" xfId="5" applyFont="1" applyFill="1" applyBorder="1" applyAlignment="1">
      <alignment horizontal="center"/>
    </xf>
    <xf numFmtId="0" fontId="10" fillId="3" borderId="43" xfId="5" applyFont="1" applyFill="1" applyBorder="1" applyAlignment="1" applyProtection="1">
      <alignment horizontal="center"/>
      <protection locked="0"/>
    </xf>
    <xf numFmtId="166" fontId="8" fillId="2" borderId="13" xfId="5" applyNumberFormat="1" applyFont="1" applyFill="1" applyBorder="1" applyAlignment="1">
      <alignment horizontal="center"/>
    </xf>
    <xf numFmtId="10" fontId="8" fillId="2" borderId="22" xfId="5" applyNumberFormat="1" applyFont="1" applyFill="1" applyBorder="1" applyAlignment="1">
      <alignment horizontal="center" vertical="center"/>
    </xf>
    <xf numFmtId="166" fontId="8" fillId="2" borderId="14" xfId="5" applyNumberFormat="1" applyFont="1" applyFill="1" applyBorder="1" applyAlignment="1">
      <alignment horizontal="center"/>
    </xf>
    <xf numFmtId="10" fontId="8" fillId="2" borderId="24" xfId="5" applyNumberFormat="1" applyFont="1" applyFill="1" applyBorder="1" applyAlignment="1">
      <alignment horizontal="center" vertical="center"/>
    </xf>
    <xf numFmtId="166" fontId="8" fillId="2" borderId="15" xfId="5" applyNumberFormat="1" applyFont="1" applyFill="1" applyBorder="1" applyAlignment="1">
      <alignment horizontal="center"/>
    </xf>
    <xf numFmtId="10" fontId="8" fillId="2" borderId="44" xfId="5" applyNumberFormat="1" applyFont="1" applyFill="1" applyBorder="1" applyAlignment="1">
      <alignment horizontal="center" vertical="center"/>
    </xf>
    <xf numFmtId="0" fontId="11" fillId="2" borderId="24" xfId="5" applyFont="1" applyFill="1" applyBorder="1" applyAlignment="1">
      <alignment horizontal="center"/>
    </xf>
    <xf numFmtId="2" fontId="11" fillId="2" borderId="44" xfId="5" applyNumberFormat="1" applyFont="1" applyFill="1" applyBorder="1" applyAlignment="1">
      <alignment horizontal="center"/>
    </xf>
    <xf numFmtId="10" fontId="8" fillId="2" borderId="15" xfId="5" applyNumberFormat="1" applyFont="1" applyFill="1" applyBorder="1" applyAlignment="1">
      <alignment horizontal="center" vertical="center"/>
    </xf>
    <xf numFmtId="0" fontId="8" fillId="2" borderId="45" xfId="5" applyFont="1" applyFill="1" applyBorder="1" applyAlignment="1">
      <alignment horizontal="right"/>
    </xf>
    <xf numFmtId="2" fontId="10" fillId="7" borderId="33" xfId="5" applyNumberFormat="1" applyFont="1" applyFill="1" applyBorder="1" applyAlignment="1">
      <alignment horizontal="center"/>
    </xf>
    <xf numFmtId="10" fontId="10" fillId="7" borderId="33" xfId="5" applyNumberFormat="1" applyFont="1" applyFill="1" applyBorder="1" applyAlignment="1">
      <alignment horizontal="center"/>
    </xf>
    <xf numFmtId="0" fontId="8" fillId="2" borderId="41" xfId="5" applyFont="1" applyFill="1" applyBorder="1" applyAlignment="1">
      <alignment horizontal="right"/>
    </xf>
    <xf numFmtId="10" fontId="10" fillId="6" borderId="57" xfId="5" applyNumberFormat="1" applyFont="1" applyFill="1" applyBorder="1" applyAlignment="1">
      <alignment horizontal="center"/>
    </xf>
    <xf numFmtId="0" fontId="8" fillId="2" borderId="17" xfId="5" applyFont="1" applyFill="1" applyBorder="1" applyAlignment="1">
      <alignment horizontal="right"/>
    </xf>
    <xf numFmtId="0" fontId="10" fillId="7" borderId="46" xfId="5" applyFont="1" applyFill="1" applyBorder="1" applyAlignment="1">
      <alignment horizontal="center"/>
    </xf>
    <xf numFmtId="165" fontId="10" fillId="2" borderId="0" xfId="5" applyNumberFormat="1" applyFont="1" applyFill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30" xfId="5" applyFont="1" applyFill="1" applyBorder="1" applyAlignment="1">
      <alignment horizontal="center"/>
    </xf>
    <xf numFmtId="0" fontId="8" fillId="2" borderId="48" xfId="5" applyFont="1" applyFill="1" applyBorder="1" applyAlignment="1">
      <alignment horizontal="center"/>
    </xf>
    <xf numFmtId="0" fontId="8" fillId="2" borderId="7" xfId="5" applyFont="1" applyFill="1" applyBorder="1" applyAlignment="1">
      <alignment horizontal="center"/>
    </xf>
    <xf numFmtId="171" fontId="10" fillId="3" borderId="34" xfId="5" applyNumberFormat="1" applyFont="1" applyFill="1" applyBorder="1" applyAlignment="1" applyProtection="1">
      <alignment horizontal="center"/>
      <protection locked="0"/>
    </xf>
    <xf numFmtId="1" fontId="9" fillId="6" borderId="49" xfId="5" applyNumberFormat="1" applyFont="1" applyFill="1" applyBorder="1" applyAlignment="1">
      <alignment horizontal="center"/>
    </xf>
    <xf numFmtId="1" fontId="9" fillId="6" borderId="50" xfId="5" applyNumberFormat="1" applyFont="1" applyFill="1" applyBorder="1" applyAlignment="1">
      <alignment horizontal="center"/>
    </xf>
    <xf numFmtId="171" fontId="9" fillId="6" borderId="15" xfId="5" applyNumberFormat="1" applyFont="1" applyFill="1" applyBorder="1" applyAlignment="1">
      <alignment horizontal="center"/>
    </xf>
    <xf numFmtId="0" fontId="8" fillId="2" borderId="51" xfId="5" applyFont="1" applyFill="1" applyBorder="1" applyAlignment="1">
      <alignment horizontal="right"/>
    </xf>
    <xf numFmtId="0" fontId="10" fillId="3" borderId="52" xfId="5" applyFont="1" applyFill="1" applyBorder="1" applyAlignment="1" applyProtection="1">
      <alignment horizontal="center"/>
      <protection locked="0"/>
    </xf>
    <xf numFmtId="0" fontId="8" fillId="2" borderId="25" xfId="5" applyFont="1" applyFill="1" applyBorder="1" applyAlignment="1">
      <alignment horizontal="right"/>
    </xf>
    <xf numFmtId="2" fontId="8" fillId="6" borderId="27" xfId="5" applyNumberFormat="1" applyFont="1" applyFill="1" applyBorder="1" applyAlignment="1">
      <alignment horizontal="center"/>
    </xf>
    <xf numFmtId="2" fontId="8" fillId="7" borderId="27" xfId="5" applyNumberFormat="1" applyFont="1" applyFill="1" applyBorder="1" applyAlignment="1">
      <alignment horizontal="center"/>
    </xf>
    <xf numFmtId="166" fontId="8" fillId="6" borderId="27" xfId="5" applyNumberFormat="1" applyFont="1" applyFill="1" applyBorder="1" applyAlignment="1">
      <alignment horizontal="center"/>
    </xf>
    <xf numFmtId="166" fontId="8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8" fillId="2" borderId="53" xfId="5" applyFont="1" applyFill="1" applyBorder="1" applyAlignment="1">
      <alignment horizontal="right"/>
    </xf>
    <xf numFmtId="2" fontId="8" fillId="7" borderId="30" xfId="5" applyNumberFormat="1" applyFont="1" applyFill="1" applyBorder="1" applyAlignment="1">
      <alignment horizontal="center"/>
    </xf>
    <xf numFmtId="0" fontId="9" fillId="2" borderId="0" xfId="5" applyFont="1" applyFill="1" applyAlignment="1">
      <alignment horizontal="center" wrapText="1"/>
    </xf>
    <xf numFmtId="0" fontId="8" fillId="2" borderId="16" xfId="5" applyFont="1" applyFill="1" applyBorder="1" applyAlignment="1">
      <alignment horizontal="right"/>
    </xf>
    <xf numFmtId="171" fontId="9" fillId="7" borderId="16" xfId="5" applyNumberFormat="1" applyFont="1" applyFill="1" applyBorder="1" applyAlignment="1">
      <alignment horizontal="center"/>
    </xf>
    <xf numFmtId="10" fontId="8" fillId="2" borderId="0" xfId="5" applyNumberFormat="1" applyFont="1" applyFill="1" applyAlignment="1">
      <alignment horizontal="center"/>
    </xf>
    <xf numFmtId="10" fontId="9" fillId="6" borderId="41" xfId="5" applyNumberFormat="1" applyFont="1" applyFill="1" applyBorder="1" applyAlignment="1">
      <alignment horizontal="center"/>
    </xf>
    <xf numFmtId="0" fontId="9" fillId="7" borderId="17" xfId="5" applyFont="1" applyFill="1" applyBorder="1" applyAlignment="1">
      <alignment horizontal="center"/>
    </xf>
    <xf numFmtId="0" fontId="9" fillId="2" borderId="54" xfId="5" applyFont="1" applyFill="1" applyBorder="1" applyAlignment="1">
      <alignment horizontal="center"/>
    </xf>
    <xf numFmtId="0" fontId="9" fillId="2" borderId="55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 wrapText="1"/>
    </xf>
    <xf numFmtId="0" fontId="8" fillId="2" borderId="23" xfId="5" applyFont="1" applyFill="1" applyBorder="1" applyAlignment="1">
      <alignment horizontal="center"/>
    </xf>
    <xf numFmtId="1" fontId="10" fillId="3" borderId="31" xfId="5" applyNumberFormat="1" applyFont="1" applyFill="1" applyBorder="1" applyAlignment="1" applyProtection="1">
      <alignment horizontal="center"/>
      <protection locked="0"/>
    </xf>
    <xf numFmtId="166" fontId="8" fillId="2" borderId="26" xfId="5" applyNumberFormat="1" applyFont="1" applyFill="1" applyBorder="1" applyAlignment="1">
      <alignment horizontal="center"/>
    </xf>
    <xf numFmtId="10" fontId="8" fillId="2" borderId="30" xfId="5" applyNumberFormat="1" applyFont="1" applyFill="1" applyBorder="1" applyAlignment="1">
      <alignment horizontal="center"/>
    </xf>
    <xf numFmtId="166" fontId="8" fillId="2" borderId="31" xfId="5" applyNumberFormat="1" applyFont="1" applyFill="1" applyBorder="1" applyAlignment="1">
      <alignment horizontal="center"/>
    </xf>
    <xf numFmtId="10" fontId="8" fillId="2" borderId="32" xfId="5" applyNumberFormat="1" applyFont="1" applyFill="1" applyBorder="1" applyAlignment="1">
      <alignment horizontal="center"/>
    </xf>
    <xf numFmtId="0" fontId="8" fillId="2" borderId="34" xfId="5" applyFont="1" applyFill="1" applyBorder="1" applyAlignment="1">
      <alignment horizontal="center"/>
    </xf>
    <xf numFmtId="1" fontId="10" fillId="3" borderId="35" xfId="5" applyNumberFormat="1" applyFont="1" applyFill="1" applyBorder="1" applyAlignment="1" applyProtection="1">
      <alignment horizontal="center"/>
      <protection locked="0"/>
    </xf>
    <xf numFmtId="166" fontId="8" fillId="2" borderId="35" xfId="5" applyNumberFormat="1" applyFont="1" applyFill="1" applyBorder="1" applyAlignment="1">
      <alignment horizontal="center"/>
    </xf>
    <xf numFmtId="10" fontId="8" fillId="2" borderId="36" xfId="5" applyNumberFormat="1" applyFont="1" applyFill="1" applyBorder="1" applyAlignment="1">
      <alignment horizontal="center"/>
    </xf>
    <xf numFmtId="2" fontId="8" fillId="2" borderId="24" xfId="5" applyNumberFormat="1" applyFont="1" applyFill="1" applyBorder="1" applyAlignment="1">
      <alignment horizontal="center"/>
    </xf>
    <xf numFmtId="171" fontId="8" fillId="2" borderId="2" xfId="5" applyNumberFormat="1" applyFont="1" applyFill="1" applyBorder="1" applyAlignment="1">
      <alignment horizontal="right"/>
    </xf>
    <xf numFmtId="2" fontId="10" fillId="7" borderId="27" xfId="5" applyNumberFormat="1" applyFont="1" applyFill="1" applyBorder="1" applyAlignment="1">
      <alignment horizontal="center"/>
    </xf>
    <xf numFmtId="10" fontId="10" fillId="7" borderId="27" xfId="5" applyNumberFormat="1" applyFont="1" applyFill="1" applyBorder="1" applyAlignment="1">
      <alignment horizontal="center"/>
    </xf>
    <xf numFmtId="0" fontId="8" fillId="2" borderId="23" xfId="5" applyFont="1" applyFill="1" applyBorder="1"/>
    <xf numFmtId="10" fontId="10" fillId="6" borderId="27" xfId="5" applyNumberFormat="1" applyFont="1" applyFill="1" applyBorder="1" applyAlignment="1">
      <alignment horizontal="center"/>
    </xf>
    <xf numFmtId="0" fontId="8" fillId="2" borderId="43" xfId="5" applyFont="1" applyFill="1" applyBorder="1"/>
    <xf numFmtId="0" fontId="8" fillId="2" borderId="56" xfId="5" applyFont="1" applyFill="1" applyBorder="1" applyAlignment="1">
      <alignment horizontal="right"/>
    </xf>
    <xf numFmtId="0" fontId="10" fillId="7" borderId="17" xfId="5" applyFont="1" applyFill="1" applyBorder="1" applyAlignment="1">
      <alignment horizontal="center"/>
    </xf>
    <xf numFmtId="0" fontId="16" fillId="2" borderId="0" xfId="5" applyFont="1" applyFill="1" applyAlignment="1">
      <alignment horizontal="righ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8" fillId="2" borderId="9" xfId="5" applyFont="1" applyFill="1" applyBorder="1"/>
    <xf numFmtId="0" fontId="8" fillId="2" borderId="10" xfId="5" applyFont="1" applyFill="1" applyBorder="1" applyAlignment="1">
      <alignment horizontal="center"/>
    </xf>
    <xf numFmtId="0" fontId="8" fillId="2" borderId="7" xfId="5" applyFont="1" applyFill="1" applyBorder="1"/>
    <xf numFmtId="0" fontId="9" fillId="2" borderId="11" xfId="5" applyFont="1" applyFill="1" applyBorder="1"/>
    <xf numFmtId="0" fontId="8" fillId="2" borderId="11" xfId="5" applyFont="1" applyFill="1" applyBorder="1"/>
    <xf numFmtId="0" fontId="11" fillId="3" borderId="0" xfId="2" applyFont="1" applyFill="1" applyAlignment="1" applyProtection="1">
      <alignment horizontal="left"/>
      <protection locked="0"/>
    </xf>
    <xf numFmtId="0" fontId="1" fillId="2" borderId="0" xfId="1" applyFont="1" applyFill="1"/>
    <xf numFmtId="0" fontId="25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3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24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4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1" fillId="2" borderId="0" xfId="1" applyFill="1"/>
    <xf numFmtId="0" fontId="2" fillId="2" borderId="0" xfId="7" applyFont="1" applyFill="1"/>
    <xf numFmtId="0" fontId="4" fillId="2" borderId="0" xfId="7" applyFont="1" applyFill="1"/>
    <xf numFmtId="0" fontId="4" fillId="2" borderId="0" xfId="7" applyFont="1" applyFill="1" applyAlignment="1">
      <alignment horizontal="left"/>
    </xf>
    <xf numFmtId="0" fontId="5" fillId="2" borderId="0" xfId="7" applyFont="1" applyFill="1" applyAlignment="1">
      <alignment horizontal="left"/>
    </xf>
    <xf numFmtId="0" fontId="5" fillId="2" borderId="0" xfId="7" applyFont="1" applyFill="1" applyAlignment="1">
      <alignment horizontal="center"/>
    </xf>
    <xf numFmtId="0" fontId="6" fillId="2" borderId="0" xfId="7" applyFont="1" applyFill="1"/>
    <xf numFmtId="0" fontId="5" fillId="2" borderId="0" xfId="7" applyFont="1" applyFill="1"/>
    <xf numFmtId="2" fontId="5" fillId="2" borderId="0" xfId="7" applyNumberFormat="1" applyFont="1" applyFill="1" applyAlignment="1">
      <alignment horizontal="center"/>
    </xf>
    <xf numFmtId="0" fontId="5" fillId="2" borderId="0" xfId="7" applyFont="1" applyFill="1" applyAlignment="1">
      <alignment horizontal="center" vertical="top"/>
    </xf>
    <xf numFmtId="164" fontId="5" fillId="2" borderId="0" xfId="7" applyNumberFormat="1" applyFont="1" applyFill="1" applyAlignment="1">
      <alignment horizontal="center"/>
    </xf>
    <xf numFmtId="22" fontId="6" fillId="2" borderId="0" xfId="7" applyNumberFormat="1" applyFont="1" applyFill="1"/>
    <xf numFmtId="0" fontId="5" fillId="2" borderId="1" xfId="7" applyFont="1" applyFill="1" applyBorder="1" applyAlignment="1">
      <alignment horizontal="center"/>
    </xf>
    <xf numFmtId="0" fontId="5" fillId="2" borderId="2" xfId="7" applyFont="1" applyFill="1" applyBorder="1" applyAlignment="1">
      <alignment horizontal="center"/>
    </xf>
    <xf numFmtId="0" fontId="6" fillId="2" borderId="3" xfId="7" applyFont="1" applyFill="1" applyBorder="1" applyAlignment="1">
      <alignment horizontal="center"/>
    </xf>
    <xf numFmtId="0" fontId="7" fillId="3" borderId="3" xfId="7" applyFont="1" applyFill="1" applyBorder="1" applyAlignment="1" applyProtection="1">
      <alignment horizontal="center"/>
      <protection locked="0"/>
    </xf>
    <xf numFmtId="2" fontId="7" fillId="3" borderId="3" xfId="7" applyNumberFormat="1" applyFont="1" applyFill="1" applyBorder="1" applyAlignment="1" applyProtection="1">
      <alignment horizontal="center"/>
      <protection locked="0"/>
    </xf>
    <xf numFmtId="2" fontId="7" fillId="3" borderId="4" xfId="7" applyNumberFormat="1" applyFont="1" applyFill="1" applyBorder="1" applyAlignment="1" applyProtection="1">
      <alignment horizontal="center"/>
      <protection locked="0"/>
    </xf>
    <xf numFmtId="0" fontId="7" fillId="3" borderId="5" xfId="7" applyFont="1" applyFill="1" applyBorder="1" applyAlignment="1" applyProtection="1">
      <alignment horizontal="center"/>
      <protection locked="0"/>
    </xf>
    <xf numFmtId="2" fontId="7" fillId="3" borderId="5" xfId="7" applyNumberFormat="1" applyFont="1" applyFill="1" applyBorder="1" applyAlignment="1" applyProtection="1">
      <alignment horizontal="center"/>
      <protection locked="0"/>
    </xf>
    <xf numFmtId="0" fontId="6" fillId="2" borderId="4" xfId="7" applyFont="1" applyFill="1" applyBorder="1"/>
    <xf numFmtId="1" fontId="5" fillId="4" borderId="2" xfId="7" applyNumberFormat="1" applyFont="1" applyFill="1" applyBorder="1" applyAlignment="1">
      <alignment horizontal="center"/>
    </xf>
    <xf numFmtId="1" fontId="5" fillId="4" borderId="1" xfId="7" applyNumberFormat="1" applyFont="1" applyFill="1" applyBorder="1" applyAlignment="1">
      <alignment horizontal="center"/>
    </xf>
    <xf numFmtId="2" fontId="5" fillId="4" borderId="1" xfId="7" applyNumberFormat="1" applyFont="1" applyFill="1" applyBorder="1" applyAlignment="1">
      <alignment horizontal="center"/>
    </xf>
    <xf numFmtId="0" fontId="6" fillId="2" borderId="3" xfId="7" applyFont="1" applyFill="1" applyBorder="1"/>
    <xf numFmtId="10" fontId="5" fillId="5" borderId="1" xfId="7" applyNumberFormat="1" applyFont="1" applyFill="1" applyBorder="1" applyAlignment="1">
      <alignment horizontal="center"/>
    </xf>
    <xf numFmtId="165" fontId="5" fillId="2" borderId="0" xfId="7" applyNumberFormat="1" applyFont="1" applyFill="1" applyAlignment="1">
      <alignment horizontal="center"/>
    </xf>
    <xf numFmtId="0" fontId="6" fillId="2" borderId="6" xfId="7" applyFont="1" applyFill="1" applyBorder="1"/>
    <xf numFmtId="0" fontId="6" fillId="2" borderId="5" xfId="7" applyFont="1" applyFill="1" applyBorder="1"/>
    <xf numFmtId="0" fontId="5" fillId="4" borderId="1" xfId="7" applyFont="1" applyFill="1" applyBorder="1" applyAlignment="1">
      <alignment horizontal="center"/>
    </xf>
    <xf numFmtId="0" fontId="5" fillId="2" borderId="7" xfId="7" applyFont="1" applyFill="1" applyBorder="1" applyAlignment="1">
      <alignment horizontal="center"/>
    </xf>
    <xf numFmtId="0" fontId="6" fillId="2" borderId="7" xfId="7" applyFont="1" applyFill="1" applyBorder="1"/>
    <xf numFmtId="0" fontId="6" fillId="2" borderId="8" xfId="7" applyFont="1" applyFill="1" applyBorder="1"/>
    <xf numFmtId="0" fontId="6" fillId="2" borderId="0" xfId="7" applyFont="1" applyFill="1" applyAlignment="1" applyProtection="1">
      <alignment horizontal="left"/>
      <protection locked="0"/>
    </xf>
    <xf numFmtId="0" fontId="6" fillId="2" borderId="0" xfId="7" applyFont="1" applyFill="1" applyProtection="1">
      <protection locked="0"/>
    </xf>
    <xf numFmtId="2" fontId="5" fillId="2" borderId="0" xfId="7" applyNumberFormat="1" applyFont="1" applyFill="1" applyAlignment="1">
      <alignment horizontal="left"/>
    </xf>
    <xf numFmtId="0" fontId="2" fillId="2" borderId="9" xfId="7" applyFont="1" applyFill="1" applyBorder="1"/>
    <xf numFmtId="0" fontId="2" fillId="2" borderId="0" xfId="7" applyFont="1" applyFill="1" applyAlignment="1">
      <alignment horizontal="center"/>
    </xf>
    <xf numFmtId="10" fontId="2" fillId="2" borderId="9" xfId="7" applyNumberFormat="1" applyFont="1" applyFill="1" applyBorder="1"/>
    <xf numFmtId="0" fontId="21" fillId="2" borderId="0" xfId="7" applyFill="1"/>
    <xf numFmtId="0" fontId="1" fillId="2" borderId="10" xfId="7" applyFont="1" applyFill="1" applyBorder="1" applyAlignment="1">
      <alignment horizontal="center"/>
    </xf>
    <xf numFmtId="0" fontId="2" fillId="2" borderId="10" xfId="7" applyFont="1" applyFill="1" applyBorder="1" applyAlignment="1">
      <alignment horizontal="center"/>
    </xf>
    <xf numFmtId="0" fontId="1" fillId="2" borderId="0" xfId="7" applyFont="1" applyFill="1" applyAlignment="1">
      <alignment horizontal="right"/>
    </xf>
    <xf numFmtId="0" fontId="2" fillId="2" borderId="7" xfId="7" applyFont="1" applyFill="1" applyBorder="1"/>
    <xf numFmtId="0" fontId="1" fillId="2" borderId="11" xfId="7" applyFont="1" applyFill="1" applyBorder="1"/>
    <xf numFmtId="0" fontId="2" fillId="2" borderId="11" xfId="7" applyFont="1" applyFill="1" applyBorder="1"/>
    <xf numFmtId="0" fontId="2" fillId="2" borderId="0" xfId="8" applyFont="1" applyFill="1"/>
    <xf numFmtId="0" fontId="21" fillId="2" borderId="0" xfId="8" applyFill="1"/>
    <xf numFmtId="0" fontId="5" fillId="2" borderId="1" xfId="8" applyFont="1" applyFill="1" applyBorder="1" applyAlignment="1">
      <alignment horizontal="center"/>
    </xf>
    <xf numFmtId="0" fontId="10" fillId="3" borderId="29" xfId="8" applyFont="1" applyFill="1" applyBorder="1" applyAlignment="1" applyProtection="1">
      <alignment horizontal="center"/>
      <protection locked="0"/>
    </xf>
    <xf numFmtId="0" fontId="10" fillId="3" borderId="23" xfId="8" applyFont="1" applyFill="1" applyBorder="1" applyAlignment="1" applyProtection="1">
      <alignment horizontal="center"/>
      <protection locked="0"/>
    </xf>
    <xf numFmtId="0" fontId="2" fillId="2" borderId="0" xfId="8" applyFont="1" applyFill="1" applyAlignment="1">
      <alignment horizontal="center"/>
    </xf>
    <xf numFmtId="0" fontId="4" fillId="2" borderId="0" xfId="8" applyFont="1" applyFill="1"/>
    <xf numFmtId="0" fontId="4" fillId="2" borderId="0" xfId="8" applyFont="1" applyFill="1" applyAlignment="1">
      <alignment horizontal="left"/>
    </xf>
    <xf numFmtId="0" fontId="5" fillId="2" borderId="0" xfId="8" applyFont="1" applyFill="1" applyAlignment="1">
      <alignment horizontal="left"/>
    </xf>
    <xf numFmtId="0" fontId="5" fillId="2" borderId="0" xfId="8" applyFont="1" applyFill="1" applyAlignment="1">
      <alignment horizontal="center"/>
    </xf>
    <xf numFmtId="0" fontId="6" fillId="2" borderId="0" xfId="8" applyFont="1" applyFill="1"/>
    <xf numFmtId="0" fontId="5" fillId="2" borderId="0" xfId="8" applyFont="1" applyFill="1"/>
    <xf numFmtId="2" fontId="5" fillId="2" borderId="0" xfId="8" applyNumberFormat="1" applyFont="1" applyFill="1" applyAlignment="1">
      <alignment horizontal="center"/>
    </xf>
    <xf numFmtId="164" fontId="5" fillId="2" borderId="0" xfId="8" applyNumberFormat="1" applyFont="1" applyFill="1" applyAlignment="1">
      <alignment horizontal="center"/>
    </xf>
    <xf numFmtId="22" fontId="6" fillId="2" borderId="0" xfId="8" applyNumberFormat="1" applyFont="1" applyFill="1"/>
    <xf numFmtId="0" fontId="5" fillId="2" borderId="2" xfId="8" applyFont="1" applyFill="1" applyBorder="1" applyAlignment="1">
      <alignment horizontal="center"/>
    </xf>
    <xf numFmtId="0" fontId="6" fillId="2" borderId="3" xfId="8" applyFont="1" applyFill="1" applyBorder="1" applyAlignment="1">
      <alignment horizontal="center"/>
    </xf>
    <xf numFmtId="0" fontId="7" fillId="3" borderId="3" xfId="8" applyFont="1" applyFill="1" applyBorder="1" applyAlignment="1" applyProtection="1">
      <alignment horizontal="center"/>
      <protection locked="0"/>
    </xf>
    <xf numFmtId="2" fontId="7" fillId="3" borderId="3" xfId="8" applyNumberFormat="1" applyFont="1" applyFill="1" applyBorder="1" applyAlignment="1" applyProtection="1">
      <alignment horizontal="center"/>
      <protection locked="0"/>
    </xf>
    <xf numFmtId="2" fontId="7" fillId="3" borderId="4" xfId="8" applyNumberFormat="1" applyFont="1" applyFill="1" applyBorder="1" applyAlignment="1" applyProtection="1">
      <alignment horizontal="center"/>
      <protection locked="0"/>
    </xf>
    <xf numFmtId="0" fontId="7" fillId="3" borderId="5" xfId="8" applyFont="1" applyFill="1" applyBorder="1" applyAlignment="1" applyProtection="1">
      <alignment horizontal="center"/>
      <protection locked="0"/>
    </xf>
    <xf numFmtId="2" fontId="7" fillId="3" borderId="5" xfId="8" applyNumberFormat="1" applyFont="1" applyFill="1" applyBorder="1" applyAlignment="1" applyProtection="1">
      <alignment horizontal="center"/>
      <protection locked="0"/>
    </xf>
    <xf numFmtId="0" fontId="6" fillId="2" borderId="4" xfId="8" applyFont="1" applyFill="1" applyBorder="1"/>
    <xf numFmtId="1" fontId="5" fillId="4" borderId="2" xfId="8" applyNumberFormat="1" applyFont="1" applyFill="1" applyBorder="1" applyAlignment="1">
      <alignment horizontal="center"/>
    </xf>
    <xf numFmtId="1" fontId="5" fillId="4" borderId="1" xfId="8" applyNumberFormat="1" applyFont="1" applyFill="1" applyBorder="1" applyAlignment="1">
      <alignment horizontal="center"/>
    </xf>
    <xf numFmtId="2" fontId="5" fillId="4" borderId="1" xfId="8" applyNumberFormat="1" applyFont="1" applyFill="1" applyBorder="1" applyAlignment="1">
      <alignment horizontal="center"/>
    </xf>
    <xf numFmtId="0" fontId="6" fillId="2" borderId="3" xfId="8" applyFont="1" applyFill="1" applyBorder="1"/>
    <xf numFmtId="10" fontId="5" fillId="5" borderId="1" xfId="8" applyNumberFormat="1" applyFont="1" applyFill="1" applyBorder="1" applyAlignment="1">
      <alignment horizontal="center"/>
    </xf>
    <xf numFmtId="165" fontId="5" fillId="2" borderId="0" xfId="8" applyNumberFormat="1" applyFont="1" applyFill="1" applyAlignment="1">
      <alignment horizontal="center"/>
    </xf>
    <xf numFmtId="0" fontId="6" fillId="2" borderId="6" xfId="8" applyFont="1" applyFill="1" applyBorder="1"/>
    <xf numFmtId="0" fontId="6" fillId="2" borderId="5" xfId="8" applyFont="1" applyFill="1" applyBorder="1"/>
    <xf numFmtId="0" fontId="5" fillId="4" borderId="1" xfId="8" applyFont="1" applyFill="1" applyBorder="1" applyAlignment="1">
      <alignment horizontal="center"/>
    </xf>
    <xf numFmtId="0" fontId="5" fillId="2" borderId="7" xfId="8" applyFont="1" applyFill="1" applyBorder="1" applyAlignment="1">
      <alignment horizontal="center"/>
    </xf>
    <xf numFmtId="0" fontId="6" fillId="2" borderId="7" xfId="8" applyFont="1" applyFill="1" applyBorder="1"/>
    <xf numFmtId="0" fontId="6" fillId="2" borderId="8" xfId="8" applyFont="1" applyFill="1" applyBorder="1"/>
    <xf numFmtId="0" fontId="6" fillId="2" borderId="0" xfId="8" applyFont="1" applyFill="1" applyAlignment="1" applyProtection="1">
      <alignment horizontal="left"/>
      <protection locked="0"/>
    </xf>
    <xf numFmtId="0" fontId="6" fillId="2" borderId="0" xfId="8" applyFont="1" applyFill="1" applyProtection="1">
      <protection locked="0"/>
    </xf>
    <xf numFmtId="0" fontId="2" fillId="2" borderId="9" xfId="8" applyFont="1" applyFill="1" applyBorder="1"/>
    <xf numFmtId="10" fontId="2" fillId="2" borderId="9" xfId="8" applyNumberFormat="1" applyFont="1" applyFill="1" applyBorder="1"/>
    <xf numFmtId="0" fontId="1" fillId="2" borderId="10" xfId="8" applyFont="1" applyFill="1" applyBorder="1" applyAlignment="1">
      <alignment horizontal="center"/>
    </xf>
    <xf numFmtId="0" fontId="2" fillId="2" borderId="10" xfId="8" applyFont="1" applyFill="1" applyBorder="1" applyAlignment="1">
      <alignment horizontal="center"/>
    </xf>
    <xf numFmtId="0" fontId="1" fillId="2" borderId="0" xfId="8" applyFont="1" applyFill="1" applyAlignment="1">
      <alignment horizontal="right"/>
    </xf>
    <xf numFmtId="0" fontId="2" fillId="2" borderId="7" xfId="8" applyFont="1" applyFill="1" applyBorder="1"/>
    <xf numFmtId="0" fontId="1" fillId="2" borderId="11" xfId="8" applyFont="1" applyFill="1" applyBorder="1"/>
    <xf numFmtId="0" fontId="2" fillId="2" borderId="11" xfId="8" applyFont="1" applyFill="1" applyBorder="1"/>
    <xf numFmtId="0" fontId="2" fillId="2" borderId="0" xfId="10" applyFont="1" applyFill="1"/>
    <xf numFmtId="0" fontId="4" fillId="2" borderId="0" xfId="10" applyFont="1" applyFill="1"/>
    <xf numFmtId="0" fontId="4" fillId="2" borderId="0" xfId="10" applyFont="1" applyFill="1" applyAlignment="1">
      <alignment horizontal="left"/>
    </xf>
    <xf numFmtId="0" fontId="5" fillId="2" borderId="0" xfId="10" applyFont="1" applyFill="1" applyAlignment="1">
      <alignment horizontal="left"/>
    </xf>
    <xf numFmtId="0" fontId="5" fillId="2" borderId="0" xfId="10" applyFont="1" applyFill="1" applyAlignment="1">
      <alignment horizontal="center"/>
    </xf>
    <xf numFmtId="0" fontId="6" fillId="2" borderId="0" xfId="10" applyFont="1" applyFill="1"/>
    <xf numFmtId="0" fontId="5" fillId="2" borderId="0" xfId="10" applyFont="1" applyFill="1"/>
    <xf numFmtId="2" fontId="5" fillId="2" borderId="0" xfId="10" applyNumberFormat="1" applyFont="1" applyFill="1" applyAlignment="1">
      <alignment horizontal="center"/>
    </xf>
    <xf numFmtId="164" fontId="5" fillId="2" borderId="0" xfId="10" applyNumberFormat="1" applyFont="1" applyFill="1" applyAlignment="1">
      <alignment horizontal="center"/>
    </xf>
    <xf numFmtId="22" fontId="6" fillId="2" borderId="0" xfId="10" applyNumberFormat="1" applyFont="1" applyFill="1"/>
    <xf numFmtId="0" fontId="5" fillId="2" borderId="1" xfId="10" applyFont="1" applyFill="1" applyBorder="1" applyAlignment="1">
      <alignment horizontal="center"/>
    </xf>
    <xf numFmtId="0" fontId="5" fillId="2" borderId="2" xfId="10" applyFont="1" applyFill="1" applyBorder="1" applyAlignment="1">
      <alignment horizontal="center"/>
    </xf>
    <xf numFmtId="0" fontId="6" fillId="2" borderId="3" xfId="10" applyFont="1" applyFill="1" applyBorder="1" applyAlignment="1">
      <alignment horizontal="center"/>
    </xf>
    <xf numFmtId="0" fontId="7" fillId="3" borderId="3" xfId="10" applyFont="1" applyFill="1" applyBorder="1" applyAlignment="1" applyProtection="1">
      <alignment horizontal="center"/>
      <protection locked="0"/>
    </xf>
    <xf numFmtId="2" fontId="7" fillId="3" borderId="3" xfId="10" applyNumberFormat="1" applyFont="1" applyFill="1" applyBorder="1" applyAlignment="1" applyProtection="1">
      <alignment horizontal="center"/>
      <protection locked="0"/>
    </xf>
    <xf numFmtId="2" fontId="7" fillId="3" borderId="4" xfId="10" applyNumberFormat="1" applyFont="1" applyFill="1" applyBorder="1" applyAlignment="1" applyProtection="1">
      <alignment horizontal="center"/>
      <protection locked="0"/>
    </xf>
    <xf numFmtId="0" fontId="7" fillId="3" borderId="5" xfId="10" applyFont="1" applyFill="1" applyBorder="1" applyAlignment="1" applyProtection="1">
      <alignment horizontal="center"/>
      <protection locked="0"/>
    </xf>
    <xf numFmtId="2" fontId="7" fillId="3" borderId="5" xfId="10" applyNumberFormat="1" applyFont="1" applyFill="1" applyBorder="1" applyAlignment="1" applyProtection="1">
      <alignment horizontal="center"/>
      <protection locked="0"/>
    </xf>
    <xf numFmtId="0" fontId="6" fillId="2" borderId="4" xfId="10" applyFont="1" applyFill="1" applyBorder="1"/>
    <xf numFmtId="1" fontId="5" fillId="4" borderId="2" xfId="10" applyNumberFormat="1" applyFont="1" applyFill="1" applyBorder="1" applyAlignment="1">
      <alignment horizontal="center"/>
    </xf>
    <xf numFmtId="1" fontId="5" fillId="4" borderId="1" xfId="10" applyNumberFormat="1" applyFont="1" applyFill="1" applyBorder="1" applyAlignment="1">
      <alignment horizontal="center"/>
    </xf>
    <xf numFmtId="2" fontId="5" fillId="4" borderId="1" xfId="10" applyNumberFormat="1" applyFont="1" applyFill="1" applyBorder="1" applyAlignment="1">
      <alignment horizontal="center"/>
    </xf>
    <xf numFmtId="0" fontId="6" fillId="2" borderId="3" xfId="10" applyFont="1" applyFill="1" applyBorder="1"/>
    <xf numFmtId="10" fontId="5" fillId="5" borderId="1" xfId="10" applyNumberFormat="1" applyFont="1" applyFill="1" applyBorder="1" applyAlignment="1">
      <alignment horizontal="center"/>
    </xf>
    <xf numFmtId="165" fontId="5" fillId="2" borderId="0" xfId="10" applyNumberFormat="1" applyFont="1" applyFill="1" applyAlignment="1">
      <alignment horizontal="center"/>
    </xf>
    <xf numFmtId="0" fontId="6" fillId="2" borderId="6" xfId="10" applyFont="1" applyFill="1" applyBorder="1"/>
    <xf numFmtId="0" fontId="6" fillId="2" borderId="5" xfId="10" applyFont="1" applyFill="1" applyBorder="1"/>
    <xf numFmtId="0" fontId="5" fillId="4" borderId="1" xfId="10" applyFont="1" applyFill="1" applyBorder="1" applyAlignment="1">
      <alignment horizontal="center"/>
    </xf>
    <xf numFmtId="0" fontId="5" fillId="2" borderId="7" xfId="10" applyFont="1" applyFill="1" applyBorder="1" applyAlignment="1">
      <alignment horizontal="center"/>
    </xf>
    <xf numFmtId="0" fontId="6" fillId="2" borderId="7" xfId="10" applyFont="1" applyFill="1" applyBorder="1"/>
    <xf numFmtId="0" fontId="6" fillId="2" borderId="8" xfId="10" applyFont="1" applyFill="1" applyBorder="1"/>
    <xf numFmtId="0" fontId="6" fillId="2" borderId="0" xfId="10" applyFont="1" applyFill="1" applyAlignment="1" applyProtection="1">
      <alignment horizontal="left"/>
      <protection locked="0"/>
    </xf>
    <xf numFmtId="0" fontId="6" fillId="2" borderId="0" xfId="10" applyFont="1" applyFill="1" applyProtection="1">
      <protection locked="0"/>
    </xf>
    <xf numFmtId="0" fontId="2" fillId="2" borderId="9" xfId="10" applyFont="1" applyFill="1" applyBorder="1"/>
    <xf numFmtId="0" fontId="2" fillId="2" borderId="0" xfId="10" applyFont="1" applyFill="1" applyAlignment="1">
      <alignment horizontal="center"/>
    </xf>
    <xf numFmtId="10" fontId="2" fillId="2" borderId="9" xfId="10" applyNumberFormat="1" applyFont="1" applyFill="1" applyBorder="1"/>
    <xf numFmtId="0" fontId="21" fillId="2" borderId="0" xfId="10" applyFill="1"/>
    <xf numFmtId="0" fontId="1" fillId="2" borderId="10" xfId="10" applyFont="1" applyFill="1" applyBorder="1" applyAlignment="1">
      <alignment horizontal="center"/>
    </xf>
    <xf numFmtId="0" fontId="2" fillId="2" borderId="10" xfId="10" applyFont="1" applyFill="1" applyBorder="1" applyAlignment="1">
      <alignment horizontal="center"/>
    </xf>
    <xf numFmtId="0" fontId="1" fillId="2" borderId="0" xfId="10" applyFont="1" applyFill="1" applyAlignment="1">
      <alignment horizontal="right"/>
    </xf>
    <xf numFmtId="0" fontId="2" fillId="2" borderId="7" xfId="10" applyFont="1" applyFill="1" applyBorder="1"/>
    <xf numFmtId="0" fontId="1" fillId="2" borderId="11" xfId="10" applyFont="1" applyFill="1" applyBorder="1"/>
    <xf numFmtId="0" fontId="2" fillId="2" borderId="11" xfId="10" applyFont="1" applyFill="1" applyBorder="1"/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25" fillId="2" borderId="18" xfId="1" applyFont="1" applyFill="1" applyBorder="1" applyAlignment="1">
      <alignment horizontal="center" wrapText="1"/>
    </xf>
    <xf numFmtId="0" fontId="25" fillId="2" borderId="19" xfId="1" applyFont="1" applyFill="1" applyBorder="1" applyAlignment="1">
      <alignment horizontal="center" wrapText="1"/>
    </xf>
    <xf numFmtId="0" fontId="25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3" fillId="2" borderId="0" xfId="7" applyFont="1" applyFill="1" applyAlignment="1">
      <alignment horizontal="center"/>
    </xf>
    <xf numFmtId="0" fontId="1" fillId="2" borderId="10" xfId="7" applyFont="1" applyFill="1" applyBorder="1" applyAlignment="1">
      <alignment horizontal="center"/>
    </xf>
    <xf numFmtId="0" fontId="16" fillId="2" borderId="18" xfId="2" applyFont="1" applyFill="1" applyBorder="1" applyAlignment="1">
      <alignment horizontal="left" vertical="center" wrapText="1"/>
    </xf>
    <xf numFmtId="0" fontId="16" fillId="2" borderId="19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0" fontId="16" fillId="2" borderId="18" xfId="2" applyFont="1" applyFill="1" applyBorder="1" applyAlignment="1">
      <alignment horizontal="justify" vertical="center" wrapText="1"/>
    </xf>
    <xf numFmtId="0" fontId="16" fillId="2" borderId="19" xfId="2" applyFont="1" applyFill="1" applyBorder="1" applyAlignment="1">
      <alignment horizontal="justify" vertical="center" wrapText="1"/>
    </xf>
    <xf numFmtId="0" fontId="16" fillId="2" borderId="20" xfId="2" applyFont="1" applyFill="1" applyBorder="1" applyAlignment="1">
      <alignment horizontal="justify" vertical="center" wrapText="1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10" fontId="12" fillId="2" borderId="14" xfId="2" applyNumberFormat="1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left" vertical="center" wrapText="1"/>
    </xf>
    <xf numFmtId="0" fontId="16" fillId="2" borderId="22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6" fillId="2" borderId="44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43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21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43" xfId="2" applyFont="1" applyFill="1" applyBorder="1" applyAlignment="1">
      <alignment horizontal="center" vertical="center" wrapText="1"/>
    </xf>
    <xf numFmtId="0" fontId="16" fillId="2" borderId="44" xfId="2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/>
    </xf>
    <xf numFmtId="0" fontId="16" fillId="2" borderId="10" xfId="2" applyFont="1" applyFill="1" applyBorder="1" applyAlignment="1">
      <alignment horizontal="lef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/>
    </xf>
    <xf numFmtId="0" fontId="3" fillId="2" borderId="0" xfId="10" applyFont="1" applyFill="1" applyAlignment="1">
      <alignment horizontal="center"/>
    </xf>
    <xf numFmtId="0" fontId="1" fillId="2" borderId="10" xfId="10" applyFont="1" applyFill="1" applyBorder="1" applyAlignment="1">
      <alignment horizontal="center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8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58" xfId="4" applyFont="1" applyFill="1" applyBorder="1" applyAlignment="1">
      <alignment horizontal="center"/>
    </xf>
    <xf numFmtId="10" fontId="12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3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2" fontId="10" fillId="3" borderId="13" xfId="4" applyNumberFormat="1" applyFont="1" applyFill="1" applyBorder="1" applyAlignment="1" applyProtection="1">
      <alignment horizontal="center" vertical="center"/>
      <protection locked="0"/>
    </xf>
    <xf numFmtId="2" fontId="10" fillId="3" borderId="14" xfId="4" applyNumberFormat="1" applyFont="1" applyFill="1" applyBorder="1" applyAlignment="1" applyProtection="1">
      <alignment horizontal="center" vertical="center"/>
      <protection locked="0"/>
    </xf>
    <xf numFmtId="2" fontId="10" fillId="3" borderId="15" xfId="4" applyNumberFormat="1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/>
      <protection locked="0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3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9" fillId="2" borderId="0" xfId="4" applyFont="1" applyFill="1" applyAlignment="1">
      <alignment horizontal="center"/>
    </xf>
    <xf numFmtId="0" fontId="16" fillId="2" borderId="10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/>
    </xf>
    <xf numFmtId="0" fontId="3" fillId="2" borderId="0" xfId="8" applyFont="1" applyFill="1" applyAlignment="1">
      <alignment horizontal="center"/>
    </xf>
    <xf numFmtId="0" fontId="1" fillId="2" borderId="10" xfId="8" applyFont="1" applyFill="1" applyBorder="1" applyAlignment="1">
      <alignment horizontal="center"/>
    </xf>
    <xf numFmtId="0" fontId="16" fillId="2" borderId="18" xfId="5" applyFont="1" applyFill="1" applyBorder="1" applyAlignment="1">
      <alignment horizontal="left" vertical="center" wrapText="1"/>
    </xf>
    <xf numFmtId="0" fontId="16" fillId="2" borderId="19" xfId="5" applyFont="1" applyFill="1" applyBorder="1" applyAlignment="1">
      <alignment horizontal="left" vertical="center" wrapText="1"/>
    </xf>
    <xf numFmtId="0" fontId="16" fillId="2" borderId="20" xfId="5" applyFont="1" applyFill="1" applyBorder="1" applyAlignment="1">
      <alignment horizontal="left" vertical="center" wrapText="1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18" xfId="5" applyFont="1" applyFill="1" applyBorder="1" applyAlignment="1">
      <alignment horizontal="center"/>
    </xf>
    <xf numFmtId="0" fontId="16" fillId="2" borderId="19" xfId="5" applyFont="1" applyFill="1" applyBorder="1" applyAlignment="1">
      <alignment horizontal="center"/>
    </xf>
    <xf numFmtId="0" fontId="16" fillId="2" borderId="20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/>
      <protection locked="0"/>
    </xf>
    <xf numFmtId="0" fontId="16" fillId="2" borderId="18" xfId="5" applyFont="1" applyFill="1" applyBorder="1" applyAlignment="1">
      <alignment horizontal="justify" vertical="center" wrapText="1"/>
    </xf>
    <xf numFmtId="0" fontId="16" fillId="2" borderId="19" xfId="5" applyFont="1" applyFill="1" applyBorder="1" applyAlignment="1">
      <alignment horizontal="justify" vertical="center" wrapText="1"/>
    </xf>
    <xf numFmtId="0" fontId="16" fillId="2" borderId="20" xfId="5" applyFont="1" applyFill="1" applyBorder="1" applyAlignment="1">
      <alignment horizontal="justify" vertical="center" wrapText="1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58" xfId="5" applyFont="1" applyFill="1" applyBorder="1" applyAlignment="1">
      <alignment horizontal="center"/>
    </xf>
    <xf numFmtId="10" fontId="12" fillId="2" borderId="14" xfId="5" applyNumberFormat="1" applyFont="1" applyFill="1" applyBorder="1" applyAlignment="1">
      <alignment horizontal="center" vertical="center"/>
    </xf>
    <xf numFmtId="0" fontId="16" fillId="2" borderId="21" xfId="5" applyFont="1" applyFill="1" applyBorder="1" applyAlignment="1">
      <alignment horizontal="left" vertical="center" wrapText="1"/>
    </xf>
    <xf numFmtId="0" fontId="16" fillId="2" borderId="22" xfId="5" applyFont="1" applyFill="1" applyBorder="1" applyAlignment="1">
      <alignment horizontal="left" vertical="center" wrapText="1"/>
    </xf>
    <xf numFmtId="0" fontId="16" fillId="2" borderId="43" xfId="5" applyFont="1" applyFill="1" applyBorder="1" applyAlignment="1">
      <alignment horizontal="left" vertical="center" wrapText="1"/>
    </xf>
    <xf numFmtId="0" fontId="16" fillId="2" borderId="44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9" fillId="2" borderId="9" xfId="5" applyFont="1" applyFill="1" applyBorder="1" applyAlignment="1">
      <alignment horizontal="center" vertical="center"/>
    </xf>
    <xf numFmtId="2" fontId="10" fillId="3" borderId="13" xfId="5" applyNumberFormat="1" applyFont="1" applyFill="1" applyBorder="1" applyAlignment="1" applyProtection="1">
      <alignment horizontal="center" vertical="center"/>
      <protection locked="0"/>
    </xf>
    <xf numFmtId="2" fontId="10" fillId="3" borderId="14" xfId="5" applyNumberFormat="1" applyFont="1" applyFill="1" applyBorder="1" applyAlignment="1" applyProtection="1">
      <alignment horizontal="center" vertical="center"/>
      <protection locked="0"/>
    </xf>
    <xf numFmtId="2" fontId="10" fillId="3" borderId="15" xfId="5" applyNumberFormat="1" applyFont="1" applyFill="1" applyBorder="1" applyAlignment="1" applyProtection="1">
      <alignment horizontal="center" vertical="center"/>
      <protection locked="0"/>
    </xf>
    <xf numFmtId="0" fontId="9" fillId="2" borderId="43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/>
      <protection locked="0"/>
    </xf>
    <xf numFmtId="0" fontId="16" fillId="2" borderId="21" xfId="5" applyFont="1" applyFill="1" applyBorder="1" applyAlignment="1">
      <alignment horizontal="center" vertical="center" wrapText="1"/>
    </xf>
    <xf numFmtId="0" fontId="16" fillId="2" borderId="22" xfId="5" applyFont="1" applyFill="1" applyBorder="1" applyAlignment="1">
      <alignment horizontal="center" vertical="center" wrapText="1"/>
    </xf>
    <xf numFmtId="0" fontId="16" fillId="2" borderId="43" xfId="5" applyFont="1" applyFill="1" applyBorder="1" applyAlignment="1">
      <alignment horizontal="center" vertical="center" wrapText="1"/>
    </xf>
    <xf numFmtId="0" fontId="16" fillId="2" borderId="44" xfId="5" applyFont="1" applyFill="1" applyBorder="1" applyAlignment="1">
      <alignment horizontal="center" vertical="center" wrapText="1"/>
    </xf>
    <xf numFmtId="0" fontId="9" fillId="2" borderId="0" xfId="5" applyFont="1" applyFill="1" applyAlignment="1">
      <alignment horizontal="center"/>
    </xf>
    <xf numFmtId="0" fontId="16" fillId="2" borderId="10" xfId="5" applyFont="1" applyFill="1" applyBorder="1" applyAlignment="1">
      <alignment horizontal="lef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/>
    </xf>
    <xf numFmtId="173" fontId="7" fillId="3" borderId="3" xfId="8" applyNumberFormat="1" applyFont="1" applyFill="1" applyBorder="1" applyAlignment="1" applyProtection="1">
      <alignment horizontal="center"/>
      <protection locked="0"/>
    </xf>
  </cellXfs>
  <cellStyles count="11">
    <cellStyle name="Normal" xfId="0" builtinId="0"/>
    <cellStyle name="Normal 2" xfId="1"/>
    <cellStyle name="Normal 3" xfId="2"/>
    <cellStyle name="Normal 3 2" xfId="8"/>
    <cellStyle name="Normal 4" xfId="3"/>
    <cellStyle name="Normal 4 2" xfId="10"/>
    <cellStyle name="Normal 5" xfId="4"/>
    <cellStyle name="Normal 5 2" xfId="9"/>
    <cellStyle name="Normal 6" xfId="5"/>
    <cellStyle name="Normal 7" xfId="6"/>
    <cellStyle name="Normal 7 2" xfId="7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B2016070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TDF"/>
      <sheetName val="Tenofovir Disoproxil Fumarate"/>
      <sheetName val="SST lam"/>
      <sheetName val="Lamivudine"/>
      <sheetName val="SST Efav"/>
      <sheetName val="EFFAVIRENZ"/>
    </sheetNames>
    <sheetDataSet>
      <sheetData sheetId="0"/>
      <sheetData sheetId="1"/>
      <sheetData sheetId="2"/>
      <sheetData sheetId="3"/>
      <sheetData sheetId="4">
        <row r="43">
          <cell r="D43">
            <v>16.55</v>
          </cell>
        </row>
        <row r="96">
          <cell r="D96">
            <v>16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53" sqref="C53"/>
    </sheetView>
  </sheetViews>
  <sheetFormatPr defaultRowHeight="15" x14ac:dyDescent="0.3"/>
  <cols>
    <col min="1" max="1" width="15.5703125" style="499" customWidth="1"/>
    <col min="2" max="2" width="18.42578125" style="499" customWidth="1"/>
    <col min="3" max="3" width="14.28515625" style="499" customWidth="1"/>
    <col min="4" max="4" width="15" style="499" customWidth="1"/>
    <col min="5" max="5" width="9.140625" style="499" customWidth="1"/>
    <col min="6" max="6" width="27.85546875" style="499" customWidth="1"/>
    <col min="7" max="7" width="12.28515625" style="499" customWidth="1"/>
    <col min="8" max="8" width="9.140625" style="499" customWidth="1"/>
    <col min="9" max="16384" width="9.140625" style="542"/>
  </cols>
  <sheetData>
    <row r="10" spans="1:7" ht="13.5" customHeight="1" thickBot="1" x14ac:dyDescent="0.35"/>
    <row r="11" spans="1:7" ht="13.5" customHeight="1" thickBot="1" x14ac:dyDescent="0.35">
      <c r="A11" s="678" t="s">
        <v>27</v>
      </c>
      <c r="B11" s="679"/>
      <c r="C11" s="679"/>
      <c r="D11" s="679"/>
      <c r="E11" s="679"/>
      <c r="F11" s="680"/>
      <c r="G11" s="500"/>
    </row>
    <row r="12" spans="1:7" ht="16.5" customHeight="1" x14ac:dyDescent="0.3">
      <c r="A12" s="681" t="s">
        <v>28</v>
      </c>
      <c r="B12" s="681"/>
      <c r="C12" s="681"/>
      <c r="D12" s="681"/>
      <c r="E12" s="681"/>
      <c r="F12" s="681"/>
      <c r="G12" s="501"/>
    </row>
    <row r="14" spans="1:7" ht="16.5" customHeight="1" x14ac:dyDescent="0.3">
      <c r="A14" s="682" t="s">
        <v>29</v>
      </c>
      <c r="B14" s="682"/>
      <c r="C14" s="502" t="s">
        <v>129</v>
      </c>
    </row>
    <row r="15" spans="1:7" ht="16.5" customHeight="1" x14ac:dyDescent="0.3">
      <c r="A15" s="682" t="s">
        <v>30</v>
      </c>
      <c r="B15" s="682"/>
      <c r="C15" s="502" t="s">
        <v>130</v>
      </c>
    </row>
    <row r="16" spans="1:7" ht="16.5" customHeight="1" x14ac:dyDescent="0.3">
      <c r="A16" s="682" t="s">
        <v>31</v>
      </c>
      <c r="B16" s="682"/>
      <c r="C16" s="502" t="s">
        <v>131</v>
      </c>
    </row>
    <row r="17" spans="1:5" ht="16.5" customHeight="1" x14ac:dyDescent="0.3">
      <c r="A17" s="682" t="s">
        <v>32</v>
      </c>
      <c r="B17" s="682"/>
      <c r="C17" s="502" t="s">
        <v>132</v>
      </c>
    </row>
    <row r="18" spans="1:5" ht="16.5" customHeight="1" x14ac:dyDescent="0.3">
      <c r="A18" s="682" t="s">
        <v>33</v>
      </c>
      <c r="B18" s="682"/>
      <c r="C18" s="503" t="s">
        <v>133</v>
      </c>
    </row>
    <row r="19" spans="1:5" ht="16.5" customHeight="1" x14ac:dyDescent="0.3">
      <c r="A19" s="682" t="s">
        <v>34</v>
      </c>
      <c r="B19" s="682"/>
      <c r="C19" s="503" t="e">
        <f>#REF!</f>
        <v>#REF!</v>
      </c>
    </row>
    <row r="20" spans="1:5" ht="16.5" customHeight="1" x14ac:dyDescent="0.3">
      <c r="A20" s="504"/>
      <c r="B20" s="504"/>
      <c r="C20" s="505"/>
    </row>
    <row r="21" spans="1:5" ht="16.5" customHeight="1" x14ac:dyDescent="0.3">
      <c r="A21" s="681" t="s">
        <v>1</v>
      </c>
      <c r="B21" s="681"/>
      <c r="C21" s="506" t="s">
        <v>35</v>
      </c>
      <c r="D21" s="507"/>
    </row>
    <row r="22" spans="1:5" ht="15.75" customHeight="1" thickBot="1" x14ac:dyDescent="0.35">
      <c r="A22" s="683"/>
      <c r="B22" s="683"/>
      <c r="C22" s="508"/>
      <c r="D22" s="683"/>
      <c r="E22" s="683"/>
    </row>
    <row r="23" spans="1:5" ht="33.75" customHeight="1" thickBot="1" x14ac:dyDescent="0.35">
      <c r="C23" s="509" t="s">
        <v>36</v>
      </c>
      <c r="D23" s="510" t="s">
        <v>37</v>
      </c>
      <c r="E23" s="511"/>
    </row>
    <row r="24" spans="1:5" ht="15.75" customHeight="1" x14ac:dyDescent="0.3">
      <c r="C24" s="512">
        <v>1765.32</v>
      </c>
      <c r="D24" s="513">
        <f t="shared" ref="D24:D43" si="0">(C24-$C$46)/$C$46</f>
        <v>6.1196894417902574E-3</v>
      </c>
      <c r="E24" s="514"/>
    </row>
    <row r="25" spans="1:5" ht="15.75" customHeight="1" x14ac:dyDescent="0.3">
      <c r="C25" s="512">
        <v>1766.68</v>
      </c>
      <c r="D25" s="515">
        <f t="shared" si="0"/>
        <v>6.8948026097376911E-3</v>
      </c>
      <c r="E25" s="514"/>
    </row>
    <row r="26" spans="1:5" ht="15.75" customHeight="1" x14ac:dyDescent="0.3">
      <c r="C26" s="512">
        <v>1719.72</v>
      </c>
      <c r="D26" s="515">
        <f t="shared" si="0"/>
        <v>-1.9869399130562373E-2</v>
      </c>
      <c r="E26" s="514"/>
    </row>
    <row r="27" spans="1:5" ht="15.75" customHeight="1" x14ac:dyDescent="0.3">
      <c r="C27" s="512">
        <v>1749.54</v>
      </c>
      <c r="D27" s="515">
        <f t="shared" si="0"/>
        <v>-2.873903051010721E-3</v>
      </c>
      <c r="E27" s="514"/>
    </row>
    <row r="28" spans="1:5" ht="15.75" customHeight="1" x14ac:dyDescent="0.3">
      <c r="C28" s="512">
        <v>1749.55</v>
      </c>
      <c r="D28" s="515">
        <f t="shared" si="0"/>
        <v>-2.8682036894817015E-3</v>
      </c>
      <c r="E28" s="514"/>
    </row>
    <row r="29" spans="1:5" ht="15.75" customHeight="1" x14ac:dyDescent="0.3">
      <c r="C29" s="512">
        <v>1753.61</v>
      </c>
      <c r="D29" s="515">
        <f t="shared" si="0"/>
        <v>-5.542629086976998E-4</v>
      </c>
      <c r="E29" s="514"/>
    </row>
    <row r="30" spans="1:5" ht="15.75" customHeight="1" x14ac:dyDescent="0.3">
      <c r="C30" s="512">
        <v>1766.45</v>
      </c>
      <c r="D30" s="515">
        <f t="shared" si="0"/>
        <v>6.763717294570112E-3</v>
      </c>
      <c r="E30" s="514"/>
    </row>
    <row r="31" spans="1:5" ht="15.75" customHeight="1" x14ac:dyDescent="0.3">
      <c r="C31" s="512">
        <v>1734.05</v>
      </c>
      <c r="D31" s="515">
        <f t="shared" si="0"/>
        <v>-1.1702214059470004E-2</v>
      </c>
      <c r="E31" s="514"/>
    </row>
    <row r="32" spans="1:5" ht="15.75" customHeight="1" x14ac:dyDescent="0.3">
      <c r="C32" s="512">
        <v>1753.95</v>
      </c>
      <c r="D32" s="515">
        <f t="shared" si="0"/>
        <v>-3.6048461671077668E-4</v>
      </c>
      <c r="E32" s="514"/>
    </row>
    <row r="33" spans="1:7" ht="15.75" customHeight="1" x14ac:dyDescent="0.3">
      <c r="C33" s="512">
        <v>1750.44</v>
      </c>
      <c r="D33" s="515">
        <f t="shared" si="0"/>
        <v>-2.3609605133984449E-3</v>
      </c>
      <c r="E33" s="514"/>
    </row>
    <row r="34" spans="1:7" ht="15.75" customHeight="1" x14ac:dyDescent="0.3">
      <c r="C34" s="512">
        <v>1759.9</v>
      </c>
      <c r="D34" s="515">
        <f t="shared" si="0"/>
        <v>3.0306354930589524E-3</v>
      </c>
      <c r="E34" s="514"/>
    </row>
    <row r="35" spans="1:7" ht="15.75" customHeight="1" x14ac:dyDescent="0.3">
      <c r="C35" s="512">
        <v>1767.84</v>
      </c>
      <c r="D35" s="515">
        <f t="shared" si="0"/>
        <v>7.5559285471044745E-3</v>
      </c>
      <c r="E35" s="514"/>
    </row>
    <row r="36" spans="1:7" ht="15.75" customHeight="1" x14ac:dyDescent="0.3">
      <c r="C36" s="512">
        <v>1773.12</v>
      </c>
      <c r="D36" s="515">
        <f t="shared" si="0"/>
        <v>1.0565191434429506E-2</v>
      </c>
      <c r="E36" s="514"/>
    </row>
    <row r="37" spans="1:7" ht="15.75" customHeight="1" x14ac:dyDescent="0.3">
      <c r="C37" s="512">
        <v>1739.62</v>
      </c>
      <c r="D37" s="515">
        <f t="shared" si="0"/>
        <v>-8.527669687803276E-3</v>
      </c>
      <c r="E37" s="514"/>
    </row>
    <row r="38" spans="1:7" ht="15.75" customHeight="1" x14ac:dyDescent="0.3">
      <c r="C38" s="512">
        <v>1772.9</v>
      </c>
      <c r="D38" s="515">
        <f t="shared" si="0"/>
        <v>1.0439805480791077E-2</v>
      </c>
      <c r="E38" s="514"/>
    </row>
    <row r="39" spans="1:7" ht="15.75" customHeight="1" x14ac:dyDescent="0.3">
      <c r="C39" s="512">
        <v>1749.38</v>
      </c>
      <c r="D39" s="515">
        <f t="shared" si="0"/>
        <v>-2.9650928354750332E-3</v>
      </c>
      <c r="E39" s="514"/>
    </row>
    <row r="40" spans="1:7" ht="15.75" customHeight="1" x14ac:dyDescent="0.3">
      <c r="C40" s="512">
        <v>1754.61</v>
      </c>
      <c r="D40" s="515">
        <f t="shared" si="0"/>
        <v>1.5673244204771304E-5</v>
      </c>
      <c r="E40" s="514"/>
    </row>
    <row r="41" spans="1:7" ht="15.75" customHeight="1" x14ac:dyDescent="0.3">
      <c r="C41" s="512">
        <v>1750.78</v>
      </c>
      <c r="D41" s="515">
        <f t="shared" si="0"/>
        <v>-2.1671822214116517E-3</v>
      </c>
      <c r="E41" s="514"/>
    </row>
    <row r="42" spans="1:7" ht="15.75" customHeight="1" x14ac:dyDescent="0.3">
      <c r="C42" s="512">
        <v>1766.13</v>
      </c>
      <c r="D42" s="515">
        <f t="shared" si="0"/>
        <v>6.5813377256413574E-3</v>
      </c>
      <c r="E42" s="514"/>
    </row>
    <row r="43" spans="1:7" ht="16.5" customHeight="1" thickBot="1" x14ac:dyDescent="0.35">
      <c r="C43" s="516">
        <v>1748.06</v>
      </c>
      <c r="D43" s="517">
        <f t="shared" si="0"/>
        <v>-3.7174085573063887E-3</v>
      </c>
      <c r="E43" s="514"/>
    </row>
    <row r="44" spans="1:7" ht="16.5" customHeight="1" thickBot="1" x14ac:dyDescent="0.35">
      <c r="C44" s="518"/>
      <c r="D44" s="514"/>
      <c r="E44" s="519"/>
    </row>
    <row r="45" spans="1:7" ht="16.5" customHeight="1" thickBot="1" x14ac:dyDescent="0.35">
      <c r="B45" s="520" t="s">
        <v>38</v>
      </c>
      <c r="C45" s="521">
        <f>SUM(C24:C44)</f>
        <v>35091.65</v>
      </c>
      <c r="D45" s="522"/>
      <c r="E45" s="518"/>
    </row>
    <row r="46" spans="1:7" ht="17.25" customHeight="1" thickBot="1" x14ac:dyDescent="0.35">
      <c r="B46" s="520" t="s">
        <v>39</v>
      </c>
      <c r="C46" s="523">
        <f>AVERAGE(C24:C44)</f>
        <v>1754.5825</v>
      </c>
      <c r="E46" s="524"/>
    </row>
    <row r="47" spans="1:7" ht="17.25" customHeight="1" thickBot="1" x14ac:dyDescent="0.35">
      <c r="A47" s="502"/>
      <c r="B47" s="525"/>
      <c r="D47" s="526"/>
      <c r="E47" s="524"/>
    </row>
    <row r="48" spans="1:7" ht="33.75" customHeight="1" thickBot="1" x14ac:dyDescent="0.35">
      <c r="B48" s="527" t="s">
        <v>39</v>
      </c>
      <c r="C48" s="510" t="s">
        <v>40</v>
      </c>
      <c r="D48" s="528"/>
      <c r="G48" s="526"/>
    </row>
    <row r="49" spans="1:6" ht="17.25" customHeight="1" thickBot="1" x14ac:dyDescent="0.35">
      <c r="B49" s="676">
        <f>C46</f>
        <v>1754.5825</v>
      </c>
      <c r="C49" s="529">
        <f>-IF(C46&lt;=80,10%,IF(C46&lt;250,7.5%,5%))</f>
        <v>-0.05</v>
      </c>
      <c r="D49" s="530">
        <f>IF(C46&lt;=80,C46*0.9,IF(C46&lt;250,C46*0.925,C46*0.95))</f>
        <v>1666.8533749999999</v>
      </c>
    </row>
    <row r="50" spans="1:6" ht="17.25" customHeight="1" thickBot="1" x14ac:dyDescent="0.35">
      <c r="B50" s="677"/>
      <c r="C50" s="531">
        <f>IF(C46&lt;=80, 10%, IF(C46&lt;250, 7.5%, 5%))</f>
        <v>0.05</v>
      </c>
      <c r="D50" s="530">
        <f>IF(C46&lt;=80, C46*1.1, IF(C46&lt;250, C46*1.075, C46*1.05))</f>
        <v>1842.311625</v>
      </c>
    </row>
    <row r="51" spans="1:6" ht="16.5" customHeight="1" thickBot="1" x14ac:dyDescent="0.35">
      <c r="A51" s="532"/>
      <c r="B51" s="533"/>
      <c r="C51" s="502"/>
      <c r="D51" s="534"/>
      <c r="E51" s="502"/>
      <c r="F51" s="507"/>
    </row>
    <row r="52" spans="1:6" ht="16.5" customHeight="1" x14ac:dyDescent="0.3">
      <c r="A52" s="502"/>
      <c r="B52" s="535" t="s">
        <v>22</v>
      </c>
      <c r="C52" s="535"/>
      <c r="D52" s="536" t="s">
        <v>23</v>
      </c>
      <c r="E52" s="537"/>
      <c r="F52" s="536" t="s">
        <v>24</v>
      </c>
    </row>
    <row r="53" spans="1:6" ht="34.5" customHeight="1" x14ac:dyDescent="0.3">
      <c r="A53" s="504" t="s">
        <v>25</v>
      </c>
      <c r="B53" s="538"/>
      <c r="C53" s="502"/>
      <c r="D53" s="538"/>
      <c r="E53" s="502"/>
      <c r="F53" s="538"/>
    </row>
    <row r="54" spans="1:6" ht="34.5" customHeight="1" x14ac:dyDescent="0.3">
      <c r="A54" s="504" t="s">
        <v>26</v>
      </c>
      <c r="B54" s="539"/>
      <c r="C54" s="540"/>
      <c r="D54" s="539"/>
      <c r="E54" s="502"/>
      <c r="F54" s="54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SheetLayoutView="100" workbookViewId="0">
      <selection activeCell="A6" sqref="A6"/>
    </sheetView>
  </sheetViews>
  <sheetFormatPr defaultRowHeight="13.5" x14ac:dyDescent="0.25"/>
  <cols>
    <col min="1" max="1" width="27.5703125" style="543" customWidth="1"/>
    <col min="2" max="2" width="20.42578125" style="543" customWidth="1"/>
    <col min="3" max="3" width="31.85546875" style="543" customWidth="1"/>
    <col min="4" max="4" width="25.85546875" style="543" customWidth="1"/>
    <col min="5" max="5" width="25.7109375" style="543" customWidth="1"/>
    <col min="6" max="6" width="23.140625" style="543" customWidth="1"/>
    <col min="7" max="7" width="28.42578125" style="543" customWidth="1"/>
    <col min="8" max="8" width="21.5703125" style="543" customWidth="1"/>
    <col min="9" max="9" width="9.140625" style="543" customWidth="1"/>
    <col min="10" max="16384" width="9.140625" style="581"/>
  </cols>
  <sheetData>
    <row r="1" spans="1:5" ht="18.75" customHeight="1" x14ac:dyDescent="0.3">
      <c r="A1" s="684" t="s">
        <v>0</v>
      </c>
      <c r="B1" s="684"/>
      <c r="C1" s="684"/>
      <c r="D1" s="684"/>
      <c r="E1" s="684"/>
    </row>
    <row r="2" spans="1:5" ht="16.5" customHeight="1" x14ac:dyDescent="0.3">
      <c r="A2" s="544" t="s">
        <v>1</v>
      </c>
      <c r="B2" s="545" t="s">
        <v>2</v>
      </c>
    </row>
    <row r="3" spans="1:5" ht="16.5" customHeight="1" x14ac:dyDescent="0.3">
      <c r="A3" s="546" t="s">
        <v>3</v>
      </c>
      <c r="B3" s="546" t="s">
        <v>121</v>
      </c>
      <c r="D3" s="547"/>
      <c r="E3" s="548"/>
    </row>
    <row r="4" spans="1:5" ht="16.5" customHeight="1" x14ac:dyDescent="0.3">
      <c r="A4" s="549" t="s">
        <v>4</v>
      </c>
      <c r="B4" s="550" t="s">
        <v>134</v>
      </c>
      <c r="C4" s="548"/>
      <c r="D4" s="548"/>
      <c r="E4" s="548"/>
    </row>
    <row r="5" spans="1:5" ht="16.5" customHeight="1" x14ac:dyDescent="0.3">
      <c r="A5" s="549" t="s">
        <v>5</v>
      </c>
      <c r="B5" s="551">
        <v>98.8</v>
      </c>
      <c r="C5" s="548"/>
      <c r="D5" s="548"/>
      <c r="E5" s="548"/>
    </row>
    <row r="6" spans="1:5" ht="16.5" customHeight="1" x14ac:dyDescent="0.3">
      <c r="A6" s="546" t="s">
        <v>6</v>
      </c>
      <c r="B6" s="550">
        <f>'Tenofovir Disoproxil Fumarate'!D43</f>
        <v>14.56</v>
      </c>
      <c r="C6" s="548"/>
      <c r="D6" s="548"/>
      <c r="E6" s="548"/>
    </row>
    <row r="7" spans="1:5" ht="16.5" customHeight="1" x14ac:dyDescent="0.3">
      <c r="A7" s="546" t="s">
        <v>7</v>
      </c>
      <c r="B7" s="552">
        <f>B6/50*10/25</f>
        <v>0.11648</v>
      </c>
      <c r="C7" s="548"/>
      <c r="D7" s="548"/>
      <c r="E7" s="548"/>
    </row>
    <row r="8" spans="1:5" ht="15.75" customHeight="1" x14ac:dyDescent="0.25">
      <c r="A8" s="548"/>
      <c r="B8" s="553"/>
      <c r="C8" s="548"/>
      <c r="D8" s="548"/>
      <c r="E8" s="548"/>
    </row>
    <row r="9" spans="1:5" ht="16.5" customHeight="1" x14ac:dyDescent="0.3">
      <c r="A9" s="554" t="s">
        <v>9</v>
      </c>
      <c r="B9" s="555" t="s">
        <v>10</v>
      </c>
      <c r="C9" s="554" t="s">
        <v>11</v>
      </c>
      <c r="D9" s="554" t="s">
        <v>12</v>
      </c>
      <c r="E9" s="554" t="s">
        <v>13</v>
      </c>
    </row>
    <row r="10" spans="1:5" ht="16.5" customHeight="1" x14ac:dyDescent="0.3">
      <c r="A10" s="556">
        <v>1</v>
      </c>
      <c r="B10" s="557">
        <v>22608947</v>
      </c>
      <c r="C10" s="557">
        <v>54667.7</v>
      </c>
      <c r="D10" s="558">
        <v>1.1000000000000001</v>
      </c>
      <c r="E10" s="559">
        <v>16.100000000000001</v>
      </c>
    </row>
    <row r="11" spans="1:5" ht="16.5" customHeight="1" x14ac:dyDescent="0.3">
      <c r="A11" s="556">
        <v>2</v>
      </c>
      <c r="B11" s="557">
        <v>22699482</v>
      </c>
      <c r="C11" s="557">
        <v>54870.8</v>
      </c>
      <c r="D11" s="558">
        <v>1.1000000000000001</v>
      </c>
      <c r="E11" s="558">
        <v>16.100000000000001</v>
      </c>
    </row>
    <row r="12" spans="1:5" ht="16.5" customHeight="1" x14ac:dyDescent="0.3">
      <c r="A12" s="556">
        <v>3</v>
      </c>
      <c r="B12" s="557">
        <v>22660600</v>
      </c>
      <c r="C12" s="557">
        <v>54780.5</v>
      </c>
      <c r="D12" s="558">
        <v>1.1000000000000001</v>
      </c>
      <c r="E12" s="558">
        <v>16.100000000000001</v>
      </c>
    </row>
    <row r="13" spans="1:5" ht="16.5" customHeight="1" x14ac:dyDescent="0.3">
      <c r="A13" s="556">
        <v>4</v>
      </c>
      <c r="B13" s="557">
        <v>22528640</v>
      </c>
      <c r="C13" s="557">
        <v>54560.1</v>
      </c>
      <c r="D13" s="558">
        <v>1.1000000000000001</v>
      </c>
      <c r="E13" s="558">
        <v>16.100000000000001</v>
      </c>
    </row>
    <row r="14" spans="1:5" ht="16.5" customHeight="1" x14ac:dyDescent="0.3">
      <c r="A14" s="556">
        <v>5</v>
      </c>
      <c r="B14" s="557">
        <v>22525469</v>
      </c>
      <c r="C14" s="557">
        <v>55340</v>
      </c>
      <c r="D14" s="558">
        <v>1.1000000000000001</v>
      </c>
      <c r="E14" s="558">
        <v>16.100000000000001</v>
      </c>
    </row>
    <row r="15" spans="1:5" ht="16.5" customHeight="1" x14ac:dyDescent="0.3">
      <c r="A15" s="556">
        <v>6</v>
      </c>
      <c r="B15" s="560">
        <v>22499874</v>
      </c>
      <c r="C15" s="560">
        <v>55285</v>
      </c>
      <c r="D15" s="561">
        <v>1.1000000000000001</v>
      </c>
      <c r="E15" s="561">
        <v>16.100000000000001</v>
      </c>
    </row>
    <row r="16" spans="1:5" ht="16.5" customHeight="1" x14ac:dyDescent="0.3">
      <c r="A16" s="562" t="s">
        <v>14</v>
      </c>
      <c r="B16" s="563">
        <f>AVERAGE(B10:B15)</f>
        <v>22587168.666666668</v>
      </c>
      <c r="C16" s="564">
        <f>AVERAGE(C10:C15)</f>
        <v>54917.35</v>
      </c>
      <c r="D16" s="565">
        <f>AVERAGE(D10:D15)</f>
        <v>1.0999999999999999</v>
      </c>
      <c r="E16" s="565">
        <f>AVERAGE(E10:E15)</f>
        <v>16.099999999999998</v>
      </c>
    </row>
    <row r="17" spans="1:5" ht="16.5" customHeight="1" x14ac:dyDescent="0.3">
      <c r="A17" s="566" t="s">
        <v>15</v>
      </c>
      <c r="B17" s="567">
        <f>(STDEV(B10:B15)/B16)</f>
        <v>3.614881059678996E-3</v>
      </c>
      <c r="C17" s="568"/>
      <c r="D17" s="568"/>
      <c r="E17" s="569"/>
    </row>
    <row r="18" spans="1:5" s="543" customFormat="1" ht="16.5" customHeight="1" x14ac:dyDescent="0.3">
      <c r="A18" s="570" t="s">
        <v>16</v>
      </c>
      <c r="B18" s="571">
        <f>COUNT(B10:B15)</f>
        <v>6</v>
      </c>
      <c r="C18" s="572"/>
      <c r="D18" s="573"/>
      <c r="E18" s="574"/>
    </row>
    <row r="19" spans="1:5" s="543" customFormat="1" ht="15.75" customHeight="1" x14ac:dyDescent="0.25">
      <c r="A19" s="548"/>
      <c r="B19" s="548"/>
      <c r="C19" s="548"/>
      <c r="D19" s="548"/>
      <c r="E19" s="548"/>
    </row>
    <row r="20" spans="1:5" s="543" customFormat="1" ht="16.5" customHeight="1" x14ac:dyDescent="0.3">
      <c r="A20" s="549" t="s">
        <v>17</v>
      </c>
      <c r="B20" s="575" t="s">
        <v>18</v>
      </c>
      <c r="C20" s="576"/>
      <c r="D20" s="576"/>
      <c r="E20" s="576"/>
    </row>
    <row r="21" spans="1:5" ht="16.5" customHeight="1" x14ac:dyDescent="0.3">
      <c r="A21" s="549"/>
      <c r="B21" s="575" t="s">
        <v>19</v>
      </c>
      <c r="C21" s="576"/>
      <c r="D21" s="576"/>
      <c r="E21" s="576"/>
    </row>
    <row r="22" spans="1:5" ht="16.5" customHeight="1" x14ac:dyDescent="0.3">
      <c r="A22" s="549"/>
      <c r="B22" s="575" t="s">
        <v>20</v>
      </c>
      <c r="C22" s="576"/>
      <c r="D22" s="576"/>
      <c r="E22" s="576"/>
    </row>
    <row r="23" spans="1:5" ht="15.75" customHeight="1" x14ac:dyDescent="0.25">
      <c r="A23" s="548"/>
      <c r="B23" s="548"/>
      <c r="C23" s="548"/>
      <c r="D23" s="548"/>
      <c r="E23" s="548"/>
    </row>
    <row r="24" spans="1:5" ht="16.5" customHeight="1" x14ac:dyDescent="0.3">
      <c r="A24" s="544" t="s">
        <v>1</v>
      </c>
      <c r="B24" s="545" t="s">
        <v>21</v>
      </c>
    </row>
    <row r="25" spans="1:5" ht="16.5" customHeight="1" x14ac:dyDescent="0.3">
      <c r="A25" s="549" t="s">
        <v>4</v>
      </c>
      <c r="B25" s="577" t="str">
        <f>B4</f>
        <v>Tenofovir DF</v>
      </c>
      <c r="C25" s="548"/>
      <c r="D25" s="548"/>
      <c r="E25" s="548"/>
    </row>
    <row r="26" spans="1:5" ht="16.5" customHeight="1" x14ac:dyDescent="0.3">
      <c r="A26" s="549" t="s">
        <v>5</v>
      </c>
      <c r="B26" s="550">
        <v>98.8</v>
      </c>
      <c r="C26" s="548"/>
      <c r="D26" s="548"/>
      <c r="E26" s="548"/>
    </row>
    <row r="27" spans="1:5" ht="16.5" customHeight="1" x14ac:dyDescent="0.3">
      <c r="A27" s="546" t="s">
        <v>6</v>
      </c>
      <c r="B27" s="550">
        <f>'Tenofovir Disoproxil Fumarate'!D96</f>
        <v>15.07</v>
      </c>
      <c r="C27" s="548"/>
      <c r="D27" s="548"/>
      <c r="E27" s="548"/>
    </row>
    <row r="28" spans="1:5" ht="16.5" customHeight="1" x14ac:dyDescent="0.3">
      <c r="A28" s="546" t="s">
        <v>7</v>
      </c>
      <c r="B28" s="552">
        <f>B27/25*10/20</f>
        <v>0.3014</v>
      </c>
      <c r="C28" s="548"/>
      <c r="D28" s="548"/>
      <c r="E28" s="548"/>
    </row>
    <row r="29" spans="1:5" ht="15.75" customHeight="1" x14ac:dyDescent="0.25">
      <c r="A29" s="548"/>
      <c r="B29" s="548"/>
      <c r="C29" s="548"/>
      <c r="D29" s="548"/>
      <c r="E29" s="548"/>
    </row>
    <row r="30" spans="1:5" ht="16.5" customHeight="1" x14ac:dyDescent="0.3">
      <c r="A30" s="554" t="s">
        <v>9</v>
      </c>
      <c r="B30" s="555" t="s">
        <v>10</v>
      </c>
      <c r="C30" s="554" t="s">
        <v>11</v>
      </c>
      <c r="D30" s="554" t="s">
        <v>12</v>
      </c>
      <c r="E30" s="554" t="s">
        <v>13</v>
      </c>
    </row>
    <row r="31" spans="1:5" ht="16.5" customHeight="1" x14ac:dyDescent="0.3">
      <c r="A31" s="556">
        <v>1</v>
      </c>
      <c r="B31" s="605">
        <v>6215959</v>
      </c>
      <c r="C31" s="605">
        <v>212865.5</v>
      </c>
      <c r="D31" s="606">
        <v>1.2</v>
      </c>
      <c r="E31" s="607">
        <v>17</v>
      </c>
    </row>
    <row r="32" spans="1:5" ht="16.5" customHeight="1" x14ac:dyDescent="0.3">
      <c r="A32" s="556">
        <v>2</v>
      </c>
      <c r="B32" s="605">
        <v>6146291</v>
      </c>
      <c r="C32" s="605">
        <v>213632.3</v>
      </c>
      <c r="D32" s="606">
        <v>1.2</v>
      </c>
      <c r="E32" s="606">
        <v>17</v>
      </c>
    </row>
    <row r="33" spans="1:7" ht="16.5" customHeight="1" x14ac:dyDescent="0.3">
      <c r="A33" s="556">
        <v>3</v>
      </c>
      <c r="B33" s="605">
        <v>6117690</v>
      </c>
      <c r="C33" s="605">
        <v>211832.5</v>
      </c>
      <c r="D33" s="606">
        <v>1.2</v>
      </c>
      <c r="E33" s="606">
        <v>17</v>
      </c>
    </row>
    <row r="34" spans="1:7" ht="16.5" customHeight="1" x14ac:dyDescent="0.3">
      <c r="A34" s="556">
        <v>4</v>
      </c>
      <c r="B34" s="605">
        <v>6046996</v>
      </c>
      <c r="C34" s="605">
        <v>211255.5</v>
      </c>
      <c r="D34" s="606">
        <v>1.2</v>
      </c>
      <c r="E34" s="606">
        <v>17</v>
      </c>
    </row>
    <row r="35" spans="1:7" ht="16.5" customHeight="1" x14ac:dyDescent="0.3">
      <c r="A35" s="556">
        <v>5</v>
      </c>
      <c r="B35" s="605">
        <v>6022405</v>
      </c>
      <c r="C35" s="605">
        <v>212011.9</v>
      </c>
      <c r="D35" s="606">
        <v>1.2</v>
      </c>
      <c r="E35" s="606">
        <v>17</v>
      </c>
    </row>
    <row r="36" spans="1:7" ht="16.5" customHeight="1" x14ac:dyDescent="0.3">
      <c r="A36" s="556">
        <v>6</v>
      </c>
      <c r="B36" s="608">
        <v>5987820</v>
      </c>
      <c r="C36" s="608">
        <v>211627.3</v>
      </c>
      <c r="D36" s="609">
        <v>1.2</v>
      </c>
      <c r="E36" s="609">
        <v>17.02</v>
      </c>
    </row>
    <row r="37" spans="1:7" ht="16.5" customHeight="1" x14ac:dyDescent="0.3">
      <c r="A37" s="562" t="s">
        <v>14</v>
      </c>
      <c r="B37" s="563">
        <f>AVERAGE(B31:B36)</f>
        <v>6089526.833333333</v>
      </c>
      <c r="C37" s="564">
        <f>AVERAGE(C31:C36)</f>
        <v>212204.16666666666</v>
      </c>
      <c r="D37" s="565">
        <f>AVERAGE(D31:D36)</f>
        <v>1.2</v>
      </c>
      <c r="E37" s="565">
        <f>AVERAGE(E31:E36)</f>
        <v>17.003333333333334</v>
      </c>
    </row>
    <row r="38" spans="1:7" ht="16.5" customHeight="1" x14ac:dyDescent="0.3">
      <c r="A38" s="566" t="s">
        <v>15</v>
      </c>
      <c r="B38" s="567">
        <f>(STDEV(B31:B36)/B37)</f>
        <v>1.4061164205120444E-2</v>
      </c>
      <c r="C38" s="568"/>
      <c r="D38" s="568"/>
      <c r="E38" s="569"/>
    </row>
    <row r="39" spans="1:7" s="543" customFormat="1" ht="16.5" customHeight="1" x14ac:dyDescent="0.3">
      <c r="A39" s="570" t="s">
        <v>16</v>
      </c>
      <c r="B39" s="571">
        <f>COUNT(B31:B36)</f>
        <v>6</v>
      </c>
      <c r="C39" s="572"/>
      <c r="D39" s="573"/>
      <c r="E39" s="574"/>
    </row>
    <row r="40" spans="1:7" s="543" customFormat="1" ht="15.75" customHeight="1" x14ac:dyDescent="0.25">
      <c r="A40" s="548"/>
      <c r="B40" s="548"/>
      <c r="C40" s="548"/>
      <c r="D40" s="548"/>
      <c r="E40" s="548"/>
    </row>
    <row r="41" spans="1:7" s="543" customFormat="1" ht="16.5" customHeight="1" x14ac:dyDescent="0.3">
      <c r="A41" s="549" t="s">
        <v>17</v>
      </c>
      <c r="B41" s="575" t="s">
        <v>18</v>
      </c>
      <c r="C41" s="576"/>
      <c r="D41" s="576"/>
      <c r="E41" s="576"/>
    </row>
    <row r="42" spans="1:7" ht="16.5" customHeight="1" x14ac:dyDescent="0.3">
      <c r="A42" s="549"/>
      <c r="B42" s="575" t="s">
        <v>19</v>
      </c>
      <c r="C42" s="576"/>
      <c r="D42" s="576"/>
      <c r="E42" s="576"/>
    </row>
    <row r="43" spans="1:7" ht="16.5" customHeight="1" x14ac:dyDescent="0.3">
      <c r="A43" s="549"/>
      <c r="B43" s="575" t="s">
        <v>20</v>
      </c>
      <c r="C43" s="576"/>
      <c r="D43" s="576"/>
      <c r="E43" s="576"/>
    </row>
    <row r="44" spans="1:7" ht="14.25" customHeight="1" thickBot="1" x14ac:dyDescent="0.3">
      <c r="A44" s="578"/>
      <c r="B44" s="579"/>
      <c r="D44" s="580"/>
      <c r="F44" s="581"/>
      <c r="G44" s="581"/>
    </row>
    <row r="45" spans="1:7" ht="15" customHeight="1" x14ac:dyDescent="0.3">
      <c r="B45" s="685" t="s">
        <v>22</v>
      </c>
      <c r="C45" s="685"/>
      <c r="E45" s="582" t="s">
        <v>23</v>
      </c>
      <c r="F45" s="583"/>
      <c r="G45" s="582" t="s">
        <v>24</v>
      </c>
    </row>
    <row r="46" spans="1:7" ht="15" customHeight="1" x14ac:dyDescent="0.3">
      <c r="A46" s="584" t="s">
        <v>25</v>
      </c>
      <c r="B46" s="585"/>
      <c r="C46" s="585"/>
      <c r="E46" s="585"/>
      <c r="G46" s="585"/>
    </row>
    <row r="47" spans="1:7" ht="15" customHeight="1" x14ac:dyDescent="0.3">
      <c r="A47" s="584" t="s">
        <v>26</v>
      </c>
      <c r="B47" s="586"/>
      <c r="C47" s="586"/>
      <c r="E47" s="586"/>
      <c r="G47" s="587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00" zoomScale="70" zoomScaleNormal="60" zoomScaleSheetLayoutView="70" zoomScalePageLayoutView="43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1"/>
  </cols>
  <sheetData>
    <row r="1" spans="1:9" ht="18.75" customHeight="1" x14ac:dyDescent="0.25">
      <c r="A1" s="689" t="s">
        <v>41</v>
      </c>
      <c r="B1" s="689"/>
      <c r="C1" s="689"/>
      <c r="D1" s="689"/>
      <c r="E1" s="689"/>
      <c r="F1" s="689"/>
      <c r="G1" s="689"/>
      <c r="H1" s="689"/>
      <c r="I1" s="689"/>
    </row>
    <row r="2" spans="1:9" ht="18.75" customHeight="1" x14ac:dyDescent="0.25">
      <c r="A2" s="689"/>
      <c r="B2" s="689"/>
      <c r="C2" s="689"/>
      <c r="D2" s="689"/>
      <c r="E2" s="689"/>
      <c r="F2" s="689"/>
      <c r="G2" s="689"/>
      <c r="H2" s="689"/>
      <c r="I2" s="689"/>
    </row>
    <row r="3" spans="1:9" ht="18.75" customHeight="1" x14ac:dyDescent="0.25">
      <c r="A3" s="689"/>
      <c r="B3" s="689"/>
      <c r="C3" s="689"/>
      <c r="D3" s="689"/>
      <c r="E3" s="689"/>
      <c r="F3" s="689"/>
      <c r="G3" s="689"/>
      <c r="H3" s="689"/>
      <c r="I3" s="689"/>
    </row>
    <row r="4" spans="1:9" ht="18.75" customHeight="1" x14ac:dyDescent="0.25">
      <c r="A4" s="689"/>
      <c r="B4" s="689"/>
      <c r="C4" s="689"/>
      <c r="D4" s="689"/>
      <c r="E4" s="689"/>
      <c r="F4" s="689"/>
      <c r="G4" s="689"/>
      <c r="H4" s="689"/>
      <c r="I4" s="689"/>
    </row>
    <row r="5" spans="1:9" ht="18.75" customHeight="1" x14ac:dyDescent="0.25">
      <c r="A5" s="689"/>
      <c r="B5" s="689"/>
      <c r="C5" s="689"/>
      <c r="D5" s="689"/>
      <c r="E5" s="689"/>
      <c r="F5" s="689"/>
      <c r="G5" s="689"/>
      <c r="H5" s="689"/>
      <c r="I5" s="689"/>
    </row>
    <row r="6" spans="1:9" ht="18.75" customHeight="1" x14ac:dyDescent="0.25">
      <c r="A6" s="689"/>
      <c r="B6" s="689"/>
      <c r="C6" s="689"/>
      <c r="D6" s="689"/>
      <c r="E6" s="689"/>
      <c r="F6" s="689"/>
      <c r="G6" s="689"/>
      <c r="H6" s="689"/>
      <c r="I6" s="689"/>
    </row>
    <row r="7" spans="1:9" ht="18.75" customHeight="1" x14ac:dyDescent="0.25">
      <c r="A7" s="689"/>
      <c r="B7" s="689"/>
      <c r="C7" s="689"/>
      <c r="D7" s="689"/>
      <c r="E7" s="689"/>
      <c r="F7" s="689"/>
      <c r="G7" s="689"/>
      <c r="H7" s="689"/>
      <c r="I7" s="689"/>
    </row>
    <row r="8" spans="1:9" x14ac:dyDescent="0.25">
      <c r="A8" s="690" t="s">
        <v>42</v>
      </c>
      <c r="B8" s="690"/>
      <c r="C8" s="690"/>
      <c r="D8" s="690"/>
      <c r="E8" s="690"/>
      <c r="F8" s="690"/>
      <c r="G8" s="690"/>
      <c r="H8" s="690"/>
      <c r="I8" s="690"/>
    </row>
    <row r="9" spans="1:9" x14ac:dyDescent="0.25">
      <c r="A9" s="690"/>
      <c r="B9" s="690"/>
      <c r="C9" s="690"/>
      <c r="D9" s="690"/>
      <c r="E9" s="690"/>
      <c r="F9" s="690"/>
      <c r="G9" s="690"/>
      <c r="H9" s="690"/>
      <c r="I9" s="690"/>
    </row>
    <row r="10" spans="1:9" x14ac:dyDescent="0.25">
      <c r="A10" s="690"/>
      <c r="B10" s="690"/>
      <c r="C10" s="690"/>
      <c r="D10" s="690"/>
      <c r="E10" s="690"/>
      <c r="F10" s="690"/>
      <c r="G10" s="690"/>
      <c r="H10" s="690"/>
      <c r="I10" s="690"/>
    </row>
    <row r="11" spans="1:9" x14ac:dyDescent="0.25">
      <c r="A11" s="690"/>
      <c r="B11" s="690"/>
      <c r="C11" s="690"/>
      <c r="D11" s="690"/>
      <c r="E11" s="690"/>
      <c r="F11" s="690"/>
      <c r="G11" s="690"/>
      <c r="H11" s="690"/>
      <c r="I11" s="690"/>
    </row>
    <row r="12" spans="1:9" x14ac:dyDescent="0.25">
      <c r="A12" s="690"/>
      <c r="B12" s="690"/>
      <c r="C12" s="690"/>
      <c r="D12" s="690"/>
      <c r="E12" s="690"/>
      <c r="F12" s="690"/>
      <c r="G12" s="690"/>
      <c r="H12" s="690"/>
      <c r="I12" s="690"/>
    </row>
    <row r="13" spans="1:9" x14ac:dyDescent="0.25">
      <c r="A13" s="690"/>
      <c r="B13" s="690"/>
      <c r="C13" s="690"/>
      <c r="D13" s="690"/>
      <c r="E13" s="690"/>
      <c r="F13" s="690"/>
      <c r="G13" s="690"/>
      <c r="H13" s="690"/>
      <c r="I13" s="690"/>
    </row>
    <row r="14" spans="1:9" x14ac:dyDescent="0.25">
      <c r="A14" s="690"/>
      <c r="B14" s="690"/>
      <c r="C14" s="690"/>
      <c r="D14" s="690"/>
      <c r="E14" s="690"/>
      <c r="F14" s="690"/>
      <c r="G14" s="690"/>
      <c r="H14" s="690"/>
      <c r="I14" s="690"/>
    </row>
    <row r="15" spans="1:9" ht="19.5" customHeight="1" thickBot="1" x14ac:dyDescent="0.35">
      <c r="A15" s="5"/>
    </row>
    <row r="16" spans="1:9" ht="19.5" customHeight="1" thickBot="1" x14ac:dyDescent="0.35">
      <c r="A16" s="691" t="s">
        <v>27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43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6" t="s">
        <v>29</v>
      </c>
      <c r="B18" s="695" t="s">
        <v>121</v>
      </c>
      <c r="C18" s="695"/>
      <c r="D18" s="7"/>
      <c r="E18" s="8"/>
      <c r="F18" s="9"/>
      <c r="G18" s="9"/>
      <c r="H18" s="9"/>
    </row>
    <row r="19" spans="1:14" ht="26.25" customHeight="1" x14ac:dyDescent="0.4">
      <c r="A19" s="6" t="s">
        <v>30</v>
      </c>
      <c r="B19" s="498" t="s">
        <v>130</v>
      </c>
      <c r="C19" s="9">
        <v>29</v>
      </c>
      <c r="D19" s="9"/>
      <c r="E19" s="9"/>
      <c r="F19" s="9"/>
      <c r="G19" s="9"/>
      <c r="H19" s="9"/>
    </row>
    <row r="20" spans="1:14" ht="26.25" customHeight="1" x14ac:dyDescent="0.4">
      <c r="A20" s="6" t="s">
        <v>31</v>
      </c>
      <c r="B20" s="696" t="s">
        <v>122</v>
      </c>
      <c r="C20" s="696"/>
      <c r="D20" s="9"/>
      <c r="E20" s="9"/>
      <c r="F20" s="9"/>
      <c r="G20" s="9"/>
      <c r="H20" s="9"/>
    </row>
    <row r="21" spans="1:14" ht="26.25" customHeight="1" x14ac:dyDescent="0.4">
      <c r="A21" s="6" t="s">
        <v>32</v>
      </c>
      <c r="B21" s="696" t="s">
        <v>8</v>
      </c>
      <c r="C21" s="696"/>
      <c r="D21" s="696"/>
      <c r="E21" s="696"/>
      <c r="F21" s="696"/>
      <c r="G21" s="696"/>
      <c r="H21" s="696"/>
      <c r="I21" s="10"/>
    </row>
    <row r="22" spans="1:14" ht="26.25" customHeight="1" x14ac:dyDescent="0.4">
      <c r="A22" s="6" t="s">
        <v>33</v>
      </c>
      <c r="B22" s="11">
        <v>42532</v>
      </c>
      <c r="C22" s="9"/>
      <c r="D22" s="9"/>
      <c r="E22" s="9"/>
      <c r="F22" s="9"/>
      <c r="G22" s="9"/>
      <c r="H22" s="9"/>
    </row>
    <row r="23" spans="1:14" ht="26.25" customHeight="1" x14ac:dyDescent="0.4">
      <c r="A23" s="6" t="s">
        <v>34</v>
      </c>
      <c r="B23" s="11">
        <v>42643</v>
      </c>
      <c r="C23" s="9"/>
      <c r="D23" s="9"/>
      <c r="E23" s="9"/>
      <c r="F23" s="9"/>
      <c r="G23" s="9"/>
      <c r="H23" s="9"/>
    </row>
    <row r="24" spans="1:14" ht="18.75" x14ac:dyDescent="0.3">
      <c r="A24" s="6"/>
      <c r="B24" s="12"/>
    </row>
    <row r="25" spans="1:14" ht="18.75" x14ac:dyDescent="0.3">
      <c r="A25" s="13" t="s">
        <v>1</v>
      </c>
      <c r="B25" s="12"/>
    </row>
    <row r="26" spans="1:14" ht="26.25" customHeight="1" x14ac:dyDescent="0.4">
      <c r="A26" s="14" t="s">
        <v>4</v>
      </c>
      <c r="B26" s="695" t="s">
        <v>123</v>
      </c>
      <c r="C26" s="695"/>
    </row>
    <row r="27" spans="1:14" ht="26.25" customHeight="1" x14ac:dyDescent="0.4">
      <c r="A27" s="15" t="s">
        <v>44</v>
      </c>
      <c r="B27" s="697" t="s">
        <v>124</v>
      </c>
      <c r="C27" s="697"/>
    </row>
    <row r="28" spans="1:14" ht="27" customHeight="1" thickBot="1" x14ac:dyDescent="0.45">
      <c r="A28" s="15" t="s">
        <v>5</v>
      </c>
      <c r="B28" s="16">
        <v>98.8</v>
      </c>
    </row>
    <row r="29" spans="1:14" s="3" customFormat="1" ht="27" customHeight="1" thickBot="1" x14ac:dyDescent="0.45">
      <c r="A29" s="15" t="s">
        <v>45</v>
      </c>
      <c r="B29" s="17">
        <v>0</v>
      </c>
      <c r="C29" s="698" t="s">
        <v>46</v>
      </c>
      <c r="D29" s="699"/>
      <c r="E29" s="699"/>
      <c r="F29" s="699"/>
      <c r="G29" s="700"/>
      <c r="I29" s="18"/>
      <c r="J29" s="18"/>
      <c r="K29" s="18"/>
      <c r="L29" s="18"/>
    </row>
    <row r="30" spans="1:14" s="3" customFormat="1" ht="19.5" customHeight="1" thickBot="1" x14ac:dyDescent="0.35">
      <c r="A30" s="15" t="s">
        <v>47</v>
      </c>
      <c r="B30" s="19">
        <f>B28-B29</f>
        <v>98.8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 thickBot="1" x14ac:dyDescent="0.45">
      <c r="A31" s="15" t="s">
        <v>48</v>
      </c>
      <c r="B31" s="22">
        <v>1</v>
      </c>
      <c r="C31" s="686" t="s">
        <v>49</v>
      </c>
      <c r="D31" s="687"/>
      <c r="E31" s="687"/>
      <c r="F31" s="687"/>
      <c r="G31" s="687"/>
      <c r="H31" s="688"/>
      <c r="I31" s="18"/>
      <c r="J31" s="18"/>
      <c r="K31" s="18"/>
      <c r="L31" s="18"/>
    </row>
    <row r="32" spans="1:14" s="3" customFormat="1" ht="27" customHeight="1" thickBot="1" x14ac:dyDescent="0.45">
      <c r="A32" s="15" t="s">
        <v>50</v>
      </c>
      <c r="B32" s="22">
        <v>1</v>
      </c>
      <c r="C32" s="686" t="s">
        <v>51</v>
      </c>
      <c r="D32" s="687"/>
      <c r="E32" s="687"/>
      <c r="F32" s="687"/>
      <c r="G32" s="687"/>
      <c r="H32" s="688"/>
      <c r="I32" s="18"/>
      <c r="J32" s="18"/>
      <c r="K32" s="18"/>
      <c r="L32" s="23"/>
      <c r="M32" s="23"/>
      <c r="N32" s="24"/>
    </row>
    <row r="33" spans="1:14" s="3" customFormat="1" ht="17.25" customHeight="1" x14ac:dyDescent="0.3">
      <c r="A33" s="15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ht="18.75" x14ac:dyDescent="0.3">
      <c r="A34" s="15" t="s">
        <v>52</v>
      </c>
      <c r="B34" s="27">
        <f>B31/B32</f>
        <v>1</v>
      </c>
      <c r="C34" s="5" t="s">
        <v>53</v>
      </c>
      <c r="D34" s="5"/>
      <c r="E34" s="5"/>
      <c r="F34" s="5"/>
      <c r="G34" s="5"/>
      <c r="I34" s="18"/>
      <c r="J34" s="18"/>
      <c r="K34" s="18"/>
      <c r="L34" s="23"/>
      <c r="M34" s="23"/>
      <c r="N34" s="24"/>
    </row>
    <row r="35" spans="1:14" s="3" customFormat="1" ht="19.5" customHeight="1" thickBot="1" x14ac:dyDescent="0.35">
      <c r="A35" s="15"/>
      <c r="B35" s="19"/>
      <c r="G35" s="5"/>
      <c r="I35" s="18"/>
      <c r="J35" s="18"/>
      <c r="K35" s="18"/>
      <c r="L35" s="23"/>
      <c r="M35" s="23"/>
      <c r="N35" s="24"/>
    </row>
    <row r="36" spans="1:14" s="3" customFormat="1" ht="27" customHeight="1" thickBot="1" x14ac:dyDescent="0.45">
      <c r="A36" s="28" t="s">
        <v>54</v>
      </c>
      <c r="B36" s="29">
        <v>50</v>
      </c>
      <c r="C36" s="5"/>
      <c r="D36" s="701" t="s">
        <v>55</v>
      </c>
      <c r="E36" s="702"/>
      <c r="F36" s="701" t="s">
        <v>56</v>
      </c>
      <c r="G36" s="703"/>
      <c r="J36" s="18"/>
      <c r="K36" s="18"/>
      <c r="L36" s="23"/>
      <c r="M36" s="23"/>
      <c r="N36" s="24"/>
    </row>
    <row r="37" spans="1:14" s="3" customFormat="1" ht="27" customHeight="1" thickBot="1" x14ac:dyDescent="0.45">
      <c r="A37" s="30" t="s">
        <v>57</v>
      </c>
      <c r="B37" s="31">
        <v>10</v>
      </c>
      <c r="C37" s="32" t="s">
        <v>58</v>
      </c>
      <c r="D37" s="33" t="s">
        <v>59</v>
      </c>
      <c r="E37" s="34" t="s">
        <v>60</v>
      </c>
      <c r="F37" s="33" t="s">
        <v>59</v>
      </c>
      <c r="G37" s="35" t="s">
        <v>60</v>
      </c>
      <c r="I37" s="36" t="s">
        <v>61</v>
      </c>
      <c r="J37" s="18"/>
      <c r="K37" s="18"/>
      <c r="L37" s="23"/>
      <c r="M37" s="23"/>
      <c r="N37" s="24"/>
    </row>
    <row r="38" spans="1:14" s="3" customFormat="1" ht="26.25" customHeight="1" x14ac:dyDescent="0.4">
      <c r="A38" s="30" t="s">
        <v>62</v>
      </c>
      <c r="B38" s="31">
        <v>25</v>
      </c>
      <c r="C38" s="37">
        <v>1</v>
      </c>
      <c r="D38" s="38">
        <v>22432835</v>
      </c>
      <c r="E38" s="39">
        <f>IF(ISBLANK(D38),"-",$D$48/$D$45*D38)</f>
        <v>23391447.715998575</v>
      </c>
      <c r="F38" s="38">
        <v>23998399</v>
      </c>
      <c r="G38" s="40">
        <f>IF(ISBLANK(F38),"-",$D$48/$F$45*F38)</f>
        <v>23491177.495516803</v>
      </c>
      <c r="I38" s="41"/>
      <c r="J38" s="18"/>
      <c r="K38" s="18"/>
      <c r="L38" s="23"/>
      <c r="M38" s="23"/>
      <c r="N38" s="24"/>
    </row>
    <row r="39" spans="1:14" s="3" customFormat="1" ht="26.25" customHeight="1" x14ac:dyDescent="0.4">
      <c r="A39" s="30" t="s">
        <v>63</v>
      </c>
      <c r="B39" s="31">
        <v>1</v>
      </c>
      <c r="C39" s="42">
        <v>2</v>
      </c>
      <c r="D39" s="43">
        <v>22297044</v>
      </c>
      <c r="E39" s="44">
        <f>IF(ISBLANK(D39),"-",$D$48/$D$45*D39)</f>
        <v>23249854.017440051</v>
      </c>
      <c r="F39" s="43">
        <v>23979670</v>
      </c>
      <c r="G39" s="45">
        <f>IF(ISBLANK(F39),"-",$D$48/$F$45*F39)</f>
        <v>23472844.344904818</v>
      </c>
      <c r="I39" s="704">
        <f>ABS((F43/D43*D42)-F42)/D42</f>
        <v>8.2812905211067014E-3</v>
      </c>
      <c r="J39" s="18"/>
      <c r="K39" s="18"/>
      <c r="L39" s="23"/>
      <c r="M39" s="23"/>
      <c r="N39" s="24"/>
    </row>
    <row r="40" spans="1:14" ht="26.25" customHeight="1" x14ac:dyDescent="0.4">
      <c r="A40" s="30" t="s">
        <v>64</v>
      </c>
      <c r="B40" s="31">
        <v>1</v>
      </c>
      <c r="C40" s="42">
        <v>3</v>
      </c>
      <c r="D40" s="43">
        <v>22238468</v>
      </c>
      <c r="E40" s="44">
        <f>IF(ISBLANK(D40),"-",$D$48/$D$45*D40)</f>
        <v>23188774.914356899</v>
      </c>
      <c r="F40" s="43">
        <v>23914363</v>
      </c>
      <c r="G40" s="45">
        <f>IF(ISBLANK(F40),"-",$D$48/$F$45*F40)</f>
        <v>23408917.650099061</v>
      </c>
      <c r="I40" s="704"/>
      <c r="L40" s="23"/>
      <c r="M40" s="23"/>
      <c r="N40" s="5"/>
    </row>
    <row r="41" spans="1:14" ht="27" customHeight="1" thickBot="1" x14ac:dyDescent="0.45">
      <c r="A41" s="30" t="s">
        <v>65</v>
      </c>
      <c r="B41" s="31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3"/>
      <c r="M41" s="23"/>
      <c r="N41" s="5"/>
    </row>
    <row r="42" spans="1:14" ht="27" customHeight="1" thickBot="1" x14ac:dyDescent="0.45">
      <c r="A42" s="30" t="s">
        <v>66</v>
      </c>
      <c r="B42" s="31">
        <v>1</v>
      </c>
      <c r="C42" s="51" t="s">
        <v>67</v>
      </c>
      <c r="D42" s="52">
        <f>AVERAGE(D38:D41)</f>
        <v>22322782.333333332</v>
      </c>
      <c r="E42" s="53">
        <f>AVERAGE(E38:E41)</f>
        <v>23276692.215931844</v>
      </c>
      <c r="F42" s="52">
        <f>AVERAGE(F38:F41)</f>
        <v>23964144</v>
      </c>
      <c r="G42" s="54">
        <f>AVERAGE(G38:G41)</f>
        <v>23457646.496840227</v>
      </c>
      <c r="H42" s="4"/>
    </row>
    <row r="43" spans="1:14" ht="26.25" customHeight="1" x14ac:dyDescent="0.4">
      <c r="A43" s="30" t="s">
        <v>68</v>
      </c>
      <c r="B43" s="31">
        <v>1</v>
      </c>
      <c r="C43" s="55" t="s">
        <v>69</v>
      </c>
      <c r="D43" s="56">
        <v>14.56</v>
      </c>
      <c r="E43" s="5"/>
      <c r="F43" s="56">
        <v>15.51</v>
      </c>
      <c r="H43" s="4"/>
    </row>
    <row r="44" spans="1:14" ht="26.25" customHeight="1" x14ac:dyDescent="0.4">
      <c r="A44" s="30" t="s">
        <v>70</v>
      </c>
      <c r="B44" s="31">
        <v>1</v>
      </c>
      <c r="C44" s="57" t="s">
        <v>71</v>
      </c>
      <c r="D44" s="58">
        <f>D43*$B$34</f>
        <v>14.56</v>
      </c>
      <c r="E44" s="59"/>
      <c r="F44" s="58">
        <f>F43*$B$34</f>
        <v>15.51</v>
      </c>
      <c r="H44" s="4"/>
    </row>
    <row r="45" spans="1:14" ht="19.5" customHeight="1" thickBot="1" x14ac:dyDescent="0.35">
      <c r="A45" s="30" t="s">
        <v>72</v>
      </c>
      <c r="B45" s="42">
        <f>(B44/B43)*(B42/B41)*(B40/B39)*(B38/B37)*B36</f>
        <v>125</v>
      </c>
      <c r="C45" s="57" t="s">
        <v>73</v>
      </c>
      <c r="D45" s="60">
        <f>D44*$B$30/100</f>
        <v>14.38528</v>
      </c>
      <c r="E45" s="61"/>
      <c r="F45" s="60">
        <f>F44*$B$30/100</f>
        <v>15.323879999999999</v>
      </c>
      <c r="H45" s="4"/>
    </row>
    <row r="46" spans="1:14" ht="19.5" customHeight="1" thickBot="1" x14ac:dyDescent="0.35">
      <c r="A46" s="705" t="s">
        <v>74</v>
      </c>
      <c r="B46" s="706"/>
      <c r="C46" s="57" t="s">
        <v>75</v>
      </c>
      <c r="D46" s="62">
        <f>D45/$B$45</f>
        <v>0.11508224</v>
      </c>
      <c r="E46" s="63"/>
      <c r="F46" s="64">
        <f>F45/$B$45</f>
        <v>0.12259104</v>
      </c>
      <c r="H46" s="4"/>
    </row>
    <row r="47" spans="1:14" ht="27" customHeight="1" thickBot="1" x14ac:dyDescent="0.45">
      <c r="A47" s="707"/>
      <c r="B47" s="708"/>
      <c r="C47" s="65" t="s">
        <v>76</v>
      </c>
      <c r="D47" s="66">
        <v>0.12</v>
      </c>
      <c r="E47" s="67"/>
      <c r="F47" s="63"/>
      <c r="H47" s="4"/>
    </row>
    <row r="48" spans="1:14" ht="18.75" x14ac:dyDescent="0.3">
      <c r="C48" s="68" t="s">
        <v>77</v>
      </c>
      <c r="D48" s="60">
        <f>D47*$B$45</f>
        <v>15</v>
      </c>
      <c r="F48" s="69"/>
      <c r="H48" s="4"/>
    </row>
    <row r="49" spans="1:12" ht="19.5" customHeight="1" thickBot="1" x14ac:dyDescent="0.35">
      <c r="C49" s="70" t="s">
        <v>78</v>
      </c>
      <c r="D49" s="71">
        <f>D48/B34</f>
        <v>15</v>
      </c>
      <c r="F49" s="69"/>
      <c r="H49" s="4"/>
    </row>
    <row r="50" spans="1:12" ht="18.75" x14ac:dyDescent="0.3">
      <c r="C50" s="28" t="s">
        <v>79</v>
      </c>
      <c r="D50" s="72">
        <f>AVERAGE(E38:E41,G38:G41)</f>
        <v>23367169.356386036</v>
      </c>
      <c r="F50" s="73"/>
      <c r="H50" s="4"/>
    </row>
    <row r="51" spans="1:12" ht="18.75" x14ac:dyDescent="0.3">
      <c r="C51" s="30" t="s">
        <v>80</v>
      </c>
      <c r="D51" s="74">
        <f>STDEV(E38:E41,G38:G41)/D50</f>
        <v>5.2225802664322548E-3</v>
      </c>
      <c r="F51" s="73"/>
      <c r="H51" s="4"/>
    </row>
    <row r="52" spans="1:12" ht="19.5" customHeight="1" thickBot="1" x14ac:dyDescent="0.35">
      <c r="C52" s="75" t="s">
        <v>16</v>
      </c>
      <c r="D52" s="76">
        <f>COUNT(E38:E41,G38:G41)</f>
        <v>6</v>
      </c>
      <c r="F52" s="73"/>
    </row>
    <row r="54" spans="1:12" ht="18.75" x14ac:dyDescent="0.3">
      <c r="A54" s="77" t="s">
        <v>1</v>
      </c>
      <c r="B54" s="78" t="s">
        <v>81</v>
      </c>
    </row>
    <row r="55" spans="1:12" ht="18.75" x14ac:dyDescent="0.3">
      <c r="A55" s="5" t="s">
        <v>82</v>
      </c>
      <c r="B55" s="79" t="str">
        <f>B21</f>
        <v>Tenofovir Disoproxil Fumarate 300mg, Lamivudine 300mg, Efavirenz 600mg</v>
      </c>
    </row>
    <row r="56" spans="1:12" ht="26.25" customHeight="1" x14ac:dyDescent="0.4">
      <c r="A56" s="79" t="s">
        <v>83</v>
      </c>
      <c r="B56" s="80">
        <v>300</v>
      </c>
      <c r="C56" s="5" t="str">
        <f>B20</f>
        <v xml:space="preserve">Tenofovir Disoproxil Fumarate 300mg, Lamivudine 300mg &amp; Efavirenz 600mg </v>
      </c>
      <c r="H56" s="59"/>
    </row>
    <row r="57" spans="1:12" ht="18.75" x14ac:dyDescent="0.3">
      <c r="A57" s="79" t="s">
        <v>84</v>
      </c>
      <c r="B57" s="81">
        <f>Uniformity!C46</f>
        <v>1754.5825</v>
      </c>
      <c r="H57" s="59"/>
    </row>
    <row r="58" spans="1:12" ht="19.5" customHeight="1" thickBot="1" x14ac:dyDescent="0.35">
      <c r="H58" s="59"/>
    </row>
    <row r="59" spans="1:12" s="3" customFormat="1" ht="27" customHeight="1" thickBot="1" x14ac:dyDescent="0.45">
      <c r="A59" s="28" t="s">
        <v>85</v>
      </c>
      <c r="B59" s="29">
        <v>250</v>
      </c>
      <c r="C59" s="5"/>
      <c r="D59" s="82" t="s">
        <v>86</v>
      </c>
      <c r="E59" s="83" t="s">
        <v>58</v>
      </c>
      <c r="F59" s="83" t="s">
        <v>59</v>
      </c>
      <c r="G59" s="83" t="s">
        <v>87</v>
      </c>
      <c r="H59" s="32" t="s">
        <v>88</v>
      </c>
      <c r="L59" s="18"/>
    </row>
    <row r="60" spans="1:12" s="3" customFormat="1" ht="26.25" customHeight="1" x14ac:dyDescent="0.4">
      <c r="A60" s="30" t="s">
        <v>89</v>
      </c>
      <c r="B60" s="31">
        <v>3</v>
      </c>
      <c r="C60" s="709" t="s">
        <v>90</v>
      </c>
      <c r="D60" s="712">
        <v>1746.93</v>
      </c>
      <c r="E60" s="84">
        <v>1</v>
      </c>
      <c r="F60" s="85">
        <v>27911827</v>
      </c>
      <c r="G60" s="86">
        <f>IF(ISBLANK(F60),"-",(F60/$D$50*$D$47*$B$68)*($B$57/$D$60))</f>
        <v>299.93037987544142</v>
      </c>
      <c r="H60" s="87">
        <f t="shared" ref="H60:H71" si="0">IF(ISBLANK(F60),"-",G60/$B$56)</f>
        <v>0.99976793291813804</v>
      </c>
      <c r="L60" s="18"/>
    </row>
    <row r="61" spans="1:12" s="3" customFormat="1" ht="26.25" customHeight="1" x14ac:dyDescent="0.4">
      <c r="A61" s="30" t="s">
        <v>91</v>
      </c>
      <c r="B61" s="31">
        <v>25</v>
      </c>
      <c r="C61" s="710"/>
      <c r="D61" s="713"/>
      <c r="E61" s="88">
        <v>2</v>
      </c>
      <c r="F61" s="43">
        <v>27923921</v>
      </c>
      <c r="G61" s="89">
        <f>IF(ISBLANK(F61),"-",(F61/$D$50*$D$47*$B$68)*($B$57/$D$60))</f>
        <v>300.06033761752019</v>
      </c>
      <c r="H61" s="90">
        <f t="shared" si="0"/>
        <v>1.000201125391734</v>
      </c>
      <c r="L61" s="18"/>
    </row>
    <row r="62" spans="1:12" s="3" customFormat="1" ht="26.25" customHeight="1" x14ac:dyDescent="0.4">
      <c r="A62" s="30" t="s">
        <v>92</v>
      </c>
      <c r="B62" s="31">
        <v>1</v>
      </c>
      <c r="C62" s="710"/>
      <c r="D62" s="713"/>
      <c r="E62" s="88">
        <v>3</v>
      </c>
      <c r="F62" s="91">
        <v>27917704</v>
      </c>
      <c r="G62" s="89">
        <f>IF(ISBLANK(F62),"-",(F62/$D$50*$D$47*$B$68)*($B$57/$D$60))</f>
        <v>299.99353198807552</v>
      </c>
      <c r="H62" s="90">
        <f t="shared" si="0"/>
        <v>0.99997843996025171</v>
      </c>
      <c r="L62" s="18"/>
    </row>
    <row r="63" spans="1:12" ht="27" customHeight="1" thickBot="1" x14ac:dyDescent="0.45">
      <c r="A63" s="30" t="s">
        <v>93</v>
      </c>
      <c r="B63" s="31">
        <v>1</v>
      </c>
      <c r="C63" s="711"/>
      <c r="D63" s="714"/>
      <c r="E63" s="92">
        <v>4</v>
      </c>
      <c r="F63" s="93"/>
      <c r="G63" s="89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30" t="s">
        <v>94</v>
      </c>
      <c r="B64" s="31">
        <v>1</v>
      </c>
      <c r="C64" s="709" t="s">
        <v>95</v>
      </c>
      <c r="D64" s="712">
        <v>1733.31</v>
      </c>
      <c r="E64" s="84">
        <v>1</v>
      </c>
      <c r="F64" s="85">
        <v>27305341</v>
      </c>
      <c r="G64" s="94">
        <f>IF(ISBLANK(F64),"-",(F64/$D$50*$D$47*$B$68)*($B$57/$D$64))</f>
        <v>295.7188835380307</v>
      </c>
      <c r="H64" s="95">
        <f t="shared" si="0"/>
        <v>0.98572961179343566</v>
      </c>
    </row>
    <row r="65" spans="1:8" ht="26.25" customHeight="1" x14ac:dyDescent="0.4">
      <c r="A65" s="30" t="s">
        <v>96</v>
      </c>
      <c r="B65" s="31">
        <v>1</v>
      </c>
      <c r="C65" s="710"/>
      <c r="D65" s="713"/>
      <c r="E65" s="88">
        <v>2</v>
      </c>
      <c r="F65" s="43">
        <v>27306112</v>
      </c>
      <c r="G65" s="96">
        <f>IF(ISBLANK(F65),"-",(F65/$D$50*$D$47*$B$68)*($B$57/$D$64))</f>
        <v>295.72723352564697</v>
      </c>
      <c r="H65" s="97">
        <f t="shared" si="0"/>
        <v>0.9857574450854899</v>
      </c>
    </row>
    <row r="66" spans="1:8" ht="26.25" customHeight="1" x14ac:dyDescent="0.4">
      <c r="A66" s="30" t="s">
        <v>97</v>
      </c>
      <c r="B66" s="31">
        <v>1</v>
      </c>
      <c r="C66" s="710"/>
      <c r="D66" s="713"/>
      <c r="E66" s="88">
        <v>3</v>
      </c>
      <c r="F66" s="43">
        <v>27413315</v>
      </c>
      <c r="G66" s="96">
        <f>IF(ISBLANK(F66),"-",(F66/$D$50*$D$47*$B$68)*($B$57/$D$64))</f>
        <v>296.88825002684825</v>
      </c>
      <c r="H66" s="97">
        <f t="shared" si="0"/>
        <v>0.98962750008949418</v>
      </c>
    </row>
    <row r="67" spans="1:8" ht="27" customHeight="1" thickBot="1" x14ac:dyDescent="0.45">
      <c r="A67" s="30" t="s">
        <v>98</v>
      </c>
      <c r="B67" s="31">
        <v>1</v>
      </c>
      <c r="C67" s="711"/>
      <c r="D67" s="714"/>
      <c r="E67" s="92">
        <v>4</v>
      </c>
      <c r="F67" s="93"/>
      <c r="G67" s="98" t="str">
        <f>IF(ISBLANK(F67),"-",(F67/$D$50*$D$47*$B$68)*($B$57/$D$64))</f>
        <v>-</v>
      </c>
      <c r="H67" s="99" t="str">
        <f t="shared" si="0"/>
        <v>-</v>
      </c>
    </row>
    <row r="68" spans="1:8" ht="26.25" customHeight="1" x14ac:dyDescent="0.4">
      <c r="A68" s="30" t="s">
        <v>99</v>
      </c>
      <c r="B68" s="100">
        <f>(B67/B66)*(B65/B64)*(B63/B62)*(B61/B60)*B59</f>
        <v>2083.3333333333335</v>
      </c>
      <c r="C68" s="709" t="s">
        <v>100</v>
      </c>
      <c r="D68" s="712">
        <v>1759.37</v>
      </c>
      <c r="E68" s="84">
        <v>1</v>
      </c>
      <c r="F68" s="85"/>
      <c r="G68" s="94" t="str">
        <f>IF(ISBLANK(F68),"-",(F68/$D$50*$D$47*$B$68)*($B$57/$D$68))</f>
        <v>-</v>
      </c>
      <c r="H68" s="90" t="str">
        <f t="shared" si="0"/>
        <v>-</v>
      </c>
    </row>
    <row r="69" spans="1:8" ht="27" customHeight="1" thickBot="1" x14ac:dyDescent="0.45">
      <c r="A69" s="75" t="s">
        <v>101</v>
      </c>
      <c r="B69" s="101">
        <f>(D47*B68)/B56*B57</f>
        <v>1462.1520833333334</v>
      </c>
      <c r="C69" s="710"/>
      <c r="D69" s="713"/>
      <c r="E69" s="88">
        <v>2</v>
      </c>
      <c r="F69" s="43"/>
      <c r="G69" s="96" t="str">
        <f>IF(ISBLANK(F69),"-",(F69/$D$50*$D$47*$B$68)*($B$57/$D$68))</f>
        <v>-</v>
      </c>
      <c r="H69" s="90" t="str">
        <f t="shared" si="0"/>
        <v>-</v>
      </c>
    </row>
    <row r="70" spans="1:8" ht="26.25" customHeight="1" x14ac:dyDescent="0.4">
      <c r="A70" s="717" t="s">
        <v>74</v>
      </c>
      <c r="B70" s="718"/>
      <c r="C70" s="710"/>
      <c r="D70" s="713"/>
      <c r="E70" s="88">
        <v>3</v>
      </c>
      <c r="F70" s="43"/>
      <c r="G70" s="96" t="str">
        <f>IF(ISBLANK(F70),"-",(F70/$D$50*$D$47*$B$68)*($B$57/$D$68))</f>
        <v>-</v>
      </c>
      <c r="H70" s="90" t="str">
        <f t="shared" si="0"/>
        <v>-</v>
      </c>
    </row>
    <row r="71" spans="1:8" ht="27" customHeight="1" thickBot="1" x14ac:dyDescent="0.45">
      <c r="A71" s="719"/>
      <c r="B71" s="720"/>
      <c r="C71" s="715"/>
      <c r="D71" s="714"/>
      <c r="E71" s="92">
        <v>4</v>
      </c>
      <c r="F71" s="93"/>
      <c r="G71" s="98" t="str">
        <f>IF(ISBLANK(F71),"-",(F71/$D$50*$D$47*$B$68)*($B$57/$D$68))</f>
        <v>-</v>
      </c>
      <c r="H71" s="102" t="str">
        <f t="shared" si="0"/>
        <v>-</v>
      </c>
    </row>
    <row r="72" spans="1:8" ht="26.25" customHeight="1" x14ac:dyDescent="0.4">
      <c r="A72" s="59"/>
      <c r="B72" s="59"/>
      <c r="C72" s="59"/>
      <c r="D72" s="59"/>
      <c r="E72" s="59"/>
      <c r="F72" s="103" t="s">
        <v>67</v>
      </c>
      <c r="G72" s="104">
        <f>AVERAGE(G60:G71)</f>
        <v>298.05310276192716</v>
      </c>
      <c r="H72" s="105">
        <f>AVERAGE(H60:H71)</f>
        <v>0.99351034253975723</v>
      </c>
    </row>
    <row r="73" spans="1:8" ht="26.25" customHeight="1" x14ac:dyDescent="0.4">
      <c r="C73" s="59"/>
      <c r="D73" s="59"/>
      <c r="E73" s="59"/>
      <c r="F73" s="106" t="s">
        <v>80</v>
      </c>
      <c r="G73" s="107">
        <f>STDEV(G60:G71)/G72</f>
        <v>7.2788894840671164E-3</v>
      </c>
      <c r="H73" s="107">
        <f>STDEV(H60:H71)/H72</f>
        <v>7.2788894840671121E-3</v>
      </c>
    </row>
    <row r="74" spans="1:8" ht="27" customHeight="1" thickBot="1" x14ac:dyDescent="0.45">
      <c r="A74" s="59"/>
      <c r="B74" s="59"/>
      <c r="C74" s="59"/>
      <c r="D74" s="59"/>
      <c r="E74" s="61"/>
      <c r="F74" s="108" t="s">
        <v>16</v>
      </c>
      <c r="G74" s="109">
        <f>COUNT(G60:G71)</f>
        <v>6</v>
      </c>
      <c r="H74" s="109">
        <f>COUNT(H60:H71)</f>
        <v>6</v>
      </c>
    </row>
    <row r="76" spans="1:8" ht="26.25" customHeight="1" x14ac:dyDescent="0.4">
      <c r="A76" s="14" t="s">
        <v>102</v>
      </c>
      <c r="B76" s="15" t="s">
        <v>103</v>
      </c>
      <c r="C76" s="721" t="str">
        <f>B20</f>
        <v xml:space="preserve">Tenofovir Disoproxil Fumarate 300mg, Lamivudine 300mg &amp; Efavirenz 600mg </v>
      </c>
      <c r="D76" s="721"/>
      <c r="E76" s="5" t="s">
        <v>104</v>
      </c>
      <c r="F76" s="5"/>
      <c r="G76" s="110">
        <f>H72</f>
        <v>0.99351034253975723</v>
      </c>
      <c r="H76" s="19"/>
    </row>
    <row r="77" spans="1:8" ht="18.75" x14ac:dyDescent="0.3">
      <c r="A77" s="13" t="s">
        <v>105</v>
      </c>
      <c r="B77" s="13" t="s">
        <v>106</v>
      </c>
    </row>
    <row r="78" spans="1:8" ht="18.75" x14ac:dyDescent="0.3">
      <c r="A78" s="13"/>
      <c r="B78" s="13"/>
    </row>
    <row r="79" spans="1:8" ht="26.25" customHeight="1" x14ac:dyDescent="0.4">
      <c r="A79" s="14" t="s">
        <v>4</v>
      </c>
      <c r="B79" s="716" t="str">
        <f>B26</f>
        <v>Tenofovir Disoproxil Fumurate</v>
      </c>
      <c r="C79" s="716"/>
    </row>
    <row r="80" spans="1:8" ht="26.25" customHeight="1" x14ac:dyDescent="0.4">
      <c r="A80" s="15" t="s">
        <v>44</v>
      </c>
      <c r="B80" s="716" t="str">
        <f>B27</f>
        <v>T11-8</v>
      </c>
      <c r="C80" s="716"/>
    </row>
    <row r="81" spans="1:12" ht="27" customHeight="1" thickBot="1" x14ac:dyDescent="0.45">
      <c r="A81" s="15" t="s">
        <v>5</v>
      </c>
      <c r="B81" s="16">
        <f>B28</f>
        <v>98.8</v>
      </c>
    </row>
    <row r="82" spans="1:12" s="3" customFormat="1" ht="27" customHeight="1" thickBot="1" x14ac:dyDescent="0.45">
      <c r="A82" s="15" t="s">
        <v>45</v>
      </c>
      <c r="B82" s="17">
        <v>0</v>
      </c>
      <c r="C82" s="698" t="s">
        <v>46</v>
      </c>
      <c r="D82" s="699"/>
      <c r="E82" s="699"/>
      <c r="F82" s="699"/>
      <c r="G82" s="700"/>
      <c r="I82" s="18"/>
      <c r="J82" s="18"/>
      <c r="K82" s="18"/>
      <c r="L82" s="18"/>
    </row>
    <row r="83" spans="1:12" s="3" customFormat="1" ht="19.5" customHeight="1" thickBot="1" x14ac:dyDescent="0.35">
      <c r="A83" s="15" t="s">
        <v>47</v>
      </c>
      <c r="B83" s="19">
        <f>B81-B82</f>
        <v>98.8</v>
      </c>
      <c r="C83" s="20"/>
      <c r="D83" s="20"/>
      <c r="E83" s="20"/>
      <c r="F83" s="20"/>
      <c r="G83" s="21"/>
      <c r="I83" s="18"/>
      <c r="J83" s="18"/>
      <c r="K83" s="18"/>
      <c r="L83" s="18"/>
    </row>
    <row r="84" spans="1:12" s="3" customFormat="1" ht="27" customHeight="1" thickBot="1" x14ac:dyDescent="0.45">
      <c r="A84" s="15" t="s">
        <v>48</v>
      </c>
      <c r="B84" s="22">
        <v>1</v>
      </c>
      <c r="C84" s="686" t="s">
        <v>107</v>
      </c>
      <c r="D84" s="687"/>
      <c r="E84" s="687"/>
      <c r="F84" s="687"/>
      <c r="G84" s="687"/>
      <c r="H84" s="688"/>
      <c r="I84" s="18"/>
      <c r="J84" s="18"/>
      <c r="K84" s="18"/>
      <c r="L84" s="18"/>
    </row>
    <row r="85" spans="1:12" s="3" customFormat="1" ht="27" customHeight="1" thickBot="1" x14ac:dyDescent="0.45">
      <c r="A85" s="15" t="s">
        <v>50</v>
      </c>
      <c r="B85" s="22">
        <v>1</v>
      </c>
      <c r="C85" s="686" t="s">
        <v>108</v>
      </c>
      <c r="D85" s="687"/>
      <c r="E85" s="687"/>
      <c r="F85" s="687"/>
      <c r="G85" s="687"/>
      <c r="H85" s="688"/>
      <c r="I85" s="18"/>
      <c r="J85" s="18"/>
      <c r="K85" s="18"/>
      <c r="L85" s="18"/>
    </row>
    <row r="86" spans="1:12" s="3" customFormat="1" ht="18.75" x14ac:dyDescent="0.3">
      <c r="A86" s="15"/>
      <c r="B86" s="25"/>
      <c r="C86" s="26"/>
      <c r="D86" s="26"/>
      <c r="E86" s="26"/>
      <c r="F86" s="26"/>
      <c r="G86" s="26"/>
      <c r="H86" s="26"/>
      <c r="I86" s="18"/>
      <c r="J86" s="18"/>
      <c r="K86" s="18"/>
      <c r="L86" s="18"/>
    </row>
    <row r="87" spans="1:12" s="3" customFormat="1" ht="18.75" x14ac:dyDescent="0.3">
      <c r="A87" s="15" t="s">
        <v>52</v>
      </c>
      <c r="B87" s="27">
        <f>B84/B85</f>
        <v>1</v>
      </c>
      <c r="C87" s="5" t="s">
        <v>53</v>
      </c>
      <c r="D87" s="5"/>
      <c r="E87" s="5"/>
      <c r="F87" s="5"/>
      <c r="G87" s="5"/>
      <c r="I87" s="18"/>
      <c r="J87" s="18"/>
      <c r="K87" s="18"/>
      <c r="L87" s="18"/>
    </row>
    <row r="88" spans="1:12" ht="19.5" customHeight="1" thickBot="1" x14ac:dyDescent="0.35">
      <c r="A88" s="13"/>
      <c r="B88" s="13"/>
    </row>
    <row r="89" spans="1:12" ht="27" customHeight="1" thickBot="1" x14ac:dyDescent="0.45">
      <c r="A89" s="28" t="s">
        <v>54</v>
      </c>
      <c r="B89" s="29">
        <v>25</v>
      </c>
      <c r="D89" s="111" t="s">
        <v>55</v>
      </c>
      <c r="E89" s="112"/>
      <c r="F89" s="701" t="s">
        <v>56</v>
      </c>
      <c r="G89" s="703"/>
    </row>
    <row r="90" spans="1:12" ht="27" customHeight="1" thickBot="1" x14ac:dyDescent="0.45">
      <c r="A90" s="30" t="s">
        <v>57</v>
      </c>
      <c r="B90" s="31">
        <v>10</v>
      </c>
      <c r="C90" s="113" t="s">
        <v>58</v>
      </c>
      <c r="D90" s="33" t="s">
        <v>59</v>
      </c>
      <c r="E90" s="34" t="s">
        <v>60</v>
      </c>
      <c r="F90" s="33" t="s">
        <v>59</v>
      </c>
      <c r="G90" s="114" t="s">
        <v>60</v>
      </c>
      <c r="I90" s="36" t="s">
        <v>61</v>
      </c>
    </row>
    <row r="91" spans="1:12" ht="26.25" customHeight="1" x14ac:dyDescent="0.4">
      <c r="A91" s="30" t="s">
        <v>62</v>
      </c>
      <c r="B91" s="31">
        <v>20</v>
      </c>
      <c r="C91" s="115">
        <v>1</v>
      </c>
      <c r="D91" s="591">
        <v>73424721</v>
      </c>
      <c r="E91" s="39">
        <f>IF(ISBLANK(D91),"-",$D$101/$D$98*D91)</f>
        <v>73971319.738655522</v>
      </c>
      <c r="F91" s="591">
        <v>68856923</v>
      </c>
      <c r="G91" s="40">
        <f>IF(ISBLANK(F91),"-",$D$101/$F$98*F91)</f>
        <v>73207186.872724816</v>
      </c>
      <c r="I91" s="41"/>
    </row>
    <row r="92" spans="1:12" ht="26.25" customHeight="1" x14ac:dyDescent="0.4">
      <c r="A92" s="30" t="s">
        <v>63</v>
      </c>
      <c r="B92" s="31">
        <v>1</v>
      </c>
      <c r="C92" s="59">
        <v>2</v>
      </c>
      <c r="D92" s="592">
        <v>73212740</v>
      </c>
      <c r="E92" s="44">
        <f>IF(ISBLANK(D92),"-",$D$101/$D$98*D92)</f>
        <v>73757760.679581672</v>
      </c>
      <c r="F92" s="592">
        <v>68859152</v>
      </c>
      <c r="G92" s="45">
        <f>IF(ISBLANK(F92),"-",$D$101/$F$98*F92)</f>
        <v>73209556.697172821</v>
      </c>
      <c r="I92" s="704">
        <f>ABS((F96/D96*D95)-F95)/D95</f>
        <v>1.0496072569253875E-2</v>
      </c>
    </row>
    <row r="93" spans="1:12" ht="26.25" customHeight="1" x14ac:dyDescent="0.4">
      <c r="A93" s="30" t="s">
        <v>64</v>
      </c>
      <c r="B93" s="31">
        <v>1</v>
      </c>
      <c r="C93" s="59">
        <v>3</v>
      </c>
      <c r="D93" s="592">
        <v>73568097</v>
      </c>
      <c r="E93" s="44">
        <f>IF(ISBLANK(D93),"-",$D$101/$D$98*D93)</f>
        <v>74115763.078642458</v>
      </c>
      <c r="F93" s="592">
        <v>68634567</v>
      </c>
      <c r="G93" s="45">
        <f>IF(ISBLANK(F93),"-",$D$101/$F$98*F93)</f>
        <v>72970782.796924457</v>
      </c>
      <c r="I93" s="704"/>
    </row>
    <row r="94" spans="1:12" ht="27" customHeight="1" thickBot="1" x14ac:dyDescent="0.45">
      <c r="A94" s="30" t="s">
        <v>65</v>
      </c>
      <c r="B94" s="31">
        <v>1</v>
      </c>
      <c r="C94" s="116">
        <v>4</v>
      </c>
      <c r="D94" s="47"/>
      <c r="E94" s="48" t="str">
        <f>IF(ISBLANK(D94),"-",$D$101/$D$98*D94)</f>
        <v>-</v>
      </c>
      <c r="F94" s="117"/>
      <c r="G94" s="49" t="str">
        <f>IF(ISBLANK(F94),"-",$D$101/$F$98*F94)</f>
        <v>-</v>
      </c>
      <c r="I94" s="50"/>
    </row>
    <row r="95" spans="1:12" ht="27" customHeight="1" thickBot="1" x14ac:dyDescent="0.45">
      <c r="A95" s="30" t="s">
        <v>66</v>
      </c>
      <c r="B95" s="31">
        <v>1</v>
      </c>
      <c r="C95" s="15" t="s">
        <v>67</v>
      </c>
      <c r="D95" s="118">
        <f>AVERAGE(D91:D94)</f>
        <v>73401852.666666672</v>
      </c>
      <c r="E95" s="53">
        <f>AVERAGE(E91:E94)</f>
        <v>73948281.165626556</v>
      </c>
      <c r="F95" s="119">
        <f>AVERAGE(F91:F94)</f>
        <v>68783547.333333328</v>
      </c>
      <c r="G95" s="120">
        <f>AVERAGE(G91:G94)</f>
        <v>73129175.45560737</v>
      </c>
    </row>
    <row r="96" spans="1:12" ht="26.25" customHeight="1" x14ac:dyDescent="0.4">
      <c r="A96" s="30" t="s">
        <v>68</v>
      </c>
      <c r="B96" s="16">
        <v>1</v>
      </c>
      <c r="C96" s="121" t="s">
        <v>109</v>
      </c>
      <c r="D96" s="122">
        <v>15.07</v>
      </c>
      <c r="E96" s="5"/>
      <c r="F96" s="56">
        <v>14.28</v>
      </c>
    </row>
    <row r="97" spans="1:10" ht="26.25" customHeight="1" x14ac:dyDescent="0.4">
      <c r="A97" s="30" t="s">
        <v>70</v>
      </c>
      <c r="B97" s="16">
        <v>1</v>
      </c>
      <c r="C97" s="123" t="s">
        <v>110</v>
      </c>
      <c r="D97" s="124">
        <f>D96*$B$87</f>
        <v>15.07</v>
      </c>
      <c r="E97" s="59"/>
      <c r="F97" s="58">
        <f>F96*$B$87</f>
        <v>14.28</v>
      </c>
    </row>
    <row r="98" spans="1:10" ht="19.5" customHeight="1" thickBot="1" x14ac:dyDescent="0.35">
      <c r="A98" s="30" t="s">
        <v>72</v>
      </c>
      <c r="B98" s="59">
        <f>(B97/B96)*(B95/B94)*(B93/B92)*(B91/B90)*B89</f>
        <v>50</v>
      </c>
      <c r="C98" s="123" t="s">
        <v>111</v>
      </c>
      <c r="D98" s="125">
        <f>D97*$B$83/100</f>
        <v>14.889159999999999</v>
      </c>
      <c r="E98" s="61"/>
      <c r="F98" s="60">
        <f>F97*$B$83/100</f>
        <v>14.108639999999998</v>
      </c>
    </row>
    <row r="99" spans="1:10" ht="19.5" customHeight="1" thickBot="1" x14ac:dyDescent="0.35">
      <c r="A99" s="705" t="s">
        <v>74</v>
      </c>
      <c r="B99" s="722"/>
      <c r="C99" s="123" t="s">
        <v>112</v>
      </c>
      <c r="D99" s="126">
        <f>D98/$B$98</f>
        <v>0.29778319999999997</v>
      </c>
      <c r="E99" s="61"/>
      <c r="F99" s="64">
        <f>F98/$B$98</f>
        <v>0.28217279999999995</v>
      </c>
      <c r="H99" s="4"/>
    </row>
    <row r="100" spans="1:10" ht="19.5" customHeight="1" thickBot="1" x14ac:dyDescent="0.35">
      <c r="A100" s="707"/>
      <c r="B100" s="723"/>
      <c r="C100" s="123" t="s">
        <v>76</v>
      </c>
      <c r="D100" s="127">
        <f>$B$56/$B$116</f>
        <v>0.3</v>
      </c>
      <c r="F100" s="69"/>
      <c r="G100" s="128"/>
      <c r="H100" s="4"/>
    </row>
    <row r="101" spans="1:10" ht="18.75" x14ac:dyDescent="0.3">
      <c r="C101" s="123" t="s">
        <v>77</v>
      </c>
      <c r="D101" s="124">
        <f>D100*$B$98</f>
        <v>15</v>
      </c>
      <c r="F101" s="69"/>
      <c r="H101" s="4"/>
    </row>
    <row r="102" spans="1:10" ht="19.5" customHeight="1" thickBot="1" x14ac:dyDescent="0.35">
      <c r="C102" s="129" t="s">
        <v>78</v>
      </c>
      <c r="D102" s="130">
        <f>D101/B34</f>
        <v>15</v>
      </c>
      <c r="F102" s="73"/>
      <c r="H102" s="4"/>
      <c r="J102" s="131"/>
    </row>
    <row r="103" spans="1:10" ht="18.75" x14ac:dyDescent="0.3">
      <c r="C103" s="132" t="s">
        <v>113</v>
      </c>
      <c r="D103" s="133">
        <f>AVERAGE(E91:E94,G91:G94)</f>
        <v>73538728.310616955</v>
      </c>
      <c r="F103" s="73"/>
      <c r="G103" s="128"/>
      <c r="H103" s="4"/>
      <c r="J103" s="134"/>
    </row>
    <row r="104" spans="1:10" ht="18.75" x14ac:dyDescent="0.3">
      <c r="C104" s="106" t="s">
        <v>80</v>
      </c>
      <c r="D104" s="135">
        <f>STDEV(E91:E94,G91:G94)/D103</f>
        <v>6.4039524022751265E-3</v>
      </c>
      <c r="F104" s="73"/>
      <c r="H104" s="4"/>
      <c r="J104" s="134"/>
    </row>
    <row r="105" spans="1:10" ht="19.5" customHeight="1" thickBot="1" x14ac:dyDescent="0.35">
      <c r="C105" s="108" t="s">
        <v>16</v>
      </c>
      <c r="D105" s="136">
        <f>COUNT(E91:E94,G91:G94)</f>
        <v>6</v>
      </c>
      <c r="F105" s="73"/>
      <c r="H105" s="4"/>
      <c r="J105" s="134"/>
    </row>
    <row r="106" spans="1:10" ht="19.5" customHeight="1" thickBot="1" x14ac:dyDescent="0.35">
      <c r="A106" s="77"/>
      <c r="B106" s="77"/>
      <c r="C106" s="77"/>
      <c r="D106" s="77"/>
      <c r="E106" s="77"/>
    </row>
    <row r="107" spans="1:10" ht="26.25" customHeight="1" x14ac:dyDescent="0.4">
      <c r="A107" s="28" t="s">
        <v>114</v>
      </c>
      <c r="B107" s="29">
        <v>1000</v>
      </c>
      <c r="C107" s="111" t="s">
        <v>115</v>
      </c>
      <c r="D107" s="137" t="s">
        <v>59</v>
      </c>
      <c r="E107" s="138" t="s">
        <v>116</v>
      </c>
      <c r="F107" s="139" t="s">
        <v>117</v>
      </c>
    </row>
    <row r="108" spans="1:10" ht="26.25" customHeight="1" x14ac:dyDescent="0.4">
      <c r="A108" s="30" t="s">
        <v>118</v>
      </c>
      <c r="B108" s="31">
        <v>1</v>
      </c>
      <c r="C108" s="140">
        <v>1</v>
      </c>
      <c r="D108" s="141">
        <v>71848355</v>
      </c>
      <c r="E108" s="142">
        <f t="shared" ref="E108:E113" si="1">IF(ISBLANK(D108),"-",D108/$D$103*$D$100*$B$116)</f>
        <v>293.10415063144524</v>
      </c>
      <c r="F108" s="143">
        <f t="shared" ref="F108:F113" si="2">IF(ISBLANK(D108), "-", E108/$B$56)</f>
        <v>0.97701383543815079</v>
      </c>
    </row>
    <row r="109" spans="1:10" ht="26.25" customHeight="1" x14ac:dyDescent="0.4">
      <c r="A109" s="30" t="s">
        <v>91</v>
      </c>
      <c r="B109" s="31">
        <v>1</v>
      </c>
      <c r="C109" s="140">
        <v>2</v>
      </c>
      <c r="D109" s="141">
        <v>71869875</v>
      </c>
      <c r="E109" s="144">
        <f t="shared" si="1"/>
        <v>293.19194110795075</v>
      </c>
      <c r="F109" s="145">
        <f t="shared" si="2"/>
        <v>0.97730647035983587</v>
      </c>
    </row>
    <row r="110" spans="1:10" ht="26.25" customHeight="1" x14ac:dyDescent="0.4">
      <c r="A110" s="30" t="s">
        <v>92</v>
      </c>
      <c r="B110" s="31">
        <v>1</v>
      </c>
      <c r="C110" s="140">
        <v>3</v>
      </c>
      <c r="D110" s="141">
        <v>71874716</v>
      </c>
      <c r="E110" s="144">
        <f t="shared" si="1"/>
        <v>293.21168988568144</v>
      </c>
      <c r="F110" s="145">
        <f t="shared" si="2"/>
        <v>0.97737229961893812</v>
      </c>
    </row>
    <row r="111" spans="1:10" ht="26.25" customHeight="1" x14ac:dyDescent="0.4">
      <c r="A111" s="30" t="s">
        <v>93</v>
      </c>
      <c r="B111" s="31">
        <v>1</v>
      </c>
      <c r="C111" s="140">
        <v>4</v>
      </c>
      <c r="D111" s="141">
        <v>71901404</v>
      </c>
      <c r="E111" s="144">
        <f t="shared" si="1"/>
        <v>293.32056313089424</v>
      </c>
      <c r="F111" s="145">
        <f t="shared" si="2"/>
        <v>0.97773521043631417</v>
      </c>
    </row>
    <row r="112" spans="1:10" ht="26.25" customHeight="1" x14ac:dyDescent="0.4">
      <c r="A112" s="30" t="s">
        <v>94</v>
      </c>
      <c r="B112" s="31">
        <v>1</v>
      </c>
      <c r="C112" s="140">
        <v>5</v>
      </c>
      <c r="D112" s="141">
        <v>71865902</v>
      </c>
      <c r="E112" s="144">
        <f t="shared" si="1"/>
        <v>293.17573332155877</v>
      </c>
      <c r="F112" s="145">
        <f t="shared" si="2"/>
        <v>0.97725244440519587</v>
      </c>
    </row>
    <row r="113" spans="1:10" ht="26.25" customHeight="1" x14ac:dyDescent="0.4">
      <c r="A113" s="30" t="s">
        <v>96</v>
      </c>
      <c r="B113" s="31">
        <v>1</v>
      </c>
      <c r="C113" s="146">
        <v>6</v>
      </c>
      <c r="D113" s="147">
        <v>71929805</v>
      </c>
      <c r="E113" s="148">
        <f t="shared" si="1"/>
        <v>293.43642453067275</v>
      </c>
      <c r="F113" s="149">
        <f t="shared" si="2"/>
        <v>0.97812141510224249</v>
      </c>
    </row>
    <row r="114" spans="1:10" ht="26.25" customHeight="1" x14ac:dyDescent="0.4">
      <c r="A114" s="30" t="s">
        <v>97</v>
      </c>
      <c r="B114" s="31">
        <v>1</v>
      </c>
      <c r="C114" s="140"/>
      <c r="D114" s="59"/>
      <c r="E114" s="5"/>
      <c r="F114" s="150"/>
    </row>
    <row r="115" spans="1:10" ht="26.25" customHeight="1" x14ac:dyDescent="0.4">
      <c r="A115" s="30" t="s">
        <v>98</v>
      </c>
      <c r="B115" s="31">
        <v>1</v>
      </c>
      <c r="C115" s="140"/>
      <c r="D115" s="151" t="s">
        <v>67</v>
      </c>
      <c r="E115" s="152">
        <f>AVERAGE(E108:E113)</f>
        <v>293.24008376803386</v>
      </c>
      <c r="F115" s="153">
        <f>AVERAGE(F108:F113)</f>
        <v>0.97746694589344607</v>
      </c>
    </row>
    <row r="116" spans="1:10" ht="27" customHeight="1" thickBot="1" x14ac:dyDescent="0.45">
      <c r="A116" s="30" t="s">
        <v>99</v>
      </c>
      <c r="B116" s="42">
        <f>(B115/B114)*(B113/B112)*(B111/B110)*(B109/B108)*B107</f>
        <v>1000</v>
      </c>
      <c r="C116" s="154"/>
      <c r="D116" s="15" t="s">
        <v>80</v>
      </c>
      <c r="E116" s="155">
        <f>STDEV(E108:E113)/E115</f>
        <v>4.0570864559226266E-4</v>
      </c>
      <c r="F116" s="155">
        <f>STDEV(F108:F113)/F115</f>
        <v>4.0570864559225859E-4</v>
      </c>
      <c r="I116" s="5"/>
    </row>
    <row r="117" spans="1:10" ht="27" customHeight="1" thickBot="1" x14ac:dyDescent="0.45">
      <c r="A117" s="705" t="s">
        <v>74</v>
      </c>
      <c r="B117" s="706"/>
      <c r="C117" s="156"/>
      <c r="D117" s="157" t="s">
        <v>16</v>
      </c>
      <c r="E117" s="158">
        <f>COUNT(E108:E113)</f>
        <v>6</v>
      </c>
      <c r="F117" s="158">
        <f>COUNT(F108:F113)</f>
        <v>6</v>
      </c>
      <c r="I117" s="5"/>
      <c r="J117" s="134"/>
    </row>
    <row r="118" spans="1:10" ht="19.5" customHeight="1" thickBot="1" x14ac:dyDescent="0.35">
      <c r="A118" s="707"/>
      <c r="B118" s="708"/>
      <c r="C118" s="5"/>
      <c r="D118" s="5"/>
      <c r="E118" s="5"/>
      <c r="F118" s="59"/>
      <c r="G118" s="5"/>
      <c r="H118" s="5"/>
      <c r="I118" s="5"/>
    </row>
    <row r="119" spans="1:10" ht="18.75" x14ac:dyDescent="0.3">
      <c r="A119" s="159"/>
      <c r="B119" s="26"/>
      <c r="C119" s="5"/>
      <c r="D119" s="5"/>
      <c r="E119" s="5"/>
      <c r="F119" s="59"/>
      <c r="G119" s="5"/>
      <c r="H119" s="5"/>
      <c r="I119" s="5"/>
    </row>
    <row r="120" spans="1:10" ht="26.25" customHeight="1" x14ac:dyDescent="0.4">
      <c r="A120" s="14" t="s">
        <v>102</v>
      </c>
      <c r="B120" s="15" t="s">
        <v>119</v>
      </c>
      <c r="C120" s="721" t="str">
        <f>B20</f>
        <v xml:space="preserve">Tenofovir Disoproxil Fumarate 300mg, Lamivudine 300mg &amp; Efavirenz 600mg </v>
      </c>
      <c r="D120" s="721"/>
      <c r="E120" s="5" t="s">
        <v>120</v>
      </c>
      <c r="F120" s="5"/>
      <c r="G120" s="110">
        <f>F115</f>
        <v>0.97746694589344607</v>
      </c>
      <c r="H120" s="5"/>
      <c r="I120" s="5"/>
    </row>
    <row r="121" spans="1:10" ht="19.5" customHeight="1" thickBot="1" x14ac:dyDescent="0.35">
      <c r="A121" s="160"/>
      <c r="B121" s="160"/>
      <c r="C121" s="161"/>
      <c r="D121" s="161"/>
      <c r="E121" s="161"/>
      <c r="F121" s="161"/>
      <c r="G121" s="161"/>
      <c r="H121" s="161"/>
    </row>
    <row r="122" spans="1:10" ht="18.75" x14ac:dyDescent="0.3">
      <c r="B122" s="724" t="s">
        <v>22</v>
      </c>
      <c r="C122" s="724"/>
      <c r="E122" s="113" t="s">
        <v>23</v>
      </c>
      <c r="F122" s="162"/>
      <c r="G122" s="724" t="s">
        <v>24</v>
      </c>
      <c r="H122" s="724"/>
    </row>
    <row r="123" spans="1:10" ht="69.95" customHeight="1" x14ac:dyDescent="0.3">
      <c r="A123" s="14" t="s">
        <v>25</v>
      </c>
      <c r="B123" s="163"/>
      <c r="C123" s="163"/>
      <c r="E123" s="163"/>
      <c r="F123" s="5"/>
      <c r="G123" s="163"/>
      <c r="H123" s="163"/>
    </row>
    <row r="124" spans="1:10" ht="69.95" customHeight="1" x14ac:dyDescent="0.3">
      <c r="A124" s="14" t="s">
        <v>26</v>
      </c>
      <c r="B124" s="164"/>
      <c r="C124" s="164"/>
      <c r="E124" s="164"/>
      <c r="F124" s="5"/>
      <c r="G124" s="165"/>
      <c r="H124" s="165"/>
    </row>
    <row r="125" spans="1:10" ht="18.75" x14ac:dyDescent="0.3">
      <c r="A125" s="59"/>
      <c r="B125" s="59"/>
      <c r="C125" s="59"/>
      <c r="D125" s="59"/>
      <c r="E125" s="59"/>
      <c r="F125" s="61"/>
      <c r="G125" s="59"/>
      <c r="H125" s="59"/>
      <c r="I125" s="5"/>
    </row>
    <row r="126" spans="1:10" ht="18.75" x14ac:dyDescent="0.3">
      <c r="A126" s="59"/>
      <c r="B126" s="59"/>
      <c r="C126" s="59"/>
      <c r="D126" s="59"/>
      <c r="E126" s="59"/>
      <c r="F126" s="61"/>
      <c r="G126" s="59"/>
      <c r="H126" s="59"/>
      <c r="I126" s="5"/>
    </row>
    <row r="127" spans="1:10" ht="18.75" x14ac:dyDescent="0.3">
      <c r="A127" s="59"/>
      <c r="B127" s="59"/>
      <c r="C127" s="59"/>
      <c r="D127" s="59"/>
      <c r="E127" s="59"/>
      <c r="F127" s="61"/>
      <c r="G127" s="59"/>
      <c r="H127" s="59"/>
      <c r="I127" s="5"/>
    </row>
    <row r="128" spans="1:10" ht="18.75" x14ac:dyDescent="0.3">
      <c r="A128" s="59"/>
      <c r="B128" s="59"/>
      <c r="C128" s="59"/>
      <c r="D128" s="59"/>
      <c r="E128" s="59"/>
      <c r="F128" s="61"/>
      <c r="G128" s="59"/>
      <c r="H128" s="59"/>
      <c r="I128" s="5"/>
    </row>
    <row r="129" spans="1:9" ht="18.75" x14ac:dyDescent="0.3">
      <c r="A129" s="59"/>
      <c r="B129" s="59"/>
      <c r="C129" s="59"/>
      <c r="D129" s="59"/>
      <c r="E129" s="59"/>
      <c r="F129" s="61"/>
      <c r="G129" s="59"/>
      <c r="H129" s="59"/>
      <c r="I129" s="5"/>
    </row>
    <row r="130" spans="1:9" ht="18.75" x14ac:dyDescent="0.3">
      <c r="A130" s="59"/>
      <c r="B130" s="59"/>
      <c r="C130" s="59"/>
      <c r="D130" s="59"/>
      <c r="E130" s="59"/>
      <c r="F130" s="61"/>
      <c r="G130" s="59"/>
      <c r="H130" s="59"/>
      <c r="I130" s="5"/>
    </row>
    <row r="131" spans="1:9" ht="18.75" x14ac:dyDescent="0.3">
      <c r="A131" s="59"/>
      <c r="B131" s="59"/>
      <c r="C131" s="59"/>
      <c r="D131" s="59"/>
      <c r="E131" s="59"/>
      <c r="F131" s="61"/>
      <c r="G131" s="59"/>
      <c r="H131" s="59"/>
      <c r="I131" s="5"/>
    </row>
    <row r="132" spans="1:9" ht="18.75" x14ac:dyDescent="0.3">
      <c r="A132" s="59"/>
      <c r="B132" s="59"/>
      <c r="C132" s="59"/>
      <c r="D132" s="59"/>
      <c r="E132" s="59"/>
      <c r="F132" s="61"/>
      <c r="G132" s="59"/>
      <c r="H132" s="59"/>
      <c r="I132" s="5"/>
    </row>
    <row r="133" spans="1:9" ht="18.75" x14ac:dyDescent="0.3">
      <c r="A133" s="59"/>
      <c r="B133" s="59"/>
      <c r="C133" s="59"/>
      <c r="D133" s="59"/>
      <c r="E133" s="59"/>
      <c r="F133" s="61"/>
      <c r="G133" s="59"/>
      <c r="H133" s="59"/>
      <c r="I133" s="5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view="pageBreakPreview" zoomScale="60" workbookViewId="0">
      <selection activeCell="B9" sqref="B9"/>
    </sheetView>
  </sheetViews>
  <sheetFormatPr defaultRowHeight="13.5" x14ac:dyDescent="0.25"/>
  <cols>
    <col min="1" max="1" width="27.5703125" style="633" customWidth="1"/>
    <col min="2" max="2" width="20.42578125" style="633" customWidth="1"/>
    <col min="3" max="3" width="31.85546875" style="633" customWidth="1"/>
    <col min="4" max="4" width="25.85546875" style="633" customWidth="1"/>
    <col min="5" max="5" width="25.7109375" style="633" customWidth="1"/>
    <col min="6" max="6" width="23.140625" style="633" customWidth="1"/>
    <col min="7" max="7" width="28.42578125" style="633" customWidth="1"/>
    <col min="8" max="8" width="21.5703125" style="633" customWidth="1"/>
    <col min="9" max="9" width="9.140625" style="633" customWidth="1"/>
    <col min="10" max="16384" width="9.140625" style="669"/>
  </cols>
  <sheetData>
    <row r="3" spans="1:5" ht="18.75" customHeight="1" x14ac:dyDescent="0.3">
      <c r="A3" s="725" t="s">
        <v>0</v>
      </c>
      <c r="B3" s="725"/>
      <c r="C3" s="725"/>
      <c r="D3" s="725"/>
      <c r="E3" s="725"/>
    </row>
    <row r="4" spans="1:5" ht="16.5" customHeight="1" x14ac:dyDescent="0.3">
      <c r="A4" s="634" t="s">
        <v>1</v>
      </c>
      <c r="B4" s="635" t="s">
        <v>2</v>
      </c>
    </row>
    <row r="5" spans="1:5" ht="16.5" customHeight="1" x14ac:dyDescent="0.3">
      <c r="A5" s="636" t="s">
        <v>3</v>
      </c>
      <c r="B5" s="636" t="s">
        <v>121</v>
      </c>
      <c r="D5" s="637"/>
      <c r="E5" s="638"/>
    </row>
    <row r="6" spans="1:5" ht="16.5" customHeight="1" x14ac:dyDescent="0.3">
      <c r="A6" s="639" t="s">
        <v>4</v>
      </c>
      <c r="B6" s="640" t="s">
        <v>125</v>
      </c>
      <c r="C6" s="638"/>
      <c r="D6" s="638"/>
      <c r="E6" s="638"/>
    </row>
    <row r="7" spans="1:5" ht="16.5" customHeight="1" x14ac:dyDescent="0.3">
      <c r="A7" s="639" t="s">
        <v>5</v>
      </c>
      <c r="B7" s="637">
        <v>84.06</v>
      </c>
      <c r="C7" s="638"/>
      <c r="D7" s="638"/>
      <c r="E7" s="638"/>
    </row>
    <row r="8" spans="1:5" ht="16.5" customHeight="1" x14ac:dyDescent="0.3">
      <c r="A8" s="636" t="s">
        <v>6</v>
      </c>
      <c r="B8" s="640">
        <f>Lamivudine!D43</f>
        <v>14.53</v>
      </c>
      <c r="C8" s="638"/>
      <c r="D8" s="638"/>
      <c r="E8" s="638"/>
    </row>
    <row r="9" spans="1:5" ht="16.5" customHeight="1" x14ac:dyDescent="0.3">
      <c r="A9" s="636" t="s">
        <v>7</v>
      </c>
      <c r="B9" s="641">
        <f>B8/50*10/25</f>
        <v>0.11623999999999998</v>
      </c>
      <c r="C9" s="638"/>
      <c r="D9" s="638"/>
      <c r="E9" s="638"/>
    </row>
    <row r="10" spans="1:5" ht="15.75" customHeight="1" x14ac:dyDescent="0.25">
      <c r="A10" s="638"/>
      <c r="B10" s="642"/>
      <c r="C10" s="638"/>
      <c r="D10" s="638"/>
      <c r="E10" s="638"/>
    </row>
    <row r="11" spans="1:5" ht="16.5" customHeight="1" x14ac:dyDescent="0.3">
      <c r="A11" s="643" t="s">
        <v>9</v>
      </c>
      <c r="B11" s="644" t="s">
        <v>10</v>
      </c>
      <c r="C11" s="643" t="s">
        <v>11</v>
      </c>
      <c r="D11" s="643" t="s">
        <v>12</v>
      </c>
      <c r="E11" s="643" t="s">
        <v>13</v>
      </c>
    </row>
    <row r="12" spans="1:5" ht="16.5" customHeight="1" x14ac:dyDescent="0.3">
      <c r="A12" s="645">
        <v>1</v>
      </c>
      <c r="B12" s="646">
        <v>44551264</v>
      </c>
      <c r="C12" s="646">
        <v>7173.6</v>
      </c>
      <c r="D12" s="647">
        <v>1.1000000000000001</v>
      </c>
      <c r="E12" s="648">
        <v>4.3</v>
      </c>
    </row>
    <row r="13" spans="1:5" ht="16.5" customHeight="1" x14ac:dyDescent="0.3">
      <c r="A13" s="645">
        <v>2</v>
      </c>
      <c r="B13" s="646">
        <v>44698997</v>
      </c>
      <c r="C13" s="646">
        <v>7178.1</v>
      </c>
      <c r="D13" s="647">
        <v>1.1000000000000001</v>
      </c>
      <c r="E13" s="647">
        <v>4.3</v>
      </c>
    </row>
    <row r="14" spans="1:5" ht="16.5" customHeight="1" x14ac:dyDescent="0.3">
      <c r="A14" s="645">
        <v>3</v>
      </c>
      <c r="B14" s="646">
        <v>44635849</v>
      </c>
      <c r="C14" s="646">
        <v>7269.1</v>
      </c>
      <c r="D14" s="647">
        <v>1.1000000000000001</v>
      </c>
      <c r="E14" s="647">
        <v>4.3</v>
      </c>
    </row>
    <row r="15" spans="1:5" ht="16.5" customHeight="1" x14ac:dyDescent="0.3">
      <c r="A15" s="645">
        <v>4</v>
      </c>
      <c r="B15" s="646">
        <v>44509519</v>
      </c>
      <c r="C15" s="646">
        <v>7279.2</v>
      </c>
      <c r="D15" s="647">
        <v>1.1000000000000001</v>
      </c>
      <c r="E15" s="647">
        <v>4.3</v>
      </c>
    </row>
    <row r="16" spans="1:5" ht="16.5" customHeight="1" x14ac:dyDescent="0.3">
      <c r="A16" s="645">
        <v>5</v>
      </c>
      <c r="B16" s="646">
        <v>44563632</v>
      </c>
      <c r="C16" s="646">
        <v>7379.4</v>
      </c>
      <c r="D16" s="647">
        <v>1.1000000000000001</v>
      </c>
      <c r="E16" s="647">
        <v>4.3</v>
      </c>
    </row>
    <row r="17" spans="1:5" ht="16.5" customHeight="1" x14ac:dyDescent="0.3">
      <c r="A17" s="645">
        <v>6</v>
      </c>
      <c r="B17" s="649">
        <v>44561537</v>
      </c>
      <c r="C17" s="649">
        <v>7346</v>
      </c>
      <c r="D17" s="650">
        <v>1.1000000000000001</v>
      </c>
      <c r="E17" s="650">
        <v>4.3</v>
      </c>
    </row>
    <row r="18" spans="1:5" ht="16.5" customHeight="1" x14ac:dyDescent="0.3">
      <c r="A18" s="651" t="s">
        <v>14</v>
      </c>
      <c r="B18" s="652">
        <f>AVERAGE(B12:B17)</f>
        <v>44586799.666666664</v>
      </c>
      <c r="C18" s="653">
        <f>AVERAGE(C12:C17)</f>
        <v>7270.9000000000005</v>
      </c>
      <c r="D18" s="654">
        <f>AVERAGE(D12:D17)</f>
        <v>1.0999999999999999</v>
      </c>
      <c r="E18" s="654">
        <f>AVERAGE(E12:E17)</f>
        <v>4.3</v>
      </c>
    </row>
    <row r="19" spans="1:5" ht="16.5" customHeight="1" x14ac:dyDescent="0.3">
      <c r="A19" s="655" t="s">
        <v>15</v>
      </c>
      <c r="B19" s="656">
        <f>(STDEV(B12:B17)/B18)</f>
        <v>1.5344570368489047E-3</v>
      </c>
      <c r="C19" s="657"/>
      <c r="D19" s="657"/>
      <c r="E19" s="658"/>
    </row>
    <row r="20" spans="1:5" s="633" customFormat="1" ht="16.5" customHeight="1" x14ac:dyDescent="0.3">
      <c r="A20" s="659" t="s">
        <v>16</v>
      </c>
      <c r="B20" s="660">
        <f>COUNT(B12:B17)</f>
        <v>6</v>
      </c>
      <c r="C20" s="661"/>
      <c r="D20" s="662"/>
      <c r="E20" s="663"/>
    </row>
    <row r="21" spans="1:5" s="633" customFormat="1" ht="15.75" customHeight="1" x14ac:dyDescent="0.25">
      <c r="A21" s="638"/>
      <c r="B21" s="638"/>
      <c r="C21" s="638"/>
      <c r="D21" s="638"/>
      <c r="E21" s="638"/>
    </row>
    <row r="22" spans="1:5" s="633" customFormat="1" ht="16.5" customHeight="1" x14ac:dyDescent="0.3">
      <c r="A22" s="639" t="s">
        <v>17</v>
      </c>
      <c r="B22" s="664" t="s">
        <v>18</v>
      </c>
      <c r="C22" s="665"/>
      <c r="D22" s="665"/>
      <c r="E22" s="665"/>
    </row>
    <row r="23" spans="1:5" ht="16.5" customHeight="1" x14ac:dyDescent="0.3">
      <c r="A23" s="639"/>
      <c r="B23" s="664" t="s">
        <v>19</v>
      </c>
      <c r="C23" s="665"/>
      <c r="D23" s="665"/>
      <c r="E23" s="665"/>
    </row>
    <row r="24" spans="1:5" ht="16.5" customHeight="1" x14ac:dyDescent="0.3">
      <c r="A24" s="639"/>
      <c r="B24" s="664" t="s">
        <v>20</v>
      </c>
      <c r="C24" s="665"/>
      <c r="D24" s="665"/>
      <c r="E24" s="665"/>
    </row>
    <row r="25" spans="1:5" ht="15.75" customHeight="1" x14ac:dyDescent="0.25">
      <c r="A25" s="638"/>
      <c r="B25" s="638"/>
      <c r="C25" s="638"/>
      <c r="D25" s="638"/>
      <c r="E25" s="638"/>
    </row>
    <row r="26" spans="1:5" ht="16.5" customHeight="1" x14ac:dyDescent="0.3">
      <c r="A26" s="634" t="s">
        <v>1</v>
      </c>
      <c r="B26" s="635" t="s">
        <v>21</v>
      </c>
    </row>
    <row r="27" spans="1:5" ht="16.5" customHeight="1" x14ac:dyDescent="0.3">
      <c r="A27" s="639" t="s">
        <v>4</v>
      </c>
      <c r="B27" s="636" t="s">
        <v>125</v>
      </c>
      <c r="C27" s="638"/>
      <c r="D27" s="638"/>
      <c r="E27" s="638"/>
    </row>
    <row r="28" spans="1:5" ht="16.5" customHeight="1" x14ac:dyDescent="0.3">
      <c r="A28" s="639" t="s">
        <v>5</v>
      </c>
      <c r="B28" s="640">
        <v>84.06</v>
      </c>
      <c r="C28" s="638"/>
      <c r="D28" s="638"/>
      <c r="E28" s="638"/>
    </row>
    <row r="29" spans="1:5" ht="16.5" customHeight="1" x14ac:dyDescent="0.3">
      <c r="A29" s="636" t="s">
        <v>6</v>
      </c>
      <c r="B29" s="640">
        <f>[1]Lamivudine!D96</f>
        <v>16</v>
      </c>
      <c r="C29" s="638"/>
      <c r="D29" s="638"/>
      <c r="E29" s="638"/>
    </row>
    <row r="30" spans="1:5" ht="16.5" customHeight="1" x14ac:dyDescent="0.3">
      <c r="A30" s="636" t="s">
        <v>7</v>
      </c>
      <c r="B30" s="641">
        <f>B29/25*10/20</f>
        <v>0.32</v>
      </c>
      <c r="C30" s="638"/>
      <c r="D30" s="638"/>
      <c r="E30" s="638"/>
    </row>
    <row r="31" spans="1:5" ht="15.75" customHeight="1" x14ac:dyDescent="0.25">
      <c r="A31" s="638"/>
      <c r="B31" s="638"/>
      <c r="C31" s="638"/>
      <c r="D31" s="638"/>
      <c r="E31" s="638"/>
    </row>
    <row r="32" spans="1:5" ht="16.5" customHeight="1" x14ac:dyDescent="0.3">
      <c r="A32" s="643" t="s">
        <v>9</v>
      </c>
      <c r="B32" s="644" t="s">
        <v>10</v>
      </c>
      <c r="C32" s="643" t="s">
        <v>11</v>
      </c>
      <c r="D32" s="643" t="s">
        <v>12</v>
      </c>
      <c r="E32" s="643" t="s">
        <v>13</v>
      </c>
    </row>
    <row r="33" spans="1:7" ht="16.5" customHeight="1" x14ac:dyDescent="0.3">
      <c r="A33" s="645">
        <v>1</v>
      </c>
      <c r="B33" s="646">
        <v>20420692</v>
      </c>
      <c r="C33" s="646">
        <v>70094.2</v>
      </c>
      <c r="D33" s="647">
        <v>1.2</v>
      </c>
      <c r="E33" s="648">
        <v>8.6</v>
      </c>
    </row>
    <row r="34" spans="1:7" ht="16.5" customHeight="1" x14ac:dyDescent="0.3">
      <c r="A34" s="645">
        <v>2</v>
      </c>
      <c r="B34" s="646">
        <v>20344360</v>
      </c>
      <c r="C34" s="646">
        <v>69785.600000000006</v>
      </c>
      <c r="D34" s="647">
        <v>1.2</v>
      </c>
      <c r="E34" s="647">
        <v>8.6</v>
      </c>
    </row>
    <row r="35" spans="1:7" ht="16.5" customHeight="1" x14ac:dyDescent="0.3">
      <c r="A35" s="645">
        <v>3</v>
      </c>
      <c r="B35" s="646">
        <v>20408505</v>
      </c>
      <c r="C35" s="646">
        <v>69688.899999999994</v>
      </c>
      <c r="D35" s="647">
        <v>1.2</v>
      </c>
      <c r="E35" s="647">
        <v>8.6</v>
      </c>
    </row>
    <row r="36" spans="1:7" ht="16.5" customHeight="1" x14ac:dyDescent="0.3">
      <c r="A36" s="645">
        <v>4</v>
      </c>
      <c r="B36" s="646">
        <v>20326724</v>
      </c>
      <c r="C36" s="646">
        <v>69602.3</v>
      </c>
      <c r="D36" s="647">
        <v>1.2</v>
      </c>
      <c r="E36" s="647">
        <v>8.6</v>
      </c>
    </row>
    <row r="37" spans="1:7" ht="16.5" customHeight="1" x14ac:dyDescent="0.3">
      <c r="A37" s="645">
        <v>5</v>
      </c>
      <c r="B37" s="646">
        <v>20394290</v>
      </c>
      <c r="C37" s="646">
        <v>69916.3</v>
      </c>
      <c r="D37" s="647">
        <v>1.2</v>
      </c>
      <c r="E37" s="647">
        <v>8.6</v>
      </c>
    </row>
    <row r="38" spans="1:7" ht="16.5" customHeight="1" x14ac:dyDescent="0.3">
      <c r="A38" s="645">
        <v>6</v>
      </c>
      <c r="B38" s="649">
        <v>20416552</v>
      </c>
      <c r="C38" s="649">
        <v>69734.2</v>
      </c>
      <c r="D38" s="650">
        <v>1.2</v>
      </c>
      <c r="E38" s="650">
        <v>8.6</v>
      </c>
    </row>
    <row r="39" spans="1:7" ht="16.5" customHeight="1" x14ac:dyDescent="0.3">
      <c r="A39" s="651" t="s">
        <v>14</v>
      </c>
      <c r="B39" s="652">
        <f>AVERAGE(B33:B38)</f>
        <v>20385187.166666668</v>
      </c>
      <c r="C39" s="653">
        <f>AVERAGE(C33:C38)</f>
        <v>69803.583333333328</v>
      </c>
      <c r="D39" s="654">
        <f>AVERAGE(D33:D38)</f>
        <v>1.2</v>
      </c>
      <c r="E39" s="654">
        <f>AVERAGE(E33:E38)</f>
        <v>8.6</v>
      </c>
    </row>
    <row r="40" spans="1:7" ht="16.5" customHeight="1" x14ac:dyDescent="0.3">
      <c r="A40" s="655" t="s">
        <v>15</v>
      </c>
      <c r="B40" s="656">
        <f>(STDEV(B33:B38)/B39)</f>
        <v>1.956772181042793E-3</v>
      </c>
      <c r="C40" s="657"/>
      <c r="D40" s="657"/>
      <c r="E40" s="658"/>
    </row>
    <row r="41" spans="1:7" s="633" customFormat="1" ht="16.5" customHeight="1" x14ac:dyDescent="0.3">
      <c r="A41" s="659" t="s">
        <v>16</v>
      </c>
      <c r="B41" s="660">
        <f>COUNT(B33:B38)</f>
        <v>6</v>
      </c>
      <c r="C41" s="661"/>
      <c r="D41" s="662"/>
      <c r="E41" s="663"/>
    </row>
    <row r="42" spans="1:7" s="633" customFormat="1" ht="15.75" customHeight="1" x14ac:dyDescent="0.25">
      <c r="A42" s="638"/>
      <c r="B42" s="638"/>
      <c r="C42" s="638"/>
      <c r="D42" s="638"/>
      <c r="E42" s="638"/>
    </row>
    <row r="43" spans="1:7" s="633" customFormat="1" ht="16.5" customHeight="1" x14ac:dyDescent="0.3">
      <c r="A43" s="639" t="s">
        <v>17</v>
      </c>
      <c r="B43" s="664" t="s">
        <v>18</v>
      </c>
      <c r="C43" s="665"/>
      <c r="D43" s="665"/>
      <c r="E43" s="665"/>
    </row>
    <row r="44" spans="1:7" ht="16.5" customHeight="1" x14ac:dyDescent="0.3">
      <c r="A44" s="639"/>
      <c r="B44" s="664" t="s">
        <v>19</v>
      </c>
      <c r="C44" s="665"/>
      <c r="D44" s="665"/>
      <c r="E44" s="665"/>
    </row>
    <row r="45" spans="1:7" ht="16.5" customHeight="1" x14ac:dyDescent="0.3">
      <c r="A45" s="639"/>
      <c r="B45" s="664" t="s">
        <v>20</v>
      </c>
      <c r="C45" s="665"/>
      <c r="D45" s="665"/>
      <c r="E45" s="665"/>
    </row>
    <row r="46" spans="1:7" ht="14.25" customHeight="1" thickBot="1" x14ac:dyDescent="0.3">
      <c r="A46" s="666"/>
      <c r="B46" s="667"/>
      <c r="D46" s="668"/>
      <c r="F46" s="669"/>
      <c r="G46" s="669"/>
    </row>
    <row r="47" spans="1:7" ht="15" customHeight="1" x14ac:dyDescent="0.3">
      <c r="B47" s="726" t="s">
        <v>22</v>
      </c>
      <c r="C47" s="726"/>
      <c r="E47" s="670" t="s">
        <v>23</v>
      </c>
      <c r="F47" s="671"/>
      <c r="G47" s="670" t="s">
        <v>24</v>
      </c>
    </row>
    <row r="48" spans="1:7" ht="15" customHeight="1" x14ac:dyDescent="0.3">
      <c r="A48" s="672" t="s">
        <v>25</v>
      </c>
      <c r="B48" s="673"/>
      <c r="C48" s="673"/>
      <c r="E48" s="673"/>
      <c r="G48" s="673"/>
    </row>
    <row r="49" spans="1:7" ht="15" customHeight="1" x14ac:dyDescent="0.3">
      <c r="A49" s="672" t="s">
        <v>26</v>
      </c>
      <c r="B49" s="674"/>
      <c r="C49" s="674"/>
      <c r="E49" s="674"/>
      <c r="G49" s="675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0" zoomScale="70" zoomScaleNormal="60" zoomScaleSheetLayoutView="70" zoomScalePageLayoutView="41" workbookViewId="0">
      <selection activeCell="E110" sqref="E110"/>
    </sheetView>
  </sheetViews>
  <sheetFormatPr defaultColWidth="9.140625" defaultRowHeight="13.5" x14ac:dyDescent="0.25"/>
  <cols>
    <col min="1" max="1" width="55.42578125" style="166" customWidth="1"/>
    <col min="2" max="2" width="33.7109375" style="166" customWidth="1"/>
    <col min="3" max="3" width="42.28515625" style="166" customWidth="1"/>
    <col min="4" max="4" width="30.5703125" style="166" customWidth="1"/>
    <col min="5" max="5" width="39.85546875" style="166" customWidth="1"/>
    <col min="6" max="6" width="30.7109375" style="166" customWidth="1"/>
    <col min="7" max="7" width="39.85546875" style="166" customWidth="1"/>
    <col min="8" max="8" width="30" style="166" customWidth="1"/>
    <col min="9" max="9" width="30.28515625" style="166" hidden="1" customWidth="1"/>
    <col min="10" max="10" width="30.42578125" style="166" customWidth="1"/>
    <col min="11" max="11" width="21.28515625" style="166" customWidth="1"/>
    <col min="12" max="12" width="9.140625" style="166"/>
    <col min="13" max="16384" width="9.140625" style="168"/>
  </cols>
  <sheetData>
    <row r="1" spans="1:9" ht="18.75" customHeight="1" x14ac:dyDescent="0.25">
      <c r="A1" s="730" t="s">
        <v>41</v>
      </c>
      <c r="B1" s="730"/>
      <c r="C1" s="730"/>
      <c r="D1" s="730"/>
      <c r="E1" s="730"/>
      <c r="F1" s="730"/>
      <c r="G1" s="730"/>
      <c r="H1" s="730"/>
      <c r="I1" s="730"/>
    </row>
    <row r="2" spans="1:9" ht="18.75" customHeight="1" x14ac:dyDescent="0.25">
      <c r="A2" s="730"/>
      <c r="B2" s="730"/>
      <c r="C2" s="730"/>
      <c r="D2" s="730"/>
      <c r="E2" s="730"/>
      <c r="F2" s="730"/>
      <c r="G2" s="730"/>
      <c r="H2" s="730"/>
      <c r="I2" s="730"/>
    </row>
    <row r="3" spans="1:9" ht="18.75" customHeight="1" x14ac:dyDescent="0.25">
      <c r="A3" s="730"/>
      <c r="B3" s="730"/>
      <c r="C3" s="730"/>
      <c r="D3" s="730"/>
      <c r="E3" s="730"/>
      <c r="F3" s="730"/>
      <c r="G3" s="730"/>
      <c r="H3" s="730"/>
      <c r="I3" s="730"/>
    </row>
    <row r="4" spans="1:9" ht="18.75" customHeight="1" x14ac:dyDescent="0.25">
      <c r="A4" s="730"/>
      <c r="B4" s="730"/>
      <c r="C4" s="730"/>
      <c r="D4" s="730"/>
      <c r="E4" s="730"/>
      <c r="F4" s="730"/>
      <c r="G4" s="730"/>
      <c r="H4" s="730"/>
      <c r="I4" s="730"/>
    </row>
    <row r="5" spans="1:9" ht="18.75" customHeight="1" x14ac:dyDescent="0.25">
      <c r="A5" s="730"/>
      <c r="B5" s="730"/>
      <c r="C5" s="730"/>
      <c r="D5" s="730"/>
      <c r="E5" s="730"/>
      <c r="F5" s="730"/>
      <c r="G5" s="730"/>
      <c r="H5" s="730"/>
      <c r="I5" s="730"/>
    </row>
    <row r="6" spans="1:9" ht="18.75" customHeight="1" x14ac:dyDescent="0.25">
      <c r="A6" s="730"/>
      <c r="B6" s="730"/>
      <c r="C6" s="730"/>
      <c r="D6" s="730"/>
      <c r="E6" s="730"/>
      <c r="F6" s="730"/>
      <c r="G6" s="730"/>
      <c r="H6" s="730"/>
      <c r="I6" s="730"/>
    </row>
    <row r="7" spans="1:9" ht="18.75" customHeight="1" x14ac:dyDescent="0.25">
      <c r="A7" s="730"/>
      <c r="B7" s="730"/>
      <c r="C7" s="730"/>
      <c r="D7" s="730"/>
      <c r="E7" s="730"/>
      <c r="F7" s="730"/>
      <c r="G7" s="730"/>
      <c r="H7" s="730"/>
      <c r="I7" s="730"/>
    </row>
    <row r="8" spans="1:9" x14ac:dyDescent="0.25">
      <c r="A8" s="731" t="s">
        <v>42</v>
      </c>
      <c r="B8" s="731"/>
      <c r="C8" s="731"/>
      <c r="D8" s="731"/>
      <c r="E8" s="731"/>
      <c r="F8" s="731"/>
      <c r="G8" s="731"/>
      <c r="H8" s="731"/>
      <c r="I8" s="731"/>
    </row>
    <row r="9" spans="1:9" x14ac:dyDescent="0.25">
      <c r="A9" s="731"/>
      <c r="B9" s="731"/>
      <c r="C9" s="731"/>
      <c r="D9" s="731"/>
      <c r="E9" s="731"/>
      <c r="F9" s="731"/>
      <c r="G9" s="731"/>
      <c r="H9" s="731"/>
      <c r="I9" s="731"/>
    </row>
    <row r="10" spans="1:9" x14ac:dyDescent="0.25">
      <c r="A10" s="731"/>
      <c r="B10" s="731"/>
      <c r="C10" s="731"/>
      <c r="D10" s="731"/>
      <c r="E10" s="731"/>
      <c r="F10" s="731"/>
      <c r="G10" s="731"/>
      <c r="H10" s="731"/>
      <c r="I10" s="731"/>
    </row>
    <row r="11" spans="1:9" x14ac:dyDescent="0.25">
      <c r="A11" s="731"/>
      <c r="B11" s="731"/>
      <c r="C11" s="731"/>
      <c r="D11" s="731"/>
      <c r="E11" s="731"/>
      <c r="F11" s="731"/>
      <c r="G11" s="731"/>
      <c r="H11" s="731"/>
      <c r="I11" s="731"/>
    </row>
    <row r="12" spans="1:9" x14ac:dyDescent="0.25">
      <c r="A12" s="731"/>
      <c r="B12" s="731"/>
      <c r="C12" s="731"/>
      <c r="D12" s="731"/>
      <c r="E12" s="731"/>
      <c r="F12" s="731"/>
      <c r="G12" s="731"/>
      <c r="H12" s="731"/>
      <c r="I12" s="731"/>
    </row>
    <row r="13" spans="1:9" x14ac:dyDescent="0.25">
      <c r="A13" s="731"/>
      <c r="B13" s="731"/>
      <c r="C13" s="731"/>
      <c r="D13" s="731"/>
      <c r="E13" s="731"/>
      <c r="F13" s="731"/>
      <c r="G13" s="731"/>
      <c r="H13" s="731"/>
      <c r="I13" s="731"/>
    </row>
    <row r="14" spans="1:9" x14ac:dyDescent="0.25">
      <c r="A14" s="731"/>
      <c r="B14" s="731"/>
      <c r="C14" s="731"/>
      <c r="D14" s="731"/>
      <c r="E14" s="731"/>
      <c r="F14" s="731"/>
      <c r="G14" s="731"/>
      <c r="H14" s="731"/>
      <c r="I14" s="731"/>
    </row>
    <row r="15" spans="1:9" ht="19.5" customHeight="1" thickBot="1" x14ac:dyDescent="0.35">
      <c r="A15" s="167"/>
    </row>
    <row r="16" spans="1:9" ht="19.5" customHeight="1" thickBot="1" x14ac:dyDescent="0.35">
      <c r="A16" s="732" t="s">
        <v>27</v>
      </c>
      <c r="B16" s="733"/>
      <c r="C16" s="733"/>
      <c r="D16" s="733"/>
      <c r="E16" s="733"/>
      <c r="F16" s="733"/>
      <c r="G16" s="733"/>
      <c r="H16" s="734"/>
    </row>
    <row r="17" spans="1:14" ht="20.25" customHeight="1" x14ac:dyDescent="0.25">
      <c r="A17" s="735" t="s">
        <v>43</v>
      </c>
      <c r="B17" s="735"/>
      <c r="C17" s="735"/>
      <c r="D17" s="735"/>
      <c r="E17" s="735"/>
      <c r="F17" s="735"/>
      <c r="G17" s="735"/>
      <c r="H17" s="735"/>
    </row>
    <row r="18" spans="1:14" ht="26.25" customHeight="1" x14ac:dyDescent="0.4">
      <c r="A18" s="169" t="s">
        <v>29</v>
      </c>
      <c r="B18" s="736" t="s">
        <v>121</v>
      </c>
      <c r="C18" s="736"/>
      <c r="D18" s="170"/>
      <c r="E18" s="171"/>
      <c r="F18" s="172"/>
      <c r="G18" s="172"/>
      <c r="H18" s="172"/>
    </row>
    <row r="19" spans="1:14" ht="26.25" customHeight="1" x14ac:dyDescent="0.4">
      <c r="A19" s="169" t="s">
        <v>30</v>
      </c>
      <c r="B19" s="173" t="str">
        <f>'Tenofovir Disoproxil Fumarate'!B19</f>
        <v>NDQB201605976</v>
      </c>
      <c r="C19" s="172">
        <v>29</v>
      </c>
      <c r="D19" s="172"/>
      <c r="E19" s="172"/>
      <c r="F19" s="172"/>
      <c r="G19" s="172"/>
      <c r="H19" s="172"/>
    </row>
    <row r="20" spans="1:14" ht="26.25" customHeight="1" x14ac:dyDescent="0.4">
      <c r="A20" s="169" t="s">
        <v>31</v>
      </c>
      <c r="B20" s="737" t="s">
        <v>122</v>
      </c>
      <c r="C20" s="737"/>
      <c r="D20" s="172"/>
      <c r="E20" s="172"/>
      <c r="F20" s="172"/>
      <c r="G20" s="172"/>
      <c r="H20" s="172"/>
    </row>
    <row r="21" spans="1:14" ht="26.25" customHeight="1" x14ac:dyDescent="0.4">
      <c r="A21" s="169" t="s">
        <v>32</v>
      </c>
      <c r="B21" s="737" t="s">
        <v>8</v>
      </c>
      <c r="C21" s="737"/>
      <c r="D21" s="737"/>
      <c r="E21" s="737"/>
      <c r="F21" s="737"/>
      <c r="G21" s="737"/>
      <c r="H21" s="737"/>
      <c r="I21" s="174"/>
    </row>
    <row r="22" spans="1:14" ht="26.25" customHeight="1" x14ac:dyDescent="0.4">
      <c r="A22" s="169" t="s">
        <v>33</v>
      </c>
      <c r="B22" s="175">
        <f>'Tenofovir Disoproxil Fumarate'!B22</f>
        <v>42532</v>
      </c>
      <c r="C22" s="172"/>
      <c r="D22" s="172"/>
      <c r="E22" s="172"/>
      <c r="F22" s="172"/>
      <c r="G22" s="172"/>
      <c r="H22" s="172"/>
    </row>
    <row r="23" spans="1:14" ht="26.25" customHeight="1" x14ac:dyDescent="0.4">
      <c r="A23" s="169" t="s">
        <v>34</v>
      </c>
      <c r="B23" s="175">
        <f>'Tenofovir Disoproxil Fumarate'!B23</f>
        <v>42643</v>
      </c>
      <c r="C23" s="172"/>
      <c r="D23" s="172"/>
      <c r="E23" s="172"/>
      <c r="F23" s="172"/>
      <c r="G23" s="172"/>
      <c r="H23" s="172"/>
    </row>
    <row r="24" spans="1:14" ht="18.75" x14ac:dyDescent="0.3">
      <c r="A24" s="169"/>
      <c r="B24" s="176"/>
    </row>
    <row r="25" spans="1:14" ht="18.75" x14ac:dyDescent="0.3">
      <c r="A25" s="177" t="s">
        <v>1</v>
      </c>
      <c r="B25" s="176"/>
    </row>
    <row r="26" spans="1:14" ht="26.25" customHeight="1" x14ac:dyDescent="0.4">
      <c r="A26" s="178" t="s">
        <v>4</v>
      </c>
      <c r="B26" s="736" t="s">
        <v>125</v>
      </c>
      <c r="C26" s="736"/>
    </row>
    <row r="27" spans="1:14" ht="26.25" customHeight="1" x14ac:dyDescent="0.4">
      <c r="A27" s="179" t="s">
        <v>44</v>
      </c>
      <c r="B27" s="738" t="s">
        <v>135</v>
      </c>
      <c r="C27" s="738"/>
    </row>
    <row r="28" spans="1:14" ht="27" customHeight="1" thickBot="1" x14ac:dyDescent="0.45">
      <c r="A28" s="179" t="s">
        <v>5</v>
      </c>
      <c r="B28" s="180">
        <v>100</v>
      </c>
    </row>
    <row r="29" spans="1:14" s="182" customFormat="1" ht="27" customHeight="1" thickBot="1" x14ac:dyDescent="0.45">
      <c r="A29" s="179" t="s">
        <v>45</v>
      </c>
      <c r="B29" s="181">
        <v>0</v>
      </c>
      <c r="C29" s="739" t="s">
        <v>46</v>
      </c>
      <c r="D29" s="740"/>
      <c r="E29" s="740"/>
      <c r="F29" s="740"/>
      <c r="G29" s="741"/>
      <c r="I29" s="183"/>
      <c r="J29" s="183"/>
      <c r="K29" s="183"/>
      <c r="L29" s="183"/>
    </row>
    <row r="30" spans="1:14" s="182" customFormat="1" ht="19.5" customHeight="1" thickBot="1" x14ac:dyDescent="0.35">
      <c r="A30" s="179" t="s">
        <v>47</v>
      </c>
      <c r="B30" s="184">
        <f>B28-B29</f>
        <v>100</v>
      </c>
      <c r="C30" s="185"/>
      <c r="D30" s="185"/>
      <c r="E30" s="185"/>
      <c r="F30" s="185"/>
      <c r="G30" s="186"/>
      <c r="I30" s="183"/>
      <c r="J30" s="183"/>
      <c r="K30" s="183"/>
      <c r="L30" s="183"/>
    </row>
    <row r="31" spans="1:14" s="182" customFormat="1" ht="27" customHeight="1" thickBot="1" x14ac:dyDescent="0.45">
      <c r="A31" s="179" t="s">
        <v>48</v>
      </c>
      <c r="B31" s="187">
        <v>1</v>
      </c>
      <c r="C31" s="727" t="s">
        <v>49</v>
      </c>
      <c r="D31" s="728"/>
      <c r="E31" s="728"/>
      <c r="F31" s="728"/>
      <c r="G31" s="728"/>
      <c r="H31" s="729"/>
      <c r="I31" s="183"/>
      <c r="J31" s="183"/>
      <c r="K31" s="183"/>
      <c r="L31" s="183"/>
    </row>
    <row r="32" spans="1:14" s="182" customFormat="1" ht="27" customHeight="1" thickBot="1" x14ac:dyDescent="0.45">
      <c r="A32" s="179" t="s">
        <v>50</v>
      </c>
      <c r="B32" s="187">
        <v>1</v>
      </c>
      <c r="C32" s="727" t="s">
        <v>51</v>
      </c>
      <c r="D32" s="728"/>
      <c r="E32" s="728"/>
      <c r="F32" s="728"/>
      <c r="G32" s="728"/>
      <c r="H32" s="729"/>
      <c r="I32" s="183"/>
      <c r="J32" s="183"/>
      <c r="K32" s="183"/>
      <c r="L32" s="188"/>
      <c r="M32" s="188"/>
      <c r="N32" s="189"/>
    </row>
    <row r="33" spans="1:14" s="182" customFormat="1" ht="17.25" customHeight="1" x14ac:dyDescent="0.3">
      <c r="A33" s="179"/>
      <c r="B33" s="190"/>
      <c r="C33" s="191"/>
      <c r="D33" s="191"/>
      <c r="E33" s="191"/>
      <c r="F33" s="191"/>
      <c r="G33" s="191"/>
      <c r="H33" s="191"/>
      <c r="I33" s="183"/>
      <c r="J33" s="183"/>
      <c r="K33" s="183"/>
      <c r="L33" s="188"/>
      <c r="M33" s="188"/>
      <c r="N33" s="189"/>
    </row>
    <row r="34" spans="1:14" s="182" customFormat="1" ht="18.75" x14ac:dyDescent="0.3">
      <c r="A34" s="179" t="s">
        <v>52</v>
      </c>
      <c r="B34" s="192">
        <f>B31/B32</f>
        <v>1</v>
      </c>
      <c r="C34" s="167" t="s">
        <v>53</v>
      </c>
      <c r="D34" s="167"/>
      <c r="E34" s="167"/>
      <c r="F34" s="167"/>
      <c r="G34" s="167"/>
      <c r="I34" s="183"/>
      <c r="J34" s="183"/>
      <c r="K34" s="183"/>
      <c r="L34" s="188"/>
      <c r="M34" s="188"/>
      <c r="N34" s="189"/>
    </row>
    <row r="35" spans="1:14" s="182" customFormat="1" ht="19.5" customHeight="1" thickBot="1" x14ac:dyDescent="0.35">
      <c r="A35" s="179"/>
      <c r="B35" s="184"/>
      <c r="G35" s="167"/>
      <c r="I35" s="183"/>
      <c r="J35" s="183"/>
      <c r="K35" s="183"/>
      <c r="L35" s="188"/>
      <c r="M35" s="188"/>
      <c r="N35" s="189"/>
    </row>
    <row r="36" spans="1:14" s="182" customFormat="1" ht="27" customHeight="1" thickBot="1" x14ac:dyDescent="0.45">
      <c r="A36" s="193" t="s">
        <v>54</v>
      </c>
      <c r="B36" s="194">
        <v>50</v>
      </c>
      <c r="C36" s="167"/>
      <c r="D36" s="742" t="s">
        <v>55</v>
      </c>
      <c r="E36" s="743"/>
      <c r="F36" s="742" t="s">
        <v>56</v>
      </c>
      <c r="G36" s="744"/>
      <c r="J36" s="183"/>
      <c r="K36" s="183"/>
      <c r="L36" s="188"/>
      <c r="M36" s="188"/>
      <c r="N36" s="189"/>
    </row>
    <row r="37" spans="1:14" s="182" customFormat="1" ht="27" customHeight="1" thickBot="1" x14ac:dyDescent="0.45">
      <c r="A37" s="195" t="s">
        <v>57</v>
      </c>
      <c r="B37" s="196">
        <v>10</v>
      </c>
      <c r="C37" s="197" t="s">
        <v>58</v>
      </c>
      <c r="D37" s="198" t="s">
        <v>59</v>
      </c>
      <c r="E37" s="199" t="s">
        <v>60</v>
      </c>
      <c r="F37" s="198" t="s">
        <v>59</v>
      </c>
      <c r="G37" s="200" t="s">
        <v>60</v>
      </c>
      <c r="I37" s="201" t="s">
        <v>61</v>
      </c>
      <c r="J37" s="183"/>
      <c r="K37" s="183"/>
      <c r="L37" s="188"/>
      <c r="M37" s="188"/>
      <c r="N37" s="189"/>
    </row>
    <row r="38" spans="1:14" s="182" customFormat="1" ht="26.25" customHeight="1" x14ac:dyDescent="0.4">
      <c r="A38" s="195" t="s">
        <v>62</v>
      </c>
      <c r="B38" s="196">
        <v>25</v>
      </c>
      <c r="C38" s="202">
        <v>1</v>
      </c>
      <c r="D38" s="203">
        <v>44649895</v>
      </c>
      <c r="E38" s="204">
        <f>IF(ISBLANK(D38),"-",$D$48/$D$45*D38)</f>
        <v>46094179.284239508</v>
      </c>
      <c r="F38" s="203">
        <v>47472958</v>
      </c>
      <c r="G38" s="205">
        <f>IF(ISBLANK(F38),"-",$D$48/$F$45*F38)</f>
        <v>46910037.549407117</v>
      </c>
      <c r="I38" s="206"/>
      <c r="J38" s="183"/>
      <c r="K38" s="183"/>
      <c r="L38" s="188"/>
      <c r="M38" s="188"/>
      <c r="N38" s="189"/>
    </row>
    <row r="39" spans="1:14" s="182" customFormat="1" ht="26.25" customHeight="1" x14ac:dyDescent="0.4">
      <c r="A39" s="195" t="s">
        <v>63</v>
      </c>
      <c r="B39" s="196">
        <v>1</v>
      </c>
      <c r="C39" s="207">
        <v>2</v>
      </c>
      <c r="D39" s="208">
        <v>44476964</v>
      </c>
      <c r="E39" s="209">
        <f>IF(ISBLANK(D39),"-",$D$48/$D$45*D39)</f>
        <v>45915654.507914662</v>
      </c>
      <c r="F39" s="208">
        <v>47514944</v>
      </c>
      <c r="G39" s="210">
        <f>IF(ISBLANK(F39),"-",$D$48/$F$45*F39)</f>
        <v>46951525.691699609</v>
      </c>
      <c r="I39" s="745">
        <f>ABS((F43/D43*D42)-F42)/D42</f>
        <v>2.037323267687674E-2</v>
      </c>
      <c r="J39" s="183"/>
      <c r="K39" s="183"/>
      <c r="L39" s="188"/>
      <c r="M39" s="188"/>
      <c r="N39" s="189"/>
    </row>
    <row r="40" spans="1:14" ht="26.25" customHeight="1" x14ac:dyDescent="0.4">
      <c r="A40" s="195" t="s">
        <v>64</v>
      </c>
      <c r="B40" s="196">
        <v>1</v>
      </c>
      <c r="C40" s="207">
        <v>3</v>
      </c>
      <c r="D40" s="208">
        <v>44606027</v>
      </c>
      <c r="E40" s="209">
        <f>IF(ISBLANK(D40),"-",$D$48/$D$45*D40)</f>
        <v>46048892.291810051</v>
      </c>
      <c r="F40" s="208">
        <v>47452100</v>
      </c>
      <c r="G40" s="210">
        <f>IF(ISBLANK(F40),"-",$D$48/$F$45*F40)</f>
        <v>46889426.877470359</v>
      </c>
      <c r="I40" s="745"/>
      <c r="L40" s="188"/>
      <c r="M40" s="188"/>
      <c r="N40" s="167"/>
    </row>
    <row r="41" spans="1:14" ht="27" customHeight="1" thickBot="1" x14ac:dyDescent="0.45">
      <c r="A41" s="195" t="s">
        <v>65</v>
      </c>
      <c r="B41" s="196">
        <v>1</v>
      </c>
      <c r="C41" s="211">
        <v>4</v>
      </c>
      <c r="D41" s="212"/>
      <c r="E41" s="213" t="str">
        <f>IF(ISBLANK(D41),"-",$D$48/$D$45*D41)</f>
        <v>-</v>
      </c>
      <c r="F41" s="212"/>
      <c r="G41" s="214" t="str">
        <f>IF(ISBLANK(F41),"-",$D$48/$F$45*F41)</f>
        <v>-</v>
      </c>
      <c r="I41" s="215"/>
      <c r="L41" s="188"/>
      <c r="M41" s="188"/>
      <c r="N41" s="167"/>
    </row>
    <row r="42" spans="1:14" ht="27" customHeight="1" thickBot="1" x14ac:dyDescent="0.45">
      <c r="A42" s="195" t="s">
        <v>66</v>
      </c>
      <c r="B42" s="196">
        <v>1</v>
      </c>
      <c r="C42" s="216" t="s">
        <v>67</v>
      </c>
      <c r="D42" s="217">
        <f>AVERAGE(D38:D41)</f>
        <v>44577628.666666664</v>
      </c>
      <c r="E42" s="218">
        <f>AVERAGE(E38:E41)</f>
        <v>46019575.361321412</v>
      </c>
      <c r="F42" s="217">
        <f>AVERAGE(F38:F41)</f>
        <v>47480000.666666664</v>
      </c>
      <c r="G42" s="219">
        <f>AVERAGE(G38:G41)</f>
        <v>46916996.706192352</v>
      </c>
      <c r="H42" s="220"/>
    </row>
    <row r="43" spans="1:14" ht="26.25" customHeight="1" x14ac:dyDescent="0.4">
      <c r="A43" s="195" t="s">
        <v>68</v>
      </c>
      <c r="B43" s="196">
        <v>1</v>
      </c>
      <c r="C43" s="221" t="s">
        <v>69</v>
      </c>
      <c r="D43" s="222">
        <v>14.53</v>
      </c>
      <c r="E43" s="167"/>
      <c r="F43" s="222">
        <v>15.18</v>
      </c>
      <c r="H43" s="220"/>
    </row>
    <row r="44" spans="1:14" ht="26.25" customHeight="1" x14ac:dyDescent="0.4">
      <c r="A44" s="195" t="s">
        <v>70</v>
      </c>
      <c r="B44" s="196">
        <v>1</v>
      </c>
      <c r="C44" s="223" t="s">
        <v>71</v>
      </c>
      <c r="D44" s="224">
        <f>D43*$B$34</f>
        <v>14.53</v>
      </c>
      <c r="E44" s="225"/>
      <c r="F44" s="224">
        <f>F43*$B$34</f>
        <v>15.18</v>
      </c>
      <c r="H44" s="220"/>
    </row>
    <row r="45" spans="1:14" ht="19.5" customHeight="1" thickBot="1" x14ac:dyDescent="0.35">
      <c r="A45" s="195" t="s">
        <v>72</v>
      </c>
      <c r="B45" s="207">
        <f>(B44/B43)*(B42/B41)*(B40/B39)*(B38/B37)*B36</f>
        <v>125</v>
      </c>
      <c r="C45" s="223" t="s">
        <v>73</v>
      </c>
      <c r="D45" s="226">
        <f>D44*$B$30/100</f>
        <v>14.53</v>
      </c>
      <c r="E45" s="227"/>
      <c r="F45" s="226">
        <f>F44*$B$30/100</f>
        <v>15.18</v>
      </c>
      <c r="H45" s="220"/>
    </row>
    <row r="46" spans="1:14" ht="19.5" customHeight="1" thickBot="1" x14ac:dyDescent="0.35">
      <c r="A46" s="746" t="s">
        <v>74</v>
      </c>
      <c r="B46" s="747"/>
      <c r="C46" s="223" t="s">
        <v>75</v>
      </c>
      <c r="D46" s="228">
        <f>D45/$B$45</f>
        <v>0.11624</v>
      </c>
      <c r="E46" s="229"/>
      <c r="F46" s="230">
        <f>F45/$B$45</f>
        <v>0.12143999999999999</v>
      </c>
      <c r="H46" s="220"/>
    </row>
    <row r="47" spans="1:14" ht="27" customHeight="1" thickBot="1" x14ac:dyDescent="0.45">
      <c r="A47" s="748"/>
      <c r="B47" s="749"/>
      <c r="C47" s="231" t="s">
        <v>76</v>
      </c>
      <c r="D47" s="232">
        <v>0.12</v>
      </c>
      <c r="E47" s="233"/>
      <c r="F47" s="229"/>
      <c r="H47" s="220"/>
    </row>
    <row r="48" spans="1:14" ht="18.75" x14ac:dyDescent="0.3">
      <c r="C48" s="234" t="s">
        <v>77</v>
      </c>
      <c r="D48" s="226">
        <f>D47*$B$45</f>
        <v>15</v>
      </c>
      <c r="F48" s="235"/>
      <c r="H48" s="220"/>
    </row>
    <row r="49" spans="1:12" ht="19.5" customHeight="1" thickBot="1" x14ac:dyDescent="0.35">
      <c r="C49" s="236" t="s">
        <v>78</v>
      </c>
      <c r="D49" s="237">
        <f>D48/B34</f>
        <v>15</v>
      </c>
      <c r="F49" s="235"/>
      <c r="H49" s="220"/>
    </row>
    <row r="50" spans="1:12" ht="18.75" x14ac:dyDescent="0.3">
      <c r="C50" s="193" t="s">
        <v>79</v>
      </c>
      <c r="D50" s="238">
        <f>AVERAGE(E38:E41,G38:G41)</f>
        <v>46468286.033756889</v>
      </c>
      <c r="F50" s="239"/>
      <c r="H50" s="220"/>
    </row>
    <row r="51" spans="1:12" ht="18.75" x14ac:dyDescent="0.3">
      <c r="C51" s="195" t="s">
        <v>80</v>
      </c>
      <c r="D51" s="240">
        <f>STDEV(E38:E41,G38:G41)/D50</f>
        <v>1.0661761440440445E-2</v>
      </c>
      <c r="F51" s="239"/>
      <c r="H51" s="220"/>
    </row>
    <row r="52" spans="1:12" ht="19.5" customHeight="1" thickBot="1" x14ac:dyDescent="0.35">
      <c r="C52" s="241" t="s">
        <v>16</v>
      </c>
      <c r="D52" s="242">
        <f>COUNT(E38:E41,G38:G41)</f>
        <v>6</v>
      </c>
      <c r="F52" s="239"/>
    </row>
    <row r="54" spans="1:12" ht="18.75" x14ac:dyDescent="0.3">
      <c r="A54" s="243" t="s">
        <v>1</v>
      </c>
      <c r="B54" s="244" t="s">
        <v>81</v>
      </c>
    </row>
    <row r="55" spans="1:12" ht="18.75" x14ac:dyDescent="0.3">
      <c r="A55" s="167" t="s">
        <v>82</v>
      </c>
      <c r="B55" s="245" t="str">
        <f>B21</f>
        <v>Tenofovir Disoproxil Fumarate 300mg, Lamivudine 300mg, Efavirenz 600mg</v>
      </c>
    </row>
    <row r="56" spans="1:12" ht="26.25" customHeight="1" x14ac:dyDescent="0.4">
      <c r="A56" s="245" t="s">
        <v>83</v>
      </c>
      <c r="B56" s="246">
        <v>300</v>
      </c>
      <c r="C56" s="167" t="str">
        <f>B20</f>
        <v xml:space="preserve">Tenofovir Disoproxil Fumarate 300mg, Lamivudine 300mg &amp; Efavirenz 600mg </v>
      </c>
      <c r="H56" s="225"/>
    </row>
    <row r="57" spans="1:12" ht="18.75" x14ac:dyDescent="0.3">
      <c r="A57" s="245" t="s">
        <v>84</v>
      </c>
      <c r="B57" s="247">
        <f>'Tenofovir Disoproxil Fumarate'!B57</f>
        <v>1754.5825</v>
      </c>
      <c r="H57" s="225"/>
    </row>
    <row r="58" spans="1:12" ht="19.5" customHeight="1" thickBot="1" x14ac:dyDescent="0.35">
      <c r="H58" s="225"/>
    </row>
    <row r="59" spans="1:12" s="182" customFormat="1" ht="27" customHeight="1" thickBot="1" x14ac:dyDescent="0.45">
      <c r="A59" s="193" t="s">
        <v>85</v>
      </c>
      <c r="B59" s="194">
        <v>250</v>
      </c>
      <c r="C59" s="167"/>
      <c r="D59" s="248" t="s">
        <v>86</v>
      </c>
      <c r="E59" s="249" t="s">
        <v>58</v>
      </c>
      <c r="F59" s="249" t="s">
        <v>59</v>
      </c>
      <c r="G59" s="249" t="s">
        <v>87</v>
      </c>
      <c r="H59" s="197" t="s">
        <v>88</v>
      </c>
      <c r="L59" s="183"/>
    </row>
    <row r="60" spans="1:12" s="182" customFormat="1" ht="26.25" customHeight="1" x14ac:dyDescent="0.4">
      <c r="A60" s="195" t="s">
        <v>89</v>
      </c>
      <c r="B60" s="196">
        <v>3</v>
      </c>
      <c r="C60" s="750" t="s">
        <v>90</v>
      </c>
      <c r="D60" s="753">
        <f>'Tenofovir Disoproxil Fumarate'!D60:D63</f>
        <v>1746.93</v>
      </c>
      <c r="E60" s="250">
        <v>1</v>
      </c>
      <c r="F60" s="251">
        <v>55480121</v>
      </c>
      <c r="G60" s="252">
        <f>IF(ISBLANK(F60),"-",(F60/$D$50*$D$47*$B$68)*($B$57/$D$60))</f>
        <v>299.79131332834481</v>
      </c>
      <c r="H60" s="253">
        <f t="shared" ref="H60:H71" si="0">IF(ISBLANK(F60),"-",G60/$B$56)</f>
        <v>0.99930437776114933</v>
      </c>
      <c r="L60" s="183"/>
    </row>
    <row r="61" spans="1:12" s="182" customFormat="1" ht="26.25" customHeight="1" x14ac:dyDescent="0.4">
      <c r="A61" s="195" t="s">
        <v>91</v>
      </c>
      <c r="B61" s="196">
        <v>25</v>
      </c>
      <c r="C61" s="751"/>
      <c r="D61" s="754"/>
      <c r="E61" s="254">
        <v>2</v>
      </c>
      <c r="F61" s="208">
        <v>55617424</v>
      </c>
      <c r="G61" s="255">
        <f>IF(ISBLANK(F61),"-",(F61/$D$50*$D$47*$B$68)*($B$57/$D$60))</f>
        <v>300.53324117478763</v>
      </c>
      <c r="H61" s="256">
        <f t="shared" si="0"/>
        <v>1.0017774705826255</v>
      </c>
      <c r="L61" s="183"/>
    </row>
    <row r="62" spans="1:12" s="182" customFormat="1" ht="26.25" customHeight="1" x14ac:dyDescent="0.4">
      <c r="A62" s="195" t="s">
        <v>92</v>
      </c>
      <c r="B62" s="196">
        <v>1</v>
      </c>
      <c r="C62" s="751"/>
      <c r="D62" s="754"/>
      <c r="E62" s="254">
        <v>3</v>
      </c>
      <c r="F62" s="257">
        <v>55541513</v>
      </c>
      <c r="G62" s="255">
        <f>IF(ISBLANK(F62),"-",(F62/$D$50*$D$47*$B$68)*($B$57/$D$60))</f>
        <v>300.12304995717898</v>
      </c>
      <c r="H62" s="256">
        <f t="shared" si="0"/>
        <v>1.00041016652393</v>
      </c>
      <c r="L62" s="183"/>
    </row>
    <row r="63" spans="1:12" ht="27" customHeight="1" thickBot="1" x14ac:dyDescent="0.45">
      <c r="A63" s="195" t="s">
        <v>93</v>
      </c>
      <c r="B63" s="196">
        <v>1</v>
      </c>
      <c r="C63" s="752"/>
      <c r="D63" s="755"/>
      <c r="E63" s="258">
        <v>4</v>
      </c>
      <c r="F63" s="259"/>
      <c r="G63" s="255" t="str">
        <f>IF(ISBLANK(F63),"-",(F63/$D$50*$D$47*$B$68)*($B$57/$D$60))</f>
        <v>-</v>
      </c>
      <c r="H63" s="256" t="str">
        <f t="shared" si="0"/>
        <v>-</v>
      </c>
    </row>
    <row r="64" spans="1:12" ht="26.25" customHeight="1" x14ac:dyDescent="0.4">
      <c r="A64" s="195" t="s">
        <v>94</v>
      </c>
      <c r="B64" s="196">
        <v>1</v>
      </c>
      <c r="C64" s="750" t="s">
        <v>95</v>
      </c>
      <c r="D64" s="753">
        <f>'Tenofovir Disoproxil Fumarate'!D64:D67</f>
        <v>1733.31</v>
      </c>
      <c r="E64" s="250">
        <v>1</v>
      </c>
      <c r="F64" s="251">
        <v>54796903</v>
      </c>
      <c r="G64" s="260">
        <f>IF(ISBLANK(F64),"-",(F64/$D$50*$D$47*$B$68)*($B$57/$D$64))</f>
        <v>298.42617970520115</v>
      </c>
      <c r="H64" s="261">
        <f t="shared" si="0"/>
        <v>0.99475393235067056</v>
      </c>
    </row>
    <row r="65" spans="1:8" ht="26.25" customHeight="1" x14ac:dyDescent="0.4">
      <c r="A65" s="195" t="s">
        <v>96</v>
      </c>
      <c r="B65" s="196">
        <v>1</v>
      </c>
      <c r="C65" s="751"/>
      <c r="D65" s="754"/>
      <c r="E65" s="254">
        <v>2</v>
      </c>
      <c r="F65" s="208">
        <v>54875611</v>
      </c>
      <c r="G65" s="262">
        <f>IF(ISBLANK(F65),"-",(F65/$D$50*$D$47*$B$68)*($B$57/$D$64))</f>
        <v>298.85482669921532</v>
      </c>
      <c r="H65" s="263">
        <f t="shared" si="0"/>
        <v>0.99618275566405112</v>
      </c>
    </row>
    <row r="66" spans="1:8" ht="26.25" customHeight="1" x14ac:dyDescent="0.4">
      <c r="A66" s="195" t="s">
        <v>97</v>
      </c>
      <c r="B66" s="196">
        <v>1</v>
      </c>
      <c r="C66" s="751"/>
      <c r="D66" s="754"/>
      <c r="E66" s="254">
        <v>3</v>
      </c>
      <c r="F66" s="208">
        <v>55092606</v>
      </c>
      <c r="G66" s="262">
        <f>IF(ISBLANK(F66),"-",(F66/$D$50*$D$47*$B$68)*($B$57/$D$64))</f>
        <v>300.03659036321528</v>
      </c>
      <c r="H66" s="263">
        <f t="shared" si="0"/>
        <v>1.0001219678773843</v>
      </c>
    </row>
    <row r="67" spans="1:8" ht="27" customHeight="1" thickBot="1" x14ac:dyDescent="0.45">
      <c r="A67" s="195" t="s">
        <v>98</v>
      </c>
      <c r="B67" s="196">
        <v>1</v>
      </c>
      <c r="C67" s="752"/>
      <c r="D67" s="755"/>
      <c r="E67" s="258">
        <v>4</v>
      </c>
      <c r="F67" s="259"/>
      <c r="G67" s="264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4">
      <c r="A68" s="195" t="s">
        <v>99</v>
      </c>
      <c r="B68" s="266">
        <f>(B67/B66)*(B65/B64)*(B63/B62)*(B61/B60)*B59</f>
        <v>2083.3333333333335</v>
      </c>
      <c r="C68" s="750" t="s">
        <v>100</v>
      </c>
      <c r="D68" s="753">
        <f>'Tenofovir Disoproxil Fumarate'!D68:D71</f>
        <v>1759.37</v>
      </c>
      <c r="E68" s="250">
        <v>1</v>
      </c>
      <c r="F68" s="251"/>
      <c r="G68" s="260" t="str">
        <f>IF(ISBLANK(F68),"-",(F68/$D$50*$D$47*$B$68)*($B$57/$D$68))</f>
        <v>-</v>
      </c>
      <c r="H68" s="256" t="str">
        <f t="shared" si="0"/>
        <v>-</v>
      </c>
    </row>
    <row r="69" spans="1:8" ht="27" customHeight="1" thickBot="1" x14ac:dyDescent="0.45">
      <c r="A69" s="241" t="s">
        <v>101</v>
      </c>
      <c r="B69" s="267">
        <f>(D47*B68)/B56*B57</f>
        <v>1462.1520833333334</v>
      </c>
      <c r="C69" s="751"/>
      <c r="D69" s="754"/>
      <c r="E69" s="254">
        <v>2</v>
      </c>
      <c r="F69" s="208"/>
      <c r="G69" s="262" t="str">
        <f>IF(ISBLANK(F69),"-",(F69/$D$50*$D$47*$B$68)*($B$57/$D$68))</f>
        <v>-</v>
      </c>
      <c r="H69" s="256" t="str">
        <f t="shared" si="0"/>
        <v>-</v>
      </c>
    </row>
    <row r="70" spans="1:8" ht="26.25" customHeight="1" x14ac:dyDescent="0.4">
      <c r="A70" s="758" t="s">
        <v>74</v>
      </c>
      <c r="B70" s="759"/>
      <c r="C70" s="751"/>
      <c r="D70" s="754"/>
      <c r="E70" s="254">
        <v>3</v>
      </c>
      <c r="F70" s="208"/>
      <c r="G70" s="262" t="str">
        <f>IF(ISBLANK(F70),"-",(F70/$D$50*$D$47*$B$68)*($B$57/$D$68))</f>
        <v>-</v>
      </c>
      <c r="H70" s="256" t="str">
        <f t="shared" si="0"/>
        <v>-</v>
      </c>
    </row>
    <row r="71" spans="1:8" ht="27" customHeight="1" thickBot="1" x14ac:dyDescent="0.45">
      <c r="A71" s="760"/>
      <c r="B71" s="761"/>
      <c r="C71" s="756"/>
      <c r="D71" s="755"/>
      <c r="E71" s="258">
        <v>4</v>
      </c>
      <c r="F71" s="259"/>
      <c r="G71" s="264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225"/>
      <c r="B72" s="225"/>
      <c r="C72" s="225"/>
      <c r="D72" s="225"/>
      <c r="E72" s="225"/>
      <c r="F72" s="269" t="s">
        <v>67</v>
      </c>
      <c r="G72" s="270">
        <f>AVERAGE(G60:G71)</f>
        <v>299.62753353799059</v>
      </c>
      <c r="H72" s="271">
        <f>AVERAGE(H60:H71)</f>
        <v>0.99875844512663525</v>
      </c>
    </row>
    <row r="73" spans="1:8" ht="26.25" customHeight="1" x14ac:dyDescent="0.4">
      <c r="C73" s="225"/>
      <c r="D73" s="225"/>
      <c r="E73" s="225"/>
      <c r="F73" s="272" t="s">
        <v>80</v>
      </c>
      <c r="G73" s="273">
        <f>STDEV(G60:G71)/G72</f>
        <v>2.7115110128855284E-3</v>
      </c>
      <c r="H73" s="273">
        <f>STDEV(H60:H71)/H72</f>
        <v>2.7115110128855119E-3</v>
      </c>
    </row>
    <row r="74" spans="1:8" ht="27" customHeight="1" thickBot="1" x14ac:dyDescent="0.45">
      <c r="A74" s="225"/>
      <c r="B74" s="225"/>
      <c r="C74" s="225"/>
      <c r="D74" s="225"/>
      <c r="E74" s="227"/>
      <c r="F74" s="274" t="s">
        <v>16</v>
      </c>
      <c r="G74" s="275">
        <f>COUNT(G60:G71)</f>
        <v>6</v>
      </c>
      <c r="H74" s="275">
        <f>COUNT(H60:H71)</f>
        <v>6</v>
      </c>
    </row>
    <row r="76" spans="1:8" ht="26.25" customHeight="1" x14ac:dyDescent="0.4">
      <c r="A76" s="178" t="s">
        <v>102</v>
      </c>
      <c r="B76" s="179" t="s">
        <v>103</v>
      </c>
      <c r="C76" s="762" t="str">
        <f>B20</f>
        <v xml:space="preserve">Tenofovir Disoproxil Fumarate 300mg, Lamivudine 300mg &amp; Efavirenz 600mg </v>
      </c>
      <c r="D76" s="762"/>
      <c r="E76" s="167" t="s">
        <v>104</v>
      </c>
      <c r="F76" s="167"/>
      <c r="G76" s="276">
        <f>H72</f>
        <v>0.99875844512663525</v>
      </c>
      <c r="H76" s="184"/>
    </row>
    <row r="77" spans="1:8" ht="18.75" x14ac:dyDescent="0.3">
      <c r="A77" s="177" t="s">
        <v>105</v>
      </c>
      <c r="B77" s="177" t="s">
        <v>106</v>
      </c>
    </row>
    <row r="78" spans="1:8" ht="18.75" x14ac:dyDescent="0.3">
      <c r="A78" s="177"/>
      <c r="B78" s="177"/>
    </row>
    <row r="79" spans="1:8" ht="26.25" customHeight="1" x14ac:dyDescent="0.4">
      <c r="A79" s="178" t="s">
        <v>4</v>
      </c>
      <c r="B79" s="757" t="str">
        <f>B26</f>
        <v>Lamivudine</v>
      </c>
      <c r="C79" s="757"/>
    </row>
    <row r="80" spans="1:8" ht="26.25" customHeight="1" x14ac:dyDescent="0.4">
      <c r="A80" s="179" t="s">
        <v>44</v>
      </c>
      <c r="B80" s="757" t="s">
        <v>126</v>
      </c>
      <c r="C80" s="757"/>
    </row>
    <row r="81" spans="1:12" ht="27" customHeight="1" thickBot="1" x14ac:dyDescent="0.45">
      <c r="A81" s="179" t="s">
        <v>5</v>
      </c>
      <c r="B81" s="180">
        <v>84.06</v>
      </c>
    </row>
    <row r="82" spans="1:12" s="182" customFormat="1" ht="27" customHeight="1" thickBot="1" x14ac:dyDescent="0.45">
      <c r="A82" s="179" t="s">
        <v>45</v>
      </c>
      <c r="B82" s="181">
        <v>0</v>
      </c>
      <c r="C82" s="739" t="s">
        <v>46</v>
      </c>
      <c r="D82" s="740"/>
      <c r="E82" s="740"/>
      <c r="F82" s="740"/>
      <c r="G82" s="741"/>
      <c r="I82" s="183"/>
      <c r="J82" s="183"/>
      <c r="K82" s="183"/>
      <c r="L82" s="183"/>
    </row>
    <row r="83" spans="1:12" s="182" customFormat="1" ht="19.5" customHeight="1" thickBot="1" x14ac:dyDescent="0.35">
      <c r="A83" s="179" t="s">
        <v>47</v>
      </c>
      <c r="B83" s="184">
        <f>B81-B82</f>
        <v>84.06</v>
      </c>
      <c r="C83" s="185"/>
      <c r="D83" s="185"/>
      <c r="E83" s="185"/>
      <c r="F83" s="185"/>
      <c r="G83" s="186"/>
      <c r="I83" s="183"/>
      <c r="J83" s="183"/>
      <c r="K83" s="183"/>
      <c r="L83" s="183"/>
    </row>
    <row r="84" spans="1:12" s="182" customFormat="1" ht="27" customHeight="1" thickBot="1" x14ac:dyDescent="0.45">
      <c r="A84" s="179" t="s">
        <v>48</v>
      </c>
      <c r="B84" s="187">
        <v>1</v>
      </c>
      <c r="C84" s="727" t="s">
        <v>107</v>
      </c>
      <c r="D84" s="728"/>
      <c r="E84" s="728"/>
      <c r="F84" s="728"/>
      <c r="G84" s="728"/>
      <c r="H84" s="729"/>
      <c r="I84" s="183"/>
      <c r="J84" s="183"/>
      <c r="K84" s="183"/>
      <c r="L84" s="183"/>
    </row>
    <row r="85" spans="1:12" s="182" customFormat="1" ht="27" customHeight="1" thickBot="1" x14ac:dyDescent="0.45">
      <c r="A85" s="179" t="s">
        <v>50</v>
      </c>
      <c r="B85" s="187">
        <v>1</v>
      </c>
      <c r="C85" s="727" t="s">
        <v>108</v>
      </c>
      <c r="D85" s="728"/>
      <c r="E85" s="728"/>
      <c r="F85" s="728"/>
      <c r="G85" s="728"/>
      <c r="H85" s="729"/>
      <c r="I85" s="183"/>
      <c r="J85" s="183"/>
      <c r="K85" s="183"/>
      <c r="L85" s="183"/>
    </row>
    <row r="86" spans="1:12" s="182" customFormat="1" ht="18.75" x14ac:dyDescent="0.3">
      <c r="A86" s="179"/>
      <c r="B86" s="190"/>
      <c r="C86" s="191"/>
      <c r="D86" s="191"/>
      <c r="E86" s="191"/>
      <c r="F86" s="191"/>
      <c r="G86" s="191"/>
      <c r="H86" s="191"/>
      <c r="I86" s="183"/>
      <c r="J86" s="183"/>
      <c r="K86" s="183"/>
      <c r="L86" s="183"/>
    </row>
    <row r="87" spans="1:12" s="182" customFormat="1" ht="18.75" x14ac:dyDescent="0.3">
      <c r="A87" s="179" t="s">
        <v>52</v>
      </c>
      <c r="B87" s="192">
        <f>B84/B85</f>
        <v>1</v>
      </c>
      <c r="C87" s="167" t="s">
        <v>53</v>
      </c>
      <c r="D87" s="167"/>
      <c r="E87" s="167"/>
      <c r="F87" s="167"/>
      <c r="G87" s="167"/>
      <c r="I87" s="183"/>
      <c r="J87" s="183"/>
      <c r="K87" s="183"/>
      <c r="L87" s="183"/>
    </row>
    <row r="88" spans="1:12" ht="19.5" customHeight="1" thickBot="1" x14ac:dyDescent="0.35">
      <c r="A88" s="177"/>
      <c r="B88" s="177"/>
    </row>
    <row r="89" spans="1:12" ht="27" customHeight="1" thickBot="1" x14ac:dyDescent="0.45">
      <c r="A89" s="193" t="s">
        <v>54</v>
      </c>
      <c r="B89" s="194">
        <v>25</v>
      </c>
      <c r="D89" s="277" t="s">
        <v>55</v>
      </c>
      <c r="E89" s="278"/>
      <c r="F89" s="742" t="s">
        <v>56</v>
      </c>
      <c r="G89" s="744"/>
    </row>
    <row r="90" spans="1:12" ht="27" customHeight="1" thickBot="1" x14ac:dyDescent="0.45">
      <c r="A90" s="195" t="s">
        <v>57</v>
      </c>
      <c r="B90" s="196">
        <v>10</v>
      </c>
      <c r="C90" s="279" t="s">
        <v>58</v>
      </c>
      <c r="D90" s="198" t="s">
        <v>59</v>
      </c>
      <c r="E90" s="199" t="s">
        <v>60</v>
      </c>
      <c r="F90" s="198" t="s">
        <v>59</v>
      </c>
      <c r="G90" s="280" t="s">
        <v>60</v>
      </c>
      <c r="I90" s="201" t="s">
        <v>61</v>
      </c>
    </row>
    <row r="91" spans="1:12" ht="26.25" customHeight="1" x14ac:dyDescent="0.4">
      <c r="A91" s="195" t="s">
        <v>62</v>
      </c>
      <c r="B91" s="196">
        <v>20</v>
      </c>
      <c r="C91" s="281">
        <v>1</v>
      </c>
      <c r="D91" s="203">
        <v>92067547</v>
      </c>
      <c r="E91" s="204">
        <f>IF(ISBLANK(D91),"-",$D$101/$D$98*D91)</f>
        <v>102680615.40863667</v>
      </c>
      <c r="F91" s="203">
        <v>100618089</v>
      </c>
      <c r="G91" s="205">
        <f>IF(ISBLANK(F91),"-",$D$101/$F$98*F91)</f>
        <v>105615830.07935508</v>
      </c>
      <c r="I91" s="206"/>
    </row>
    <row r="92" spans="1:12" ht="26.25" customHeight="1" x14ac:dyDescent="0.4">
      <c r="A92" s="195" t="s">
        <v>63</v>
      </c>
      <c r="B92" s="196">
        <v>1</v>
      </c>
      <c r="C92" s="225">
        <v>2</v>
      </c>
      <c r="D92" s="208">
        <v>91825326</v>
      </c>
      <c r="E92" s="209">
        <f>IF(ISBLANK(D92),"-",$D$101/$D$98*D92)</f>
        <v>102410472.43040684</v>
      </c>
      <c r="F92" s="208">
        <v>100518821</v>
      </c>
      <c r="G92" s="210">
        <f>IF(ISBLANK(F92),"-",$D$101/$F$98*F92)</f>
        <v>105511631.39774111</v>
      </c>
      <c r="I92" s="745">
        <f>ABS((F96/D96*D95)-F95)/D95</f>
        <v>2.902234470119985E-2</v>
      </c>
    </row>
    <row r="93" spans="1:12" ht="26.25" customHeight="1" x14ac:dyDescent="0.4">
      <c r="A93" s="195" t="s">
        <v>64</v>
      </c>
      <c r="B93" s="196">
        <v>1</v>
      </c>
      <c r="C93" s="225">
        <v>3</v>
      </c>
      <c r="D93" s="208">
        <v>92134179</v>
      </c>
      <c r="E93" s="209">
        <f>IF(ISBLANK(D93),"-",$D$101/$D$98*D93)</f>
        <v>102754928.39935759</v>
      </c>
      <c r="F93" s="208">
        <v>100152785</v>
      </c>
      <c r="G93" s="210">
        <f>IF(ISBLANK(F93),"-",$D$101/$F$98*F93)</f>
        <v>105127414.24192804</v>
      </c>
      <c r="I93" s="745"/>
    </row>
    <row r="94" spans="1:12" ht="27" customHeight="1" thickBot="1" x14ac:dyDescent="0.45">
      <c r="A94" s="195" t="s">
        <v>65</v>
      </c>
      <c r="B94" s="196">
        <v>1</v>
      </c>
      <c r="C94" s="282">
        <v>4</v>
      </c>
      <c r="D94" s="212"/>
      <c r="E94" s="213" t="str">
        <f>IF(ISBLANK(D94),"-",$D$101/$D$98*D94)</f>
        <v>-</v>
      </c>
      <c r="F94" s="283"/>
      <c r="G94" s="214" t="str">
        <f>IF(ISBLANK(F94),"-",$D$101/$F$98*F94)</f>
        <v>-</v>
      </c>
      <c r="I94" s="215"/>
    </row>
    <row r="95" spans="1:12" ht="27" customHeight="1" thickBot="1" x14ac:dyDescent="0.45">
      <c r="A95" s="195" t="s">
        <v>66</v>
      </c>
      <c r="B95" s="196">
        <v>1</v>
      </c>
      <c r="C95" s="179" t="s">
        <v>67</v>
      </c>
      <c r="D95" s="284">
        <f>AVERAGE(D91:D94)</f>
        <v>92009017.333333328</v>
      </c>
      <c r="E95" s="218">
        <f>AVERAGE(E91:E94)</f>
        <v>102615338.74613369</v>
      </c>
      <c r="F95" s="285">
        <f>AVERAGE(F91:F94)</f>
        <v>100429898.33333333</v>
      </c>
      <c r="G95" s="286">
        <f>AVERAGE(G91:G94)</f>
        <v>105418291.90634142</v>
      </c>
    </row>
    <row r="96" spans="1:12" ht="26.25" customHeight="1" x14ac:dyDescent="0.4">
      <c r="A96" s="195" t="s">
        <v>68</v>
      </c>
      <c r="B96" s="180">
        <v>1</v>
      </c>
      <c r="C96" s="287" t="s">
        <v>109</v>
      </c>
      <c r="D96" s="288">
        <v>16</v>
      </c>
      <c r="E96" s="167"/>
      <c r="F96" s="222">
        <v>17</v>
      </c>
    </row>
    <row r="97" spans="1:10" ht="26.25" customHeight="1" x14ac:dyDescent="0.4">
      <c r="A97" s="195" t="s">
        <v>70</v>
      </c>
      <c r="B97" s="180">
        <v>1</v>
      </c>
      <c r="C97" s="289" t="s">
        <v>110</v>
      </c>
      <c r="D97" s="290">
        <f>D96*$B$87</f>
        <v>16</v>
      </c>
      <c r="E97" s="225"/>
      <c r="F97" s="224">
        <f>F96*$B$87</f>
        <v>17</v>
      </c>
    </row>
    <row r="98" spans="1:10" ht="19.5" customHeight="1" thickBot="1" x14ac:dyDescent="0.35">
      <c r="A98" s="195" t="s">
        <v>72</v>
      </c>
      <c r="B98" s="225">
        <f>(B97/B96)*(B95/B94)*(B93/B92)*(B91/B90)*B89</f>
        <v>50</v>
      </c>
      <c r="C98" s="289" t="s">
        <v>111</v>
      </c>
      <c r="D98" s="291">
        <f>D97*$B$83/100</f>
        <v>13.4496</v>
      </c>
      <c r="E98" s="227"/>
      <c r="F98" s="226">
        <f>F97*$B$83/100</f>
        <v>14.2902</v>
      </c>
    </row>
    <row r="99" spans="1:10" ht="19.5" customHeight="1" thickBot="1" x14ac:dyDescent="0.35">
      <c r="A99" s="746" t="s">
        <v>74</v>
      </c>
      <c r="B99" s="763"/>
      <c r="C99" s="289" t="s">
        <v>112</v>
      </c>
      <c r="D99" s="292">
        <f>D98/$B$98</f>
        <v>0.26899200000000001</v>
      </c>
      <c r="E99" s="227"/>
      <c r="F99" s="230">
        <f>F98/$B$98</f>
        <v>0.285804</v>
      </c>
      <c r="H99" s="220"/>
    </row>
    <row r="100" spans="1:10" ht="19.5" customHeight="1" thickBot="1" x14ac:dyDescent="0.35">
      <c r="A100" s="748"/>
      <c r="B100" s="764"/>
      <c r="C100" s="289" t="s">
        <v>76</v>
      </c>
      <c r="D100" s="293">
        <f>$B$56/$B$116</f>
        <v>0.3</v>
      </c>
      <c r="F100" s="235"/>
      <c r="G100" s="294"/>
      <c r="H100" s="220"/>
    </row>
    <row r="101" spans="1:10" ht="18.75" x14ac:dyDescent="0.3">
      <c r="C101" s="289" t="s">
        <v>77</v>
      </c>
      <c r="D101" s="290">
        <f>D100*$B$98</f>
        <v>15</v>
      </c>
      <c r="F101" s="235"/>
      <c r="H101" s="220"/>
    </row>
    <row r="102" spans="1:10" ht="19.5" customHeight="1" thickBot="1" x14ac:dyDescent="0.35">
      <c r="C102" s="295" t="s">
        <v>78</v>
      </c>
      <c r="D102" s="296">
        <f>D101/B34</f>
        <v>15</v>
      </c>
      <c r="F102" s="239"/>
      <c r="H102" s="220"/>
      <c r="J102" s="297"/>
    </row>
    <row r="103" spans="1:10" ht="18.75" x14ac:dyDescent="0.3">
      <c r="C103" s="298" t="s">
        <v>113</v>
      </c>
      <c r="D103" s="299">
        <f>AVERAGE(E91:E94,G91:G94)</f>
        <v>104016815.32623756</v>
      </c>
      <c r="F103" s="239"/>
      <c r="G103" s="294"/>
      <c r="H103" s="220"/>
      <c r="J103" s="300"/>
    </row>
    <row r="104" spans="1:10" ht="18.75" x14ac:dyDescent="0.3">
      <c r="C104" s="272" t="s">
        <v>80</v>
      </c>
      <c r="D104" s="301">
        <f>STDEV(E91:E94,G91:G94)/D103</f>
        <v>1.4883053467793134E-2</v>
      </c>
      <c r="F104" s="239"/>
      <c r="H104" s="220"/>
      <c r="J104" s="300"/>
    </row>
    <row r="105" spans="1:10" ht="19.5" customHeight="1" thickBot="1" x14ac:dyDescent="0.35">
      <c r="C105" s="274" t="s">
        <v>16</v>
      </c>
      <c r="D105" s="302">
        <f>COUNT(E91:E94,G91:G94)</f>
        <v>6</v>
      </c>
      <c r="F105" s="239"/>
      <c r="H105" s="220"/>
      <c r="J105" s="300"/>
    </row>
    <row r="106" spans="1:10" ht="19.5" customHeight="1" thickBot="1" x14ac:dyDescent="0.35">
      <c r="A106" s="243"/>
      <c r="B106" s="243"/>
      <c r="C106" s="243"/>
      <c r="D106" s="243"/>
      <c r="E106" s="243"/>
    </row>
    <row r="107" spans="1:10" ht="26.25" customHeight="1" x14ac:dyDescent="0.4">
      <c r="A107" s="193" t="s">
        <v>114</v>
      </c>
      <c r="B107" s="194">
        <v>1000</v>
      </c>
      <c r="C107" s="277" t="s">
        <v>115</v>
      </c>
      <c r="D107" s="303" t="s">
        <v>59</v>
      </c>
      <c r="E107" s="304" t="s">
        <v>116</v>
      </c>
      <c r="F107" s="305" t="s">
        <v>117</v>
      </c>
    </row>
    <row r="108" spans="1:10" ht="26.25" customHeight="1" x14ac:dyDescent="0.4">
      <c r="A108" s="195" t="s">
        <v>118</v>
      </c>
      <c r="B108" s="196">
        <v>1</v>
      </c>
      <c r="C108" s="306">
        <v>1</v>
      </c>
      <c r="D108" s="307">
        <v>102986681</v>
      </c>
      <c r="E108" s="308">
        <f t="shared" ref="E108:E113" si="1">IF(ISBLANK(D108),"-",D108/$D$103*$D$100*$B$116)</f>
        <v>297.02893905276761</v>
      </c>
      <c r="F108" s="309">
        <f t="shared" ref="F108:F113" si="2">IF(ISBLANK(D108), "-", E108/$B$56)</f>
        <v>0.99009646350922542</v>
      </c>
    </row>
    <row r="109" spans="1:10" ht="26.25" customHeight="1" x14ac:dyDescent="0.4">
      <c r="A109" s="195" t="s">
        <v>91</v>
      </c>
      <c r="B109" s="196">
        <v>1</v>
      </c>
      <c r="C109" s="306">
        <v>2</v>
      </c>
      <c r="D109" s="307">
        <v>102753474</v>
      </c>
      <c r="E109" s="310">
        <f t="shared" si="1"/>
        <v>296.35633530326254</v>
      </c>
      <c r="F109" s="311">
        <f t="shared" si="2"/>
        <v>0.9878544510108751</v>
      </c>
    </row>
    <row r="110" spans="1:10" ht="26.25" customHeight="1" x14ac:dyDescent="0.4">
      <c r="A110" s="195" t="s">
        <v>92</v>
      </c>
      <c r="B110" s="196">
        <v>1</v>
      </c>
      <c r="C110" s="306">
        <v>3</v>
      </c>
      <c r="D110" s="307">
        <v>103341819</v>
      </c>
      <c r="E110" s="310">
        <f t="shared" si="1"/>
        <v>298.05320998113473</v>
      </c>
      <c r="F110" s="311">
        <f t="shared" si="2"/>
        <v>0.99351069993711572</v>
      </c>
    </row>
    <row r="111" spans="1:10" ht="26.25" customHeight="1" x14ac:dyDescent="0.4">
      <c r="A111" s="195" t="s">
        <v>93</v>
      </c>
      <c r="B111" s="196">
        <v>1</v>
      </c>
      <c r="C111" s="306">
        <v>4</v>
      </c>
      <c r="D111" s="307">
        <v>103011835</v>
      </c>
      <c r="E111" s="310">
        <f t="shared" si="1"/>
        <v>297.10148693818724</v>
      </c>
      <c r="F111" s="311">
        <f t="shared" si="2"/>
        <v>0.99033828979395744</v>
      </c>
    </row>
    <row r="112" spans="1:10" ht="26.25" customHeight="1" x14ac:dyDescent="0.4">
      <c r="A112" s="195" t="s">
        <v>94</v>
      </c>
      <c r="B112" s="196">
        <v>1</v>
      </c>
      <c r="C112" s="306">
        <v>5</v>
      </c>
      <c r="D112" s="307">
        <v>102441071</v>
      </c>
      <c r="E112" s="310">
        <f t="shared" si="1"/>
        <v>295.45531848491396</v>
      </c>
      <c r="F112" s="311">
        <f t="shared" si="2"/>
        <v>0.98485106161637992</v>
      </c>
    </row>
    <row r="113" spans="1:10" ht="26.25" customHeight="1" x14ac:dyDescent="0.4">
      <c r="A113" s="195" t="s">
        <v>96</v>
      </c>
      <c r="B113" s="196">
        <v>1</v>
      </c>
      <c r="C113" s="312">
        <v>6</v>
      </c>
      <c r="D113" s="313">
        <v>103088278</v>
      </c>
      <c r="E113" s="314">
        <f t="shared" si="1"/>
        <v>297.32195994467247</v>
      </c>
      <c r="F113" s="315">
        <f t="shared" si="2"/>
        <v>0.99107319981557496</v>
      </c>
    </row>
    <row r="114" spans="1:10" ht="26.25" customHeight="1" x14ac:dyDescent="0.4">
      <c r="A114" s="195" t="s">
        <v>97</v>
      </c>
      <c r="B114" s="196">
        <v>1</v>
      </c>
      <c r="C114" s="306"/>
      <c r="D114" s="225"/>
      <c r="E114" s="167"/>
      <c r="F114" s="316"/>
    </row>
    <row r="115" spans="1:10" ht="26.25" customHeight="1" x14ac:dyDescent="0.4">
      <c r="A115" s="195" t="s">
        <v>98</v>
      </c>
      <c r="B115" s="196">
        <v>1</v>
      </c>
      <c r="C115" s="306"/>
      <c r="D115" s="317" t="s">
        <v>67</v>
      </c>
      <c r="E115" s="318">
        <f>AVERAGE(E108:E113)</f>
        <v>296.8862082841564</v>
      </c>
      <c r="F115" s="319">
        <f>AVERAGE(F108:F113)</f>
        <v>0.98962069428052135</v>
      </c>
    </row>
    <row r="116" spans="1:10" ht="27" customHeight="1" thickBot="1" x14ac:dyDescent="0.45">
      <c r="A116" s="195" t="s">
        <v>99</v>
      </c>
      <c r="B116" s="207">
        <f>(B115/B114)*(B113/B112)*(B111/B110)*(B109/B108)*B107</f>
        <v>1000</v>
      </c>
      <c r="C116" s="320"/>
      <c r="D116" s="179" t="s">
        <v>80</v>
      </c>
      <c r="E116" s="321">
        <f>STDEV(E108:E113)/E115</f>
        <v>2.9925544175569961E-3</v>
      </c>
      <c r="F116" s="321">
        <f>STDEV(F108:F113)/F115</f>
        <v>2.992554417556977E-3</v>
      </c>
      <c r="I116" s="167"/>
    </row>
    <row r="117" spans="1:10" ht="27" customHeight="1" thickBot="1" x14ac:dyDescent="0.45">
      <c r="A117" s="746" t="s">
        <v>74</v>
      </c>
      <c r="B117" s="747"/>
      <c r="C117" s="322"/>
      <c r="D117" s="323" t="s">
        <v>16</v>
      </c>
      <c r="E117" s="324">
        <f>COUNT(E108:E113)</f>
        <v>6</v>
      </c>
      <c r="F117" s="324">
        <f>COUNT(F108:F113)</f>
        <v>6</v>
      </c>
      <c r="I117" s="167"/>
      <c r="J117" s="300"/>
    </row>
    <row r="118" spans="1:10" ht="19.5" customHeight="1" thickBot="1" x14ac:dyDescent="0.35">
      <c r="A118" s="748"/>
      <c r="B118" s="749"/>
      <c r="C118" s="167"/>
      <c r="D118" s="167"/>
      <c r="E118" s="167"/>
      <c r="F118" s="225"/>
      <c r="G118" s="167"/>
      <c r="H118" s="167"/>
      <c r="I118" s="167"/>
    </row>
    <row r="119" spans="1:10" ht="18.75" x14ac:dyDescent="0.3">
      <c r="A119" s="325"/>
      <c r="B119" s="191"/>
      <c r="C119" s="167"/>
      <c r="D119" s="167"/>
      <c r="E119" s="167"/>
      <c r="F119" s="225"/>
      <c r="G119" s="167"/>
      <c r="H119" s="167"/>
      <c r="I119" s="167"/>
    </row>
    <row r="120" spans="1:10" ht="26.25" customHeight="1" x14ac:dyDescent="0.4">
      <c r="A120" s="178" t="s">
        <v>102</v>
      </c>
      <c r="B120" s="179" t="s">
        <v>119</v>
      </c>
      <c r="C120" s="762" t="str">
        <f>B20</f>
        <v xml:space="preserve">Tenofovir Disoproxil Fumarate 300mg, Lamivudine 300mg &amp; Efavirenz 600mg </v>
      </c>
      <c r="D120" s="762"/>
      <c r="E120" s="167" t="s">
        <v>120</v>
      </c>
      <c r="F120" s="167"/>
      <c r="G120" s="276">
        <f>F115</f>
        <v>0.98962069428052135</v>
      </c>
      <c r="H120" s="167"/>
      <c r="I120" s="167"/>
    </row>
    <row r="121" spans="1:10" ht="19.5" customHeight="1" thickBot="1" x14ac:dyDescent="0.35">
      <c r="A121" s="326"/>
      <c r="B121" s="326"/>
      <c r="C121" s="327"/>
      <c r="D121" s="327"/>
      <c r="E121" s="327"/>
      <c r="F121" s="327"/>
      <c r="G121" s="327"/>
      <c r="H121" s="327"/>
    </row>
    <row r="122" spans="1:10" ht="18.75" x14ac:dyDescent="0.3">
      <c r="B122" s="765" t="s">
        <v>22</v>
      </c>
      <c r="C122" s="765"/>
      <c r="E122" s="279" t="s">
        <v>23</v>
      </c>
      <c r="F122" s="328"/>
      <c r="G122" s="765" t="s">
        <v>24</v>
      </c>
      <c r="H122" s="765"/>
    </row>
    <row r="123" spans="1:10" ht="69.95" customHeight="1" x14ac:dyDescent="0.3">
      <c r="A123" s="178" t="s">
        <v>25</v>
      </c>
      <c r="B123" s="329"/>
      <c r="C123" s="329"/>
      <c r="E123" s="329"/>
      <c r="F123" s="167"/>
      <c r="G123" s="329"/>
      <c r="H123" s="329"/>
    </row>
    <row r="124" spans="1:10" ht="69.95" customHeight="1" x14ac:dyDescent="0.3">
      <c r="A124" s="178" t="s">
        <v>26</v>
      </c>
      <c r="B124" s="330"/>
      <c r="C124" s="330"/>
      <c r="E124" s="330"/>
      <c r="F124" s="167"/>
      <c r="G124" s="331"/>
      <c r="H124" s="331"/>
    </row>
    <row r="125" spans="1:10" ht="18.75" x14ac:dyDescent="0.3">
      <c r="A125" s="225"/>
      <c r="B125" s="225"/>
      <c r="C125" s="225"/>
      <c r="D125" s="225"/>
      <c r="E125" s="225"/>
      <c r="F125" s="227"/>
      <c r="G125" s="225"/>
      <c r="H125" s="225"/>
      <c r="I125" s="167"/>
    </row>
    <row r="126" spans="1:10" ht="18.75" x14ac:dyDescent="0.3">
      <c r="A126" s="225"/>
      <c r="B126" s="225"/>
      <c r="C126" s="225"/>
      <c r="D126" s="225"/>
      <c r="E126" s="225"/>
      <c r="F126" s="227"/>
      <c r="G126" s="225"/>
      <c r="H126" s="225"/>
      <c r="I126" s="167"/>
    </row>
    <row r="127" spans="1:10" ht="18.75" x14ac:dyDescent="0.3">
      <c r="A127" s="225"/>
      <c r="B127" s="225"/>
      <c r="C127" s="225"/>
      <c r="D127" s="225"/>
      <c r="E127" s="225"/>
      <c r="F127" s="227"/>
      <c r="G127" s="225"/>
      <c r="H127" s="225"/>
      <c r="I127" s="167"/>
    </row>
    <row r="128" spans="1:10" ht="18.75" x14ac:dyDescent="0.3">
      <c r="A128" s="225"/>
      <c r="B128" s="225"/>
      <c r="C128" s="225"/>
      <c r="D128" s="225"/>
      <c r="E128" s="225"/>
      <c r="F128" s="227"/>
      <c r="G128" s="225"/>
      <c r="H128" s="225"/>
      <c r="I128" s="167"/>
    </row>
    <row r="129" spans="1:9" ht="18.75" x14ac:dyDescent="0.3">
      <c r="A129" s="225"/>
      <c r="B129" s="225"/>
      <c r="C129" s="225"/>
      <c r="D129" s="225"/>
      <c r="E129" s="225"/>
      <c r="F129" s="227"/>
      <c r="G129" s="225"/>
      <c r="H129" s="225"/>
      <c r="I129" s="167"/>
    </row>
    <row r="130" spans="1:9" ht="18.75" x14ac:dyDescent="0.3">
      <c r="A130" s="225"/>
      <c r="B130" s="225"/>
      <c r="C130" s="225"/>
      <c r="D130" s="225"/>
      <c r="E130" s="225"/>
      <c r="F130" s="227"/>
      <c r="G130" s="225"/>
      <c r="H130" s="225"/>
      <c r="I130" s="167"/>
    </row>
    <row r="131" spans="1:9" ht="18.75" x14ac:dyDescent="0.3">
      <c r="A131" s="225"/>
      <c r="B131" s="225"/>
      <c r="C131" s="225"/>
      <c r="D131" s="225"/>
      <c r="E131" s="225"/>
      <c r="F131" s="227"/>
      <c r="G131" s="225"/>
      <c r="H131" s="225"/>
      <c r="I131" s="167"/>
    </row>
    <row r="132" spans="1:9" ht="18.75" x14ac:dyDescent="0.3">
      <c r="A132" s="225"/>
      <c r="B132" s="225"/>
      <c r="C132" s="225"/>
      <c r="D132" s="225"/>
      <c r="E132" s="225"/>
      <c r="F132" s="227"/>
      <c r="G132" s="225"/>
      <c r="H132" s="225"/>
      <c r="I132" s="167"/>
    </row>
    <row r="133" spans="1:9" ht="18.75" x14ac:dyDescent="0.3">
      <c r="A133" s="225"/>
      <c r="B133" s="225"/>
      <c r="C133" s="225"/>
      <c r="D133" s="225"/>
      <c r="E133" s="225"/>
      <c r="F133" s="227"/>
      <c r="G133" s="225"/>
      <c r="H133" s="225"/>
      <c r="I133" s="167"/>
    </row>
    <row r="250" spans="1:1" x14ac:dyDescent="0.25">
      <c r="A250" s="166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115" zoomScaleSheetLayoutView="115" workbookViewId="0">
      <selection activeCell="B31" sqref="B31:E36"/>
    </sheetView>
  </sheetViews>
  <sheetFormatPr defaultRowHeight="13.5" x14ac:dyDescent="0.25"/>
  <cols>
    <col min="1" max="1" width="27.5703125" style="588" customWidth="1"/>
    <col min="2" max="2" width="20.42578125" style="588" customWidth="1"/>
    <col min="3" max="3" width="31.85546875" style="588" customWidth="1"/>
    <col min="4" max="4" width="25.85546875" style="588" customWidth="1"/>
    <col min="5" max="5" width="25.7109375" style="588" customWidth="1"/>
    <col min="6" max="6" width="23.140625" style="588" customWidth="1"/>
    <col min="7" max="7" width="28.42578125" style="588" customWidth="1"/>
    <col min="8" max="8" width="21.5703125" style="588" customWidth="1"/>
    <col min="9" max="9" width="9.140625" style="588" customWidth="1"/>
    <col min="10" max="16384" width="9.140625" style="589"/>
  </cols>
  <sheetData>
    <row r="1" spans="1:5" ht="18.75" customHeight="1" x14ac:dyDescent="0.3">
      <c r="A1" s="766" t="s">
        <v>0</v>
      </c>
      <c r="B1" s="766"/>
      <c r="C1" s="766"/>
      <c r="D1" s="766"/>
      <c r="E1" s="766"/>
    </row>
    <row r="2" spans="1:5" ht="16.5" customHeight="1" x14ac:dyDescent="0.3">
      <c r="A2" s="594" t="s">
        <v>1</v>
      </c>
      <c r="B2" s="595" t="s">
        <v>2</v>
      </c>
    </row>
    <row r="3" spans="1:5" ht="16.5" customHeight="1" x14ac:dyDescent="0.3">
      <c r="A3" s="596" t="s">
        <v>3</v>
      </c>
      <c r="B3" s="596" t="s">
        <v>121</v>
      </c>
      <c r="D3" s="597"/>
      <c r="E3" s="598"/>
    </row>
    <row r="4" spans="1:5" ht="16.5" customHeight="1" x14ac:dyDescent="0.3">
      <c r="A4" s="599" t="s">
        <v>4</v>
      </c>
      <c r="B4" s="600" t="s">
        <v>128</v>
      </c>
      <c r="C4" s="598"/>
      <c r="D4" s="598"/>
      <c r="E4" s="598"/>
    </row>
    <row r="5" spans="1:5" ht="16.5" customHeight="1" x14ac:dyDescent="0.3">
      <c r="A5" s="599" t="s">
        <v>5</v>
      </c>
      <c r="B5" s="597">
        <v>99.3</v>
      </c>
      <c r="C5" s="598"/>
      <c r="D5" s="598"/>
      <c r="E5" s="598"/>
    </row>
    <row r="6" spans="1:5" ht="16.5" customHeight="1" x14ac:dyDescent="0.3">
      <c r="A6" s="596" t="s">
        <v>6</v>
      </c>
      <c r="B6" s="600">
        <f>EFFAVIRENZ!D43</f>
        <v>30.34</v>
      </c>
      <c r="C6" s="598"/>
      <c r="D6" s="598"/>
      <c r="E6" s="598"/>
    </row>
    <row r="7" spans="1:5" ht="16.5" customHeight="1" x14ac:dyDescent="0.3">
      <c r="A7" s="596" t="s">
        <v>7</v>
      </c>
      <c r="B7" s="601">
        <f>B6/50*10/25</f>
        <v>0.24271999999999999</v>
      </c>
      <c r="C7" s="598"/>
      <c r="D7" s="598"/>
      <c r="E7" s="598"/>
    </row>
    <row r="8" spans="1:5" ht="15.75" customHeight="1" x14ac:dyDescent="0.25">
      <c r="A8" s="598"/>
      <c r="B8" s="602"/>
      <c r="C8" s="598"/>
      <c r="D8" s="598"/>
      <c r="E8" s="598"/>
    </row>
    <row r="9" spans="1:5" ht="16.5" customHeight="1" x14ac:dyDescent="0.3">
      <c r="A9" s="590" t="s">
        <v>9</v>
      </c>
      <c r="B9" s="603" t="s">
        <v>10</v>
      </c>
      <c r="C9" s="590" t="s">
        <v>11</v>
      </c>
      <c r="D9" s="590" t="s">
        <v>12</v>
      </c>
      <c r="E9" s="590" t="s">
        <v>13</v>
      </c>
    </row>
    <row r="10" spans="1:5" ht="16.5" customHeight="1" x14ac:dyDescent="0.3">
      <c r="A10" s="604">
        <v>1</v>
      </c>
      <c r="B10" s="605">
        <v>9157385</v>
      </c>
      <c r="C10" s="605">
        <v>723315.6</v>
      </c>
      <c r="D10" s="606">
        <v>1</v>
      </c>
      <c r="E10" s="607">
        <v>25.3</v>
      </c>
    </row>
    <row r="11" spans="1:5" ht="16.5" customHeight="1" x14ac:dyDescent="0.3">
      <c r="A11" s="604">
        <v>2</v>
      </c>
      <c r="B11" s="605">
        <v>9196243</v>
      </c>
      <c r="C11" s="605">
        <v>726436.6</v>
      </c>
      <c r="D11" s="606">
        <v>1.1000000000000001</v>
      </c>
      <c r="E11" s="606">
        <v>25.3</v>
      </c>
    </row>
    <row r="12" spans="1:5" ht="16.5" customHeight="1" x14ac:dyDescent="0.3">
      <c r="A12" s="604">
        <v>3</v>
      </c>
      <c r="B12" s="605">
        <v>9196531</v>
      </c>
      <c r="C12" s="605">
        <v>725640.7</v>
      </c>
      <c r="D12" s="606">
        <v>1.1000000000000001</v>
      </c>
      <c r="E12" s="606">
        <v>25.3</v>
      </c>
    </row>
    <row r="13" spans="1:5" ht="16.5" customHeight="1" x14ac:dyDescent="0.3">
      <c r="A13" s="604">
        <v>4</v>
      </c>
      <c r="B13" s="605">
        <v>9179594</v>
      </c>
      <c r="C13" s="605">
        <v>726715.4</v>
      </c>
      <c r="D13" s="606">
        <v>1.1000000000000001</v>
      </c>
      <c r="E13" s="606">
        <v>25.3</v>
      </c>
    </row>
    <row r="14" spans="1:5" ht="16.5" customHeight="1" x14ac:dyDescent="0.3">
      <c r="A14" s="604">
        <v>5</v>
      </c>
      <c r="B14" s="605">
        <v>9172725</v>
      </c>
      <c r="C14" s="605">
        <v>730486.4</v>
      </c>
      <c r="D14" s="606">
        <v>1.1000000000000001</v>
      </c>
      <c r="E14" s="606">
        <v>25.3</v>
      </c>
    </row>
    <row r="15" spans="1:5" ht="16.5" customHeight="1" x14ac:dyDescent="0.3">
      <c r="A15" s="604">
        <v>6</v>
      </c>
      <c r="B15" s="608">
        <v>9181934</v>
      </c>
      <c r="C15" s="608">
        <v>726620.6</v>
      </c>
      <c r="D15" s="609">
        <v>1</v>
      </c>
      <c r="E15" s="609">
        <v>25.3</v>
      </c>
    </row>
    <row r="16" spans="1:5" ht="16.5" customHeight="1" x14ac:dyDescent="0.3">
      <c r="A16" s="610" t="s">
        <v>14</v>
      </c>
      <c r="B16" s="611">
        <f>AVERAGE(B10:B15)</f>
        <v>9180735.333333334</v>
      </c>
      <c r="C16" s="612">
        <f>AVERAGE(C10:C15)</f>
        <v>726535.8833333333</v>
      </c>
      <c r="D16" s="613">
        <f>AVERAGE(D10:D15)</f>
        <v>1.0666666666666667</v>
      </c>
      <c r="E16" s="613">
        <f>AVERAGE(E10:E15)</f>
        <v>25.3</v>
      </c>
    </row>
    <row r="17" spans="1:5" ht="16.5" customHeight="1" x14ac:dyDescent="0.3">
      <c r="A17" s="614" t="s">
        <v>15</v>
      </c>
      <c r="B17" s="615">
        <f>(STDEV(B10:B15)/B16)</f>
        <v>1.6171663033001382E-3</v>
      </c>
      <c r="C17" s="616"/>
      <c r="D17" s="616"/>
      <c r="E17" s="617"/>
    </row>
    <row r="18" spans="1:5" s="588" customFormat="1" ht="16.5" customHeight="1" x14ac:dyDescent="0.3">
      <c r="A18" s="618" t="s">
        <v>16</v>
      </c>
      <c r="B18" s="619">
        <f>COUNT(B10:B15)</f>
        <v>6</v>
      </c>
      <c r="C18" s="620"/>
      <c r="D18" s="621"/>
      <c r="E18" s="622"/>
    </row>
    <row r="19" spans="1:5" s="588" customFormat="1" ht="15.75" customHeight="1" x14ac:dyDescent="0.25">
      <c r="A19" s="598"/>
      <c r="B19" s="598"/>
      <c r="C19" s="598"/>
      <c r="D19" s="598"/>
      <c r="E19" s="598"/>
    </row>
    <row r="20" spans="1:5" s="588" customFormat="1" ht="16.5" customHeight="1" x14ac:dyDescent="0.3">
      <c r="A20" s="599" t="s">
        <v>17</v>
      </c>
      <c r="B20" s="623" t="s">
        <v>18</v>
      </c>
      <c r="C20" s="624"/>
      <c r="D20" s="624"/>
      <c r="E20" s="624"/>
    </row>
    <row r="21" spans="1:5" ht="16.5" customHeight="1" x14ac:dyDescent="0.3">
      <c r="A21" s="599"/>
      <c r="B21" s="623" t="s">
        <v>19</v>
      </c>
      <c r="C21" s="624"/>
      <c r="D21" s="624"/>
      <c r="E21" s="624"/>
    </row>
    <row r="22" spans="1:5" ht="16.5" customHeight="1" x14ac:dyDescent="0.3">
      <c r="A22" s="599"/>
      <c r="B22" s="623" t="s">
        <v>20</v>
      </c>
      <c r="C22" s="624"/>
      <c r="D22" s="624"/>
      <c r="E22" s="624"/>
    </row>
    <row r="23" spans="1:5" ht="15.75" customHeight="1" x14ac:dyDescent="0.25">
      <c r="A23" s="598"/>
      <c r="B23" s="598"/>
      <c r="C23" s="598"/>
      <c r="D23" s="598"/>
      <c r="E23" s="598"/>
    </row>
    <row r="24" spans="1:5" ht="16.5" customHeight="1" x14ac:dyDescent="0.3">
      <c r="A24" s="594" t="s">
        <v>1</v>
      </c>
      <c r="B24" s="595" t="s">
        <v>21</v>
      </c>
    </row>
    <row r="25" spans="1:5" ht="16.5" customHeight="1" x14ac:dyDescent="0.3">
      <c r="A25" s="599" t="s">
        <v>4</v>
      </c>
      <c r="B25" s="596" t="s">
        <v>128</v>
      </c>
      <c r="C25" s="598"/>
      <c r="D25" s="598"/>
      <c r="E25" s="598"/>
    </row>
    <row r="26" spans="1:5" ht="16.5" customHeight="1" x14ac:dyDescent="0.3">
      <c r="A26" s="599" t="s">
        <v>5</v>
      </c>
      <c r="B26" s="600">
        <v>99.3</v>
      </c>
      <c r="C26" s="598"/>
      <c r="D26" s="598"/>
      <c r="E26" s="598"/>
    </row>
    <row r="27" spans="1:5" ht="16.5" customHeight="1" x14ac:dyDescent="0.3">
      <c r="A27" s="596" t="s">
        <v>6</v>
      </c>
      <c r="B27" s="600">
        <f>EFFAVIRENZ!D96</f>
        <v>27.58</v>
      </c>
      <c r="C27" s="598"/>
      <c r="D27" s="598"/>
      <c r="E27" s="598"/>
    </row>
    <row r="28" spans="1:5" ht="16.5" customHeight="1" x14ac:dyDescent="0.3">
      <c r="A28" s="596" t="s">
        <v>7</v>
      </c>
      <c r="B28" s="601">
        <f>B27/25*10/20</f>
        <v>0.55159999999999998</v>
      </c>
      <c r="C28" s="598"/>
      <c r="D28" s="598"/>
      <c r="E28" s="598"/>
    </row>
    <row r="29" spans="1:5" ht="15.75" customHeight="1" x14ac:dyDescent="0.25">
      <c r="A29" s="598"/>
      <c r="B29" s="598"/>
      <c r="C29" s="598"/>
      <c r="D29" s="598"/>
      <c r="E29" s="598"/>
    </row>
    <row r="30" spans="1:5" ht="16.5" customHeight="1" x14ac:dyDescent="0.3">
      <c r="A30" s="590" t="s">
        <v>9</v>
      </c>
      <c r="B30" s="603" t="s">
        <v>10</v>
      </c>
      <c r="C30" s="590" t="s">
        <v>11</v>
      </c>
      <c r="D30" s="590" t="s">
        <v>12</v>
      </c>
      <c r="E30" s="590" t="s">
        <v>13</v>
      </c>
    </row>
    <row r="31" spans="1:5" ht="16.5" customHeight="1" x14ac:dyDescent="0.3">
      <c r="A31" s="604">
        <v>1</v>
      </c>
      <c r="B31" s="605">
        <v>49314358</v>
      </c>
      <c r="C31" s="605">
        <v>175890.7</v>
      </c>
      <c r="D31" s="606">
        <v>1.1000000000000001</v>
      </c>
      <c r="E31" s="607">
        <v>23.4</v>
      </c>
    </row>
    <row r="32" spans="1:5" ht="16.5" customHeight="1" x14ac:dyDescent="0.3">
      <c r="A32" s="604">
        <v>2</v>
      </c>
      <c r="B32" s="605">
        <v>49164744</v>
      </c>
      <c r="C32" s="605">
        <v>176012.3</v>
      </c>
      <c r="D32" s="606">
        <v>1</v>
      </c>
      <c r="E32" s="606">
        <v>23.4</v>
      </c>
    </row>
    <row r="33" spans="1:7" ht="16.5" customHeight="1" x14ac:dyDescent="0.3">
      <c r="A33" s="604">
        <v>3</v>
      </c>
      <c r="B33" s="605">
        <v>49342190</v>
      </c>
      <c r="C33" s="605">
        <v>175549.4</v>
      </c>
      <c r="D33" s="606">
        <v>1.1000000000000001</v>
      </c>
      <c r="E33" s="606">
        <v>23.4</v>
      </c>
    </row>
    <row r="34" spans="1:7" ht="16.5" customHeight="1" x14ac:dyDescent="0.3">
      <c r="A34" s="604">
        <v>4</v>
      </c>
      <c r="B34" s="605">
        <v>49151357</v>
      </c>
      <c r="C34" s="605">
        <v>176084.5</v>
      </c>
      <c r="D34" s="606">
        <v>1.1000000000000001</v>
      </c>
      <c r="E34" s="606">
        <v>23.4</v>
      </c>
    </row>
    <row r="35" spans="1:7" ht="16.5" customHeight="1" x14ac:dyDescent="0.3">
      <c r="A35" s="604">
        <v>5</v>
      </c>
      <c r="B35" s="605">
        <v>49365418</v>
      </c>
      <c r="C35" s="807">
        <v>176273</v>
      </c>
      <c r="D35" s="606">
        <v>1</v>
      </c>
      <c r="E35" s="606">
        <v>23.4</v>
      </c>
    </row>
    <row r="36" spans="1:7" ht="16.5" customHeight="1" x14ac:dyDescent="0.3">
      <c r="A36" s="604">
        <v>6</v>
      </c>
      <c r="B36" s="608">
        <v>49423463</v>
      </c>
      <c r="C36" s="608">
        <v>176431.4</v>
      </c>
      <c r="D36" s="609">
        <v>1.1000000000000001</v>
      </c>
      <c r="E36" s="609">
        <v>23.4</v>
      </c>
    </row>
    <row r="37" spans="1:7" ht="16.5" customHeight="1" x14ac:dyDescent="0.3">
      <c r="A37" s="610" t="s">
        <v>14</v>
      </c>
      <c r="B37" s="611">
        <f>AVERAGE(B31:B36)</f>
        <v>49293588.333333336</v>
      </c>
      <c r="C37" s="612">
        <f>AVERAGE(C31:C36)</f>
        <v>176040.21666666667</v>
      </c>
      <c r="D37" s="613">
        <f>AVERAGE(D31:D36)</f>
        <v>1.0666666666666667</v>
      </c>
      <c r="E37" s="613">
        <f>AVERAGE(E31:E36)</f>
        <v>23.400000000000002</v>
      </c>
    </row>
    <row r="38" spans="1:7" ht="16.5" customHeight="1" x14ac:dyDescent="0.3">
      <c r="A38" s="614" t="s">
        <v>15</v>
      </c>
      <c r="B38" s="615">
        <f>(STDEV(B31:B36)/B37)</f>
        <v>2.2526555371855011E-3</v>
      </c>
      <c r="C38" s="616"/>
      <c r="D38" s="616"/>
      <c r="E38" s="617"/>
    </row>
    <row r="39" spans="1:7" s="588" customFormat="1" ht="16.5" customHeight="1" x14ac:dyDescent="0.3">
      <c r="A39" s="618" t="s">
        <v>16</v>
      </c>
      <c r="B39" s="619">
        <f>COUNT(B31:B36)</f>
        <v>6</v>
      </c>
      <c r="C39" s="620"/>
      <c r="D39" s="621"/>
      <c r="E39" s="622"/>
    </row>
    <row r="40" spans="1:7" s="588" customFormat="1" ht="15.75" customHeight="1" x14ac:dyDescent="0.25">
      <c r="A40" s="598"/>
      <c r="B40" s="598"/>
      <c r="C40" s="598"/>
      <c r="D40" s="598"/>
      <c r="E40" s="598"/>
    </row>
    <row r="41" spans="1:7" s="588" customFormat="1" ht="16.5" customHeight="1" x14ac:dyDescent="0.3">
      <c r="A41" s="599" t="s">
        <v>17</v>
      </c>
      <c r="B41" s="623" t="s">
        <v>18</v>
      </c>
      <c r="C41" s="624"/>
      <c r="D41" s="624"/>
      <c r="E41" s="624"/>
    </row>
    <row r="42" spans="1:7" ht="16.5" customHeight="1" x14ac:dyDescent="0.3">
      <c r="A42" s="599"/>
      <c r="B42" s="623" t="s">
        <v>19</v>
      </c>
      <c r="C42" s="624"/>
      <c r="D42" s="624"/>
      <c r="E42" s="624"/>
    </row>
    <row r="43" spans="1:7" ht="16.5" customHeight="1" x14ac:dyDescent="0.3">
      <c r="A43" s="599"/>
      <c r="B43" s="623" t="s">
        <v>20</v>
      </c>
      <c r="C43" s="624"/>
      <c r="D43" s="624"/>
      <c r="E43" s="624"/>
    </row>
    <row r="44" spans="1:7" ht="14.25" customHeight="1" thickBot="1" x14ac:dyDescent="0.3">
      <c r="A44" s="625"/>
      <c r="B44" s="593"/>
      <c r="D44" s="626"/>
      <c r="F44" s="589"/>
      <c r="G44" s="589"/>
    </row>
    <row r="45" spans="1:7" ht="15" customHeight="1" x14ac:dyDescent="0.3">
      <c r="B45" s="767" t="s">
        <v>22</v>
      </c>
      <c r="C45" s="767"/>
      <c r="E45" s="627" t="s">
        <v>23</v>
      </c>
      <c r="F45" s="628"/>
      <c r="G45" s="627" t="s">
        <v>24</v>
      </c>
    </row>
    <row r="46" spans="1:7" ht="15" customHeight="1" x14ac:dyDescent="0.3">
      <c r="A46" s="629" t="s">
        <v>25</v>
      </c>
      <c r="B46" s="630"/>
      <c r="C46" s="630"/>
      <c r="E46" s="630"/>
      <c r="G46" s="630"/>
    </row>
    <row r="47" spans="1:7" ht="15" customHeight="1" x14ac:dyDescent="0.3">
      <c r="A47" s="629" t="s">
        <v>26</v>
      </c>
      <c r="B47" s="631"/>
      <c r="C47" s="631"/>
      <c r="E47" s="631"/>
      <c r="G47" s="63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C96" zoomScale="70" zoomScaleNormal="60" zoomScaleSheetLayoutView="70" zoomScalePageLayoutView="42" workbookViewId="0">
      <selection activeCell="D113" sqref="D113"/>
    </sheetView>
  </sheetViews>
  <sheetFormatPr defaultColWidth="9.140625" defaultRowHeight="13.5" x14ac:dyDescent="0.25"/>
  <cols>
    <col min="1" max="1" width="55.42578125" style="332" customWidth="1"/>
    <col min="2" max="2" width="33.7109375" style="332" customWidth="1"/>
    <col min="3" max="3" width="42.28515625" style="332" customWidth="1"/>
    <col min="4" max="4" width="30.5703125" style="332" customWidth="1"/>
    <col min="5" max="5" width="39.85546875" style="332" customWidth="1"/>
    <col min="6" max="6" width="30.7109375" style="332" customWidth="1"/>
    <col min="7" max="7" width="39.85546875" style="332" customWidth="1"/>
    <col min="8" max="8" width="30" style="332" customWidth="1"/>
    <col min="9" max="9" width="30.28515625" style="332" hidden="1" customWidth="1"/>
    <col min="10" max="10" width="30.42578125" style="332" customWidth="1"/>
    <col min="11" max="11" width="21.28515625" style="332" customWidth="1"/>
    <col min="12" max="12" width="9.140625" style="332"/>
    <col min="13" max="16384" width="9.140625" style="334"/>
  </cols>
  <sheetData>
    <row r="1" spans="1:9" ht="18.75" customHeight="1" x14ac:dyDescent="0.25">
      <c r="A1" s="771" t="s">
        <v>41</v>
      </c>
      <c r="B1" s="771"/>
      <c r="C1" s="771"/>
      <c r="D1" s="771"/>
      <c r="E1" s="771"/>
      <c r="F1" s="771"/>
      <c r="G1" s="771"/>
      <c r="H1" s="771"/>
      <c r="I1" s="771"/>
    </row>
    <row r="2" spans="1:9" ht="18.75" customHeight="1" x14ac:dyDescent="0.25">
      <c r="A2" s="771"/>
      <c r="B2" s="771"/>
      <c r="C2" s="771"/>
      <c r="D2" s="771"/>
      <c r="E2" s="771"/>
      <c r="F2" s="771"/>
      <c r="G2" s="771"/>
      <c r="H2" s="771"/>
      <c r="I2" s="771"/>
    </row>
    <row r="3" spans="1:9" ht="18.75" customHeight="1" x14ac:dyDescent="0.25">
      <c r="A3" s="771"/>
      <c r="B3" s="771"/>
      <c r="C3" s="771"/>
      <c r="D3" s="771"/>
      <c r="E3" s="771"/>
      <c r="F3" s="771"/>
      <c r="G3" s="771"/>
      <c r="H3" s="771"/>
      <c r="I3" s="771"/>
    </row>
    <row r="4" spans="1:9" ht="18.75" customHeight="1" x14ac:dyDescent="0.25">
      <c r="A4" s="771"/>
      <c r="B4" s="771"/>
      <c r="C4" s="771"/>
      <c r="D4" s="771"/>
      <c r="E4" s="771"/>
      <c r="F4" s="771"/>
      <c r="G4" s="771"/>
      <c r="H4" s="771"/>
      <c r="I4" s="771"/>
    </row>
    <row r="5" spans="1:9" ht="18.75" customHeight="1" x14ac:dyDescent="0.25">
      <c r="A5" s="771"/>
      <c r="B5" s="771"/>
      <c r="C5" s="771"/>
      <c r="D5" s="771"/>
      <c r="E5" s="771"/>
      <c r="F5" s="771"/>
      <c r="G5" s="771"/>
      <c r="H5" s="771"/>
      <c r="I5" s="771"/>
    </row>
    <row r="6" spans="1:9" ht="18.75" customHeight="1" x14ac:dyDescent="0.25">
      <c r="A6" s="771"/>
      <c r="B6" s="771"/>
      <c r="C6" s="771"/>
      <c r="D6" s="771"/>
      <c r="E6" s="771"/>
      <c r="F6" s="771"/>
      <c r="G6" s="771"/>
      <c r="H6" s="771"/>
      <c r="I6" s="771"/>
    </row>
    <row r="7" spans="1:9" ht="18.75" customHeight="1" x14ac:dyDescent="0.25">
      <c r="A7" s="771"/>
      <c r="B7" s="771"/>
      <c r="C7" s="771"/>
      <c r="D7" s="771"/>
      <c r="E7" s="771"/>
      <c r="F7" s="771"/>
      <c r="G7" s="771"/>
      <c r="H7" s="771"/>
      <c r="I7" s="771"/>
    </row>
    <row r="8" spans="1:9" x14ac:dyDescent="0.25">
      <c r="A8" s="772" t="s">
        <v>42</v>
      </c>
      <c r="B8" s="772"/>
      <c r="C8" s="772"/>
      <c r="D8" s="772"/>
      <c r="E8" s="772"/>
      <c r="F8" s="772"/>
      <c r="G8" s="772"/>
      <c r="H8" s="772"/>
      <c r="I8" s="772"/>
    </row>
    <row r="9" spans="1:9" x14ac:dyDescent="0.25">
      <c r="A9" s="772"/>
      <c r="B9" s="772"/>
      <c r="C9" s="772"/>
      <c r="D9" s="772"/>
      <c r="E9" s="772"/>
      <c r="F9" s="772"/>
      <c r="G9" s="772"/>
      <c r="H9" s="772"/>
      <c r="I9" s="772"/>
    </row>
    <row r="10" spans="1:9" x14ac:dyDescent="0.25">
      <c r="A10" s="772"/>
      <c r="B10" s="772"/>
      <c r="C10" s="772"/>
      <c r="D10" s="772"/>
      <c r="E10" s="772"/>
      <c r="F10" s="772"/>
      <c r="G10" s="772"/>
      <c r="H10" s="772"/>
      <c r="I10" s="772"/>
    </row>
    <row r="11" spans="1:9" x14ac:dyDescent="0.25">
      <c r="A11" s="772"/>
      <c r="B11" s="772"/>
      <c r="C11" s="772"/>
      <c r="D11" s="772"/>
      <c r="E11" s="772"/>
      <c r="F11" s="772"/>
      <c r="G11" s="772"/>
      <c r="H11" s="772"/>
      <c r="I11" s="772"/>
    </row>
    <row r="12" spans="1:9" x14ac:dyDescent="0.25">
      <c r="A12" s="772"/>
      <c r="B12" s="772"/>
      <c r="C12" s="772"/>
      <c r="D12" s="772"/>
      <c r="E12" s="772"/>
      <c r="F12" s="772"/>
      <c r="G12" s="772"/>
      <c r="H12" s="772"/>
      <c r="I12" s="772"/>
    </row>
    <row r="13" spans="1:9" x14ac:dyDescent="0.25">
      <c r="A13" s="772"/>
      <c r="B13" s="772"/>
      <c r="C13" s="772"/>
      <c r="D13" s="772"/>
      <c r="E13" s="772"/>
      <c r="F13" s="772"/>
      <c r="G13" s="772"/>
      <c r="H13" s="772"/>
      <c r="I13" s="772"/>
    </row>
    <row r="14" spans="1:9" x14ac:dyDescent="0.25">
      <c r="A14" s="772"/>
      <c r="B14" s="772"/>
      <c r="C14" s="772"/>
      <c r="D14" s="772"/>
      <c r="E14" s="772"/>
      <c r="F14" s="772"/>
      <c r="G14" s="772"/>
      <c r="H14" s="772"/>
      <c r="I14" s="772"/>
    </row>
    <row r="15" spans="1:9" ht="19.5" customHeight="1" thickBot="1" x14ac:dyDescent="0.35">
      <c r="A15" s="333"/>
    </row>
    <row r="16" spans="1:9" ht="19.5" customHeight="1" thickBot="1" x14ac:dyDescent="0.35">
      <c r="A16" s="773" t="s">
        <v>27</v>
      </c>
      <c r="B16" s="774"/>
      <c r="C16" s="774"/>
      <c r="D16" s="774"/>
      <c r="E16" s="774"/>
      <c r="F16" s="774"/>
      <c r="G16" s="774"/>
      <c r="H16" s="775"/>
    </row>
    <row r="17" spans="1:14" ht="20.25" customHeight="1" x14ac:dyDescent="0.25">
      <c r="A17" s="776" t="s">
        <v>43</v>
      </c>
      <c r="B17" s="776"/>
      <c r="C17" s="776"/>
      <c r="D17" s="776"/>
      <c r="E17" s="776"/>
      <c r="F17" s="776"/>
      <c r="G17" s="776"/>
      <c r="H17" s="776"/>
    </row>
    <row r="18" spans="1:14" ht="26.25" customHeight="1" x14ac:dyDescent="0.4">
      <c r="A18" s="335" t="s">
        <v>29</v>
      </c>
      <c r="B18" s="777" t="s">
        <v>121</v>
      </c>
      <c r="C18" s="777"/>
      <c r="D18" s="336"/>
      <c r="E18" s="337"/>
      <c r="F18" s="338"/>
      <c r="G18" s="338"/>
      <c r="H18" s="338"/>
    </row>
    <row r="19" spans="1:14" ht="26.25" customHeight="1" x14ac:dyDescent="0.4">
      <c r="A19" s="335" t="s">
        <v>30</v>
      </c>
      <c r="B19" s="339" t="str">
        <f>'Tenofovir Disoproxil Fumarate'!B19</f>
        <v>NDQB201605976</v>
      </c>
      <c r="C19" s="338">
        <v>29</v>
      </c>
      <c r="D19" s="338"/>
      <c r="E19" s="338"/>
      <c r="F19" s="338"/>
      <c r="G19" s="338"/>
      <c r="H19" s="338"/>
    </row>
    <row r="20" spans="1:14" ht="26.25" customHeight="1" x14ac:dyDescent="0.4">
      <c r="A20" s="335" t="s">
        <v>31</v>
      </c>
      <c r="B20" s="778" t="s">
        <v>122</v>
      </c>
      <c r="C20" s="778"/>
      <c r="D20" s="338"/>
      <c r="E20" s="338"/>
      <c r="F20" s="338"/>
      <c r="G20" s="338"/>
      <c r="H20" s="338"/>
    </row>
    <row r="21" spans="1:14" ht="26.25" customHeight="1" x14ac:dyDescent="0.4">
      <c r="A21" s="335" t="s">
        <v>32</v>
      </c>
      <c r="B21" s="778" t="s">
        <v>8</v>
      </c>
      <c r="C21" s="778"/>
      <c r="D21" s="778"/>
      <c r="E21" s="778"/>
      <c r="F21" s="778"/>
      <c r="G21" s="778"/>
      <c r="H21" s="778"/>
      <c r="I21" s="340"/>
    </row>
    <row r="22" spans="1:14" ht="26.25" customHeight="1" x14ac:dyDescent="0.4">
      <c r="A22" s="335" t="s">
        <v>33</v>
      </c>
      <c r="B22" s="341">
        <f>'Tenofovir Disoproxil Fumarate'!B22</f>
        <v>42532</v>
      </c>
      <c r="C22" s="338"/>
      <c r="D22" s="338"/>
      <c r="E22" s="338"/>
      <c r="F22" s="338"/>
      <c r="G22" s="338"/>
      <c r="H22" s="338"/>
    </row>
    <row r="23" spans="1:14" ht="26.25" customHeight="1" x14ac:dyDescent="0.4">
      <c r="A23" s="335" t="s">
        <v>34</v>
      </c>
      <c r="B23" s="341">
        <f>'Tenofovir Disoproxil Fumarate'!B23</f>
        <v>42643</v>
      </c>
      <c r="C23" s="338"/>
      <c r="D23" s="338"/>
      <c r="E23" s="338"/>
      <c r="F23" s="338"/>
      <c r="G23" s="338"/>
      <c r="H23" s="338"/>
    </row>
    <row r="24" spans="1:14" ht="18.75" x14ac:dyDescent="0.3">
      <c r="A24" s="335"/>
      <c r="B24" s="342"/>
    </row>
    <row r="25" spans="1:14" ht="18.75" x14ac:dyDescent="0.3">
      <c r="A25" s="343" t="s">
        <v>1</v>
      </c>
      <c r="B25" s="342"/>
    </row>
    <row r="26" spans="1:14" ht="26.25" customHeight="1" x14ac:dyDescent="0.4">
      <c r="A26" s="344" t="s">
        <v>4</v>
      </c>
      <c r="B26" s="777" t="s">
        <v>127</v>
      </c>
      <c r="C26" s="777"/>
    </row>
    <row r="27" spans="1:14" ht="26.25" customHeight="1" x14ac:dyDescent="0.4">
      <c r="A27" s="345" t="s">
        <v>44</v>
      </c>
      <c r="B27" s="779" t="s">
        <v>136</v>
      </c>
      <c r="C27" s="779"/>
    </row>
    <row r="28" spans="1:14" ht="27" customHeight="1" thickBot="1" x14ac:dyDescent="0.45">
      <c r="A28" s="345" t="s">
        <v>5</v>
      </c>
      <c r="B28" s="346">
        <v>99.3</v>
      </c>
    </row>
    <row r="29" spans="1:14" s="348" customFormat="1" ht="27" customHeight="1" thickBot="1" x14ac:dyDescent="0.45">
      <c r="A29" s="345" t="s">
        <v>45</v>
      </c>
      <c r="B29" s="347">
        <v>0</v>
      </c>
      <c r="C29" s="780" t="s">
        <v>46</v>
      </c>
      <c r="D29" s="781"/>
      <c r="E29" s="781"/>
      <c r="F29" s="781"/>
      <c r="G29" s="782"/>
      <c r="I29" s="349"/>
      <c r="J29" s="349"/>
      <c r="K29" s="349"/>
      <c r="L29" s="349"/>
    </row>
    <row r="30" spans="1:14" s="348" customFormat="1" ht="19.5" customHeight="1" thickBot="1" x14ac:dyDescent="0.35">
      <c r="A30" s="345" t="s">
        <v>47</v>
      </c>
      <c r="B30" s="350">
        <f>B28-B29</f>
        <v>99.3</v>
      </c>
      <c r="C30" s="351"/>
      <c r="D30" s="351"/>
      <c r="E30" s="351"/>
      <c r="F30" s="351"/>
      <c r="G30" s="352"/>
      <c r="I30" s="349"/>
      <c r="J30" s="349"/>
      <c r="K30" s="349"/>
      <c r="L30" s="349"/>
    </row>
    <row r="31" spans="1:14" s="348" customFormat="1" ht="27" customHeight="1" thickBot="1" x14ac:dyDescent="0.45">
      <c r="A31" s="345" t="s">
        <v>48</v>
      </c>
      <c r="B31" s="353">
        <v>1</v>
      </c>
      <c r="C31" s="768" t="s">
        <v>49</v>
      </c>
      <c r="D31" s="769"/>
      <c r="E31" s="769"/>
      <c r="F31" s="769"/>
      <c r="G31" s="769"/>
      <c r="H31" s="770"/>
      <c r="I31" s="349"/>
      <c r="J31" s="349"/>
      <c r="K31" s="349"/>
      <c r="L31" s="349"/>
    </row>
    <row r="32" spans="1:14" s="348" customFormat="1" ht="27" customHeight="1" thickBot="1" x14ac:dyDescent="0.45">
      <c r="A32" s="345" t="s">
        <v>50</v>
      </c>
      <c r="B32" s="353">
        <v>1</v>
      </c>
      <c r="C32" s="768" t="s">
        <v>51</v>
      </c>
      <c r="D32" s="769"/>
      <c r="E32" s="769"/>
      <c r="F32" s="769"/>
      <c r="G32" s="769"/>
      <c r="H32" s="770"/>
      <c r="I32" s="349"/>
      <c r="J32" s="349"/>
      <c r="K32" s="349"/>
      <c r="L32" s="354"/>
      <c r="M32" s="354"/>
      <c r="N32" s="355"/>
    </row>
    <row r="33" spans="1:14" s="348" customFormat="1" ht="17.25" customHeight="1" x14ac:dyDescent="0.3">
      <c r="A33" s="345"/>
      <c r="B33" s="356"/>
      <c r="C33" s="357"/>
      <c r="D33" s="357"/>
      <c r="E33" s="357"/>
      <c r="F33" s="357"/>
      <c r="G33" s="357"/>
      <c r="H33" s="357"/>
      <c r="I33" s="349"/>
      <c r="J33" s="349"/>
      <c r="K33" s="349"/>
      <c r="L33" s="354"/>
      <c r="M33" s="354"/>
      <c r="N33" s="355"/>
    </row>
    <row r="34" spans="1:14" s="348" customFormat="1" ht="18.75" x14ac:dyDescent="0.3">
      <c r="A34" s="345" t="s">
        <v>52</v>
      </c>
      <c r="B34" s="358">
        <f>B31/B32</f>
        <v>1</v>
      </c>
      <c r="C34" s="333" t="s">
        <v>53</v>
      </c>
      <c r="D34" s="333"/>
      <c r="E34" s="333"/>
      <c r="F34" s="333"/>
      <c r="G34" s="333"/>
      <c r="I34" s="349"/>
      <c r="J34" s="349"/>
      <c r="K34" s="349"/>
      <c r="L34" s="354"/>
      <c r="M34" s="354"/>
      <c r="N34" s="355"/>
    </row>
    <row r="35" spans="1:14" s="348" customFormat="1" ht="19.5" customHeight="1" thickBot="1" x14ac:dyDescent="0.35">
      <c r="A35" s="345"/>
      <c r="B35" s="350"/>
      <c r="G35" s="333"/>
      <c r="I35" s="349"/>
      <c r="J35" s="349"/>
      <c r="K35" s="349"/>
      <c r="L35" s="354"/>
      <c r="M35" s="354"/>
      <c r="N35" s="355"/>
    </row>
    <row r="36" spans="1:14" s="348" customFormat="1" ht="27" customHeight="1" thickBot="1" x14ac:dyDescent="0.45">
      <c r="A36" s="359" t="s">
        <v>54</v>
      </c>
      <c r="B36" s="360">
        <v>50</v>
      </c>
      <c r="C36" s="333"/>
      <c r="D36" s="783" t="s">
        <v>55</v>
      </c>
      <c r="E36" s="784"/>
      <c r="F36" s="783" t="s">
        <v>56</v>
      </c>
      <c r="G36" s="785"/>
      <c r="J36" s="349"/>
      <c r="K36" s="349"/>
      <c r="L36" s="354"/>
      <c r="M36" s="354"/>
      <c r="N36" s="355"/>
    </row>
    <row r="37" spans="1:14" s="348" customFormat="1" ht="27" customHeight="1" thickBot="1" x14ac:dyDescent="0.45">
      <c r="A37" s="361" t="s">
        <v>57</v>
      </c>
      <c r="B37" s="362">
        <v>10</v>
      </c>
      <c r="C37" s="363" t="s">
        <v>58</v>
      </c>
      <c r="D37" s="364" t="s">
        <v>59</v>
      </c>
      <c r="E37" s="365" t="s">
        <v>60</v>
      </c>
      <c r="F37" s="364" t="s">
        <v>59</v>
      </c>
      <c r="G37" s="366" t="s">
        <v>60</v>
      </c>
      <c r="I37" s="367" t="s">
        <v>61</v>
      </c>
      <c r="J37" s="349"/>
      <c r="K37" s="349"/>
      <c r="L37" s="354"/>
      <c r="M37" s="354"/>
      <c r="N37" s="355"/>
    </row>
    <row r="38" spans="1:14" s="348" customFormat="1" ht="26.25" customHeight="1" x14ac:dyDescent="0.4">
      <c r="A38" s="361" t="s">
        <v>62</v>
      </c>
      <c r="B38" s="362">
        <v>25</v>
      </c>
      <c r="C38" s="368">
        <v>1</v>
      </c>
      <c r="D38" s="369">
        <v>9216286</v>
      </c>
      <c r="E38" s="370">
        <f>IF(ISBLANK(D38),"-",$D$48/$D$45*D38)</f>
        <v>9177245.9955349956</v>
      </c>
      <c r="F38" s="369">
        <v>9549016</v>
      </c>
      <c r="G38" s="371">
        <f>IF(ISBLANK(F38),"-",$D$48/$F$45*F38)</f>
        <v>9109248.7958812397</v>
      </c>
      <c r="I38" s="372"/>
      <c r="J38" s="349"/>
      <c r="K38" s="349"/>
      <c r="L38" s="354"/>
      <c r="M38" s="354"/>
      <c r="N38" s="355"/>
    </row>
    <row r="39" spans="1:14" s="348" customFormat="1" ht="26.25" customHeight="1" x14ac:dyDescent="0.4">
      <c r="A39" s="361" t="s">
        <v>63</v>
      </c>
      <c r="B39" s="362">
        <v>1</v>
      </c>
      <c r="C39" s="373">
        <v>2</v>
      </c>
      <c r="D39" s="374">
        <v>9180087</v>
      </c>
      <c r="E39" s="375">
        <f>IF(ISBLANK(D39),"-",$D$48/$D$45*D39)</f>
        <v>9141200.3337801006</v>
      </c>
      <c r="F39" s="374">
        <v>9527666</v>
      </c>
      <c r="G39" s="376">
        <f>IF(ISBLANK(F39),"-",$D$48/$F$45*F39)</f>
        <v>9088882.041674098</v>
      </c>
      <c r="I39" s="786">
        <f>ABS((F43/D43*D42)-F42)/D42</f>
        <v>6.8804861843619249E-3</v>
      </c>
      <c r="J39" s="349"/>
      <c r="K39" s="349"/>
      <c r="L39" s="354"/>
      <c r="M39" s="354"/>
      <c r="N39" s="355"/>
    </row>
    <row r="40" spans="1:14" ht="26.25" customHeight="1" x14ac:dyDescent="0.4">
      <c r="A40" s="361" t="s">
        <v>64</v>
      </c>
      <c r="B40" s="362">
        <v>1</v>
      </c>
      <c r="C40" s="373">
        <v>3</v>
      </c>
      <c r="D40" s="374">
        <v>9169329</v>
      </c>
      <c r="E40" s="375">
        <f>IF(ISBLANK(D40),"-",$D$48/$D$45*D40)</f>
        <v>9130487.9044544511</v>
      </c>
      <c r="F40" s="374">
        <v>9507739</v>
      </c>
      <c r="G40" s="376">
        <f>IF(ISBLANK(F40),"-",$D$48/$F$45*F40)</f>
        <v>9069872.7530986555</v>
      </c>
      <c r="I40" s="786"/>
      <c r="L40" s="354"/>
      <c r="M40" s="354"/>
      <c r="N40" s="333"/>
    </row>
    <row r="41" spans="1:14" ht="27" customHeight="1" thickBot="1" x14ac:dyDescent="0.45">
      <c r="A41" s="361" t="s">
        <v>65</v>
      </c>
      <c r="B41" s="362">
        <v>1</v>
      </c>
      <c r="C41" s="377">
        <v>4</v>
      </c>
      <c r="D41" s="378"/>
      <c r="E41" s="379" t="str">
        <f>IF(ISBLANK(D41),"-",$D$48/$D$45*D41)</f>
        <v>-</v>
      </c>
      <c r="F41" s="378"/>
      <c r="G41" s="380" t="str">
        <f>IF(ISBLANK(F41),"-",$D$48/$F$45*F41)</f>
        <v>-</v>
      </c>
      <c r="I41" s="381"/>
      <c r="L41" s="354"/>
      <c r="M41" s="354"/>
      <c r="N41" s="333"/>
    </row>
    <row r="42" spans="1:14" ht="27" customHeight="1" thickBot="1" x14ac:dyDescent="0.45">
      <c r="A42" s="361" t="s">
        <v>66</v>
      </c>
      <c r="B42" s="362">
        <v>1</v>
      </c>
      <c r="C42" s="382" t="s">
        <v>67</v>
      </c>
      <c r="D42" s="383">
        <f>AVERAGE(D38:D41)</f>
        <v>9188567.333333334</v>
      </c>
      <c r="E42" s="384">
        <f>AVERAGE(E38:E41)</f>
        <v>9149644.7445898484</v>
      </c>
      <c r="F42" s="383">
        <f>AVERAGE(F38:F41)</f>
        <v>9528140.333333334</v>
      </c>
      <c r="G42" s="385">
        <f>AVERAGE(G38:G41)</f>
        <v>9089334.5302179977</v>
      </c>
      <c r="H42" s="386"/>
    </row>
    <row r="43" spans="1:14" ht="26.25" customHeight="1" x14ac:dyDescent="0.4">
      <c r="A43" s="361" t="s">
        <v>68</v>
      </c>
      <c r="B43" s="362">
        <v>1</v>
      </c>
      <c r="C43" s="387" t="s">
        <v>69</v>
      </c>
      <c r="D43" s="388">
        <v>30.34</v>
      </c>
      <c r="E43" s="333"/>
      <c r="F43" s="388">
        <v>31.67</v>
      </c>
      <c r="H43" s="386"/>
    </row>
    <row r="44" spans="1:14" ht="26.25" customHeight="1" x14ac:dyDescent="0.4">
      <c r="A44" s="361" t="s">
        <v>70</v>
      </c>
      <c r="B44" s="362">
        <v>1</v>
      </c>
      <c r="C44" s="389" t="s">
        <v>71</v>
      </c>
      <c r="D44" s="390">
        <f>D43*$B$34</f>
        <v>30.34</v>
      </c>
      <c r="E44" s="391"/>
      <c r="F44" s="390">
        <f>F43*$B$34</f>
        <v>31.67</v>
      </c>
      <c r="H44" s="386"/>
    </row>
    <row r="45" spans="1:14" ht="19.5" customHeight="1" thickBot="1" x14ac:dyDescent="0.35">
      <c r="A45" s="361" t="s">
        <v>72</v>
      </c>
      <c r="B45" s="373">
        <f>(B44/B43)*(B42/B41)*(B40/B39)*(B38/B37)*B36</f>
        <v>125</v>
      </c>
      <c r="C45" s="389" t="s">
        <v>73</v>
      </c>
      <c r="D45" s="392">
        <f>D44*$B$30/100</f>
        <v>30.127619999999997</v>
      </c>
      <c r="E45" s="393"/>
      <c r="F45" s="392">
        <f>F44*$B$30/100</f>
        <v>31.448310000000003</v>
      </c>
      <c r="H45" s="386"/>
    </row>
    <row r="46" spans="1:14" ht="19.5" customHeight="1" thickBot="1" x14ac:dyDescent="0.35">
      <c r="A46" s="787" t="s">
        <v>74</v>
      </c>
      <c r="B46" s="788"/>
      <c r="C46" s="389" t="s">
        <v>75</v>
      </c>
      <c r="D46" s="394">
        <f>D45/$B$45</f>
        <v>0.24102095999999998</v>
      </c>
      <c r="E46" s="395"/>
      <c r="F46" s="396">
        <f>F45/$B$45</f>
        <v>0.25158648</v>
      </c>
      <c r="H46" s="386"/>
    </row>
    <row r="47" spans="1:14" ht="27" customHeight="1" thickBot="1" x14ac:dyDescent="0.45">
      <c r="A47" s="789"/>
      <c r="B47" s="790"/>
      <c r="C47" s="397" t="s">
        <v>76</v>
      </c>
      <c r="D47" s="398">
        <v>0.24</v>
      </c>
      <c r="E47" s="399"/>
      <c r="F47" s="395"/>
      <c r="H47" s="386"/>
    </row>
    <row r="48" spans="1:14" ht="18.75" x14ac:dyDescent="0.3">
      <c r="C48" s="400" t="s">
        <v>77</v>
      </c>
      <c r="D48" s="392">
        <f>D47*$B$45</f>
        <v>30</v>
      </c>
      <c r="F48" s="401"/>
      <c r="H48" s="386"/>
    </row>
    <row r="49" spans="1:12" ht="19.5" customHeight="1" thickBot="1" x14ac:dyDescent="0.35">
      <c r="C49" s="402" t="s">
        <v>78</v>
      </c>
      <c r="D49" s="403">
        <f>D48/B34</f>
        <v>30</v>
      </c>
      <c r="F49" s="401"/>
      <c r="H49" s="386"/>
    </row>
    <row r="50" spans="1:12" ht="18.75" x14ac:dyDescent="0.3">
      <c r="C50" s="359" t="s">
        <v>79</v>
      </c>
      <c r="D50" s="404">
        <f>AVERAGE(E38:E41,G38:G41)</f>
        <v>9119489.6374039222</v>
      </c>
      <c r="F50" s="405"/>
      <c r="H50" s="386"/>
    </row>
    <row r="51" spans="1:12" ht="18.75" x14ac:dyDescent="0.3">
      <c r="C51" s="361" t="s">
        <v>80</v>
      </c>
      <c r="D51" s="406">
        <f>STDEV(E38:E41,G38:G41)/D50</f>
        <v>4.2275332449176351E-3</v>
      </c>
      <c r="F51" s="405"/>
      <c r="H51" s="386"/>
    </row>
    <row r="52" spans="1:12" ht="19.5" customHeight="1" thickBot="1" x14ac:dyDescent="0.35">
      <c r="C52" s="407" t="s">
        <v>16</v>
      </c>
      <c r="D52" s="408">
        <f>COUNT(E38:E41,G38:G41)</f>
        <v>6</v>
      </c>
      <c r="F52" s="405"/>
    </row>
    <row r="54" spans="1:12" ht="18.75" x14ac:dyDescent="0.3">
      <c r="A54" s="409" t="s">
        <v>1</v>
      </c>
      <c r="B54" s="410" t="s">
        <v>81</v>
      </c>
    </row>
    <row r="55" spans="1:12" ht="18.75" x14ac:dyDescent="0.3">
      <c r="A55" s="333" t="s">
        <v>82</v>
      </c>
      <c r="B55" s="411" t="str">
        <f>B21</f>
        <v>Tenofovir Disoproxil Fumarate 300mg, Lamivudine 300mg, Efavirenz 600mg</v>
      </c>
    </row>
    <row r="56" spans="1:12" ht="26.25" customHeight="1" x14ac:dyDescent="0.4">
      <c r="A56" s="411" t="s">
        <v>83</v>
      </c>
      <c r="B56" s="412">
        <v>600</v>
      </c>
      <c r="C56" s="333" t="str">
        <f>B20</f>
        <v xml:space="preserve">Tenofovir Disoproxil Fumarate 300mg, Lamivudine 300mg &amp; Efavirenz 600mg </v>
      </c>
      <c r="H56" s="391"/>
    </row>
    <row r="57" spans="1:12" ht="18.75" x14ac:dyDescent="0.3">
      <c r="A57" s="411" t="s">
        <v>84</v>
      </c>
      <c r="B57" s="413">
        <f>'Tenofovir Disoproxil Fumarate'!B57</f>
        <v>1754.5825</v>
      </c>
      <c r="H57" s="391"/>
    </row>
    <row r="58" spans="1:12" ht="19.5" customHeight="1" thickBot="1" x14ac:dyDescent="0.35">
      <c r="H58" s="391"/>
    </row>
    <row r="59" spans="1:12" s="348" customFormat="1" ht="27" customHeight="1" thickBot="1" x14ac:dyDescent="0.45">
      <c r="A59" s="359" t="s">
        <v>85</v>
      </c>
      <c r="B59" s="360">
        <v>250</v>
      </c>
      <c r="C59" s="333"/>
      <c r="D59" s="414" t="s">
        <v>86</v>
      </c>
      <c r="E59" s="415" t="s">
        <v>58</v>
      </c>
      <c r="F59" s="415" t="s">
        <v>59</v>
      </c>
      <c r="G59" s="415" t="s">
        <v>87</v>
      </c>
      <c r="H59" s="363" t="s">
        <v>88</v>
      </c>
      <c r="L59" s="349"/>
    </row>
    <row r="60" spans="1:12" s="348" customFormat="1" ht="26.25" customHeight="1" x14ac:dyDescent="0.4">
      <c r="A60" s="361" t="s">
        <v>89</v>
      </c>
      <c r="B60" s="362">
        <v>3</v>
      </c>
      <c r="C60" s="791" t="s">
        <v>90</v>
      </c>
      <c r="D60" s="794">
        <f>Lamivudine!D60</f>
        <v>1746.93</v>
      </c>
      <c r="E60" s="416">
        <v>1</v>
      </c>
      <c r="F60" s="417">
        <v>10030197</v>
      </c>
      <c r="G60" s="418">
        <f>IF(ISBLANK(F60),"-",(F60/$D$50*$D$47*$B$68)*($B$57/$D$60))</f>
        <v>552.34092577680963</v>
      </c>
      <c r="H60" s="419">
        <f t="shared" ref="H60:H71" si="0">IF(ISBLANK(F60),"-",G60/$B$56)</f>
        <v>0.920568209628016</v>
      </c>
      <c r="L60" s="349"/>
    </row>
    <row r="61" spans="1:12" s="348" customFormat="1" ht="26.25" customHeight="1" x14ac:dyDescent="0.4">
      <c r="A61" s="361" t="s">
        <v>91</v>
      </c>
      <c r="B61" s="362">
        <v>25</v>
      </c>
      <c r="C61" s="792"/>
      <c r="D61" s="795"/>
      <c r="E61" s="420">
        <v>2</v>
      </c>
      <c r="F61" s="374">
        <v>10058341</v>
      </c>
      <c r="G61" s="421">
        <f>IF(ISBLANK(F61),"-",(F61/$D$50*$D$47*$B$68)*($B$57/$D$60))</f>
        <v>553.89075406184361</v>
      </c>
      <c r="H61" s="422">
        <f t="shared" si="0"/>
        <v>0.9231512567697393</v>
      </c>
      <c r="L61" s="349"/>
    </row>
    <row r="62" spans="1:12" s="348" customFormat="1" ht="26.25" customHeight="1" x14ac:dyDescent="0.4">
      <c r="A62" s="361" t="s">
        <v>92</v>
      </c>
      <c r="B62" s="362">
        <v>1</v>
      </c>
      <c r="C62" s="792"/>
      <c r="D62" s="795"/>
      <c r="E62" s="420">
        <v>3</v>
      </c>
      <c r="F62" s="423">
        <v>10065543</v>
      </c>
      <c r="G62" s="421">
        <f>IF(ISBLANK(F62),"-",(F62/$D$50*$D$47*$B$68)*($B$57/$D$60))</f>
        <v>554.28735238862066</v>
      </c>
      <c r="H62" s="422">
        <f t="shared" si="0"/>
        <v>0.92381225398103439</v>
      </c>
      <c r="L62" s="349"/>
    </row>
    <row r="63" spans="1:12" ht="27" customHeight="1" thickBot="1" x14ac:dyDescent="0.45">
      <c r="A63" s="361" t="s">
        <v>93</v>
      </c>
      <c r="B63" s="362">
        <v>1</v>
      </c>
      <c r="C63" s="793"/>
      <c r="D63" s="796"/>
      <c r="E63" s="424">
        <v>4</v>
      </c>
      <c r="F63" s="425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 x14ac:dyDescent="0.4">
      <c r="A64" s="361" t="s">
        <v>94</v>
      </c>
      <c r="B64" s="362">
        <v>1</v>
      </c>
      <c r="C64" s="791" t="s">
        <v>95</v>
      </c>
      <c r="D64" s="794">
        <f>Lamivudine!D64</f>
        <v>1733.31</v>
      </c>
      <c r="E64" s="416">
        <v>1</v>
      </c>
      <c r="F64" s="417">
        <v>10020770</v>
      </c>
      <c r="G64" s="426">
        <f>IF(ISBLANK(F64),"-",(F64/$D$50*$D$47*$B$68)*($B$57/$D$64))</f>
        <v>556.15790588157006</v>
      </c>
      <c r="H64" s="427">
        <f t="shared" si="0"/>
        <v>0.92692984313595006</v>
      </c>
    </row>
    <row r="65" spans="1:8" ht="26.25" customHeight="1" x14ac:dyDescent="0.4">
      <c r="A65" s="361" t="s">
        <v>96</v>
      </c>
      <c r="B65" s="362">
        <v>1</v>
      </c>
      <c r="C65" s="792"/>
      <c r="D65" s="795"/>
      <c r="E65" s="420">
        <v>2</v>
      </c>
      <c r="F65" s="374">
        <v>10067587</v>
      </c>
      <c r="G65" s="428">
        <f>IF(ISBLANK(F65),"-",(F65/$D$50*$D$47*$B$68)*($B$57/$D$64))</f>
        <v>558.75627353990933</v>
      </c>
      <c r="H65" s="429">
        <f t="shared" si="0"/>
        <v>0.93126045589984885</v>
      </c>
    </row>
    <row r="66" spans="1:8" ht="26.25" customHeight="1" x14ac:dyDescent="0.4">
      <c r="A66" s="361" t="s">
        <v>97</v>
      </c>
      <c r="B66" s="362">
        <v>1</v>
      </c>
      <c r="C66" s="792"/>
      <c r="D66" s="795"/>
      <c r="E66" s="420">
        <v>3</v>
      </c>
      <c r="F66" s="374">
        <v>10110202</v>
      </c>
      <c r="G66" s="428">
        <f>IF(ISBLANK(F66),"-",(F66/$D$50*$D$47*$B$68)*($B$57/$D$64))</f>
        <v>561.12142802994777</v>
      </c>
      <c r="H66" s="429">
        <f t="shared" si="0"/>
        <v>0.93520238004991296</v>
      </c>
    </row>
    <row r="67" spans="1:8" ht="27" customHeight="1" thickBot="1" x14ac:dyDescent="0.45">
      <c r="A67" s="361" t="s">
        <v>98</v>
      </c>
      <c r="B67" s="362">
        <v>1</v>
      </c>
      <c r="C67" s="793"/>
      <c r="D67" s="796"/>
      <c r="E67" s="424">
        <v>4</v>
      </c>
      <c r="F67" s="425"/>
      <c r="G67" s="430" t="str">
        <f>IF(ISBLANK(F67),"-",(F67/$D$50*$D$47*$B$68)*($B$57/$D$64))</f>
        <v>-</v>
      </c>
      <c r="H67" s="431" t="str">
        <f t="shared" si="0"/>
        <v>-</v>
      </c>
    </row>
    <row r="68" spans="1:8" ht="26.25" customHeight="1" x14ac:dyDescent="0.4">
      <c r="A68" s="361" t="s">
        <v>99</v>
      </c>
      <c r="B68" s="432">
        <f>(B67/B66)*(B65/B64)*(B63/B62)*(B61/B60)*B59</f>
        <v>2083.3333333333335</v>
      </c>
      <c r="C68" s="791" t="s">
        <v>100</v>
      </c>
      <c r="D68" s="794">
        <f>Lamivudine!D68</f>
        <v>1759.37</v>
      </c>
      <c r="E68" s="416">
        <v>1</v>
      </c>
      <c r="F68" s="417">
        <v>10502482</v>
      </c>
      <c r="G68" s="426">
        <f>IF(ISBLANK(F68),"-",(F68/$D$50*$D$47*$B$68)*($B$57/$D$68))</f>
        <v>574.25928672061184</v>
      </c>
      <c r="H68" s="422">
        <f t="shared" si="0"/>
        <v>0.95709881120101969</v>
      </c>
    </row>
    <row r="69" spans="1:8" ht="27" customHeight="1" thickBot="1" x14ac:dyDescent="0.45">
      <c r="A69" s="407" t="s">
        <v>101</v>
      </c>
      <c r="B69" s="433">
        <f>(D47*B68)/B56*B57</f>
        <v>1462.1520833333334</v>
      </c>
      <c r="C69" s="792"/>
      <c r="D69" s="795"/>
      <c r="E69" s="420">
        <v>2</v>
      </c>
      <c r="F69" s="374">
        <v>10472351</v>
      </c>
      <c r="G69" s="428">
        <f>IF(ISBLANK(F69),"-",(F69/$D$50*$D$47*$B$68)*($B$57/$D$68))</f>
        <v>572.61177077455454</v>
      </c>
      <c r="H69" s="422">
        <f t="shared" si="0"/>
        <v>0.95435295129092423</v>
      </c>
    </row>
    <row r="70" spans="1:8" ht="26.25" customHeight="1" x14ac:dyDescent="0.4">
      <c r="A70" s="799" t="s">
        <v>74</v>
      </c>
      <c r="B70" s="800"/>
      <c r="C70" s="792"/>
      <c r="D70" s="795"/>
      <c r="E70" s="420">
        <v>3</v>
      </c>
      <c r="F70" s="374">
        <v>10491315</v>
      </c>
      <c r="G70" s="428">
        <f>IF(ISBLANK(F70),"-",(F70/$D$50*$D$47*$B$68)*($B$57/$D$68))</f>
        <v>573.64869262915704</v>
      </c>
      <c r="H70" s="422">
        <f t="shared" si="0"/>
        <v>0.95608115438192842</v>
      </c>
    </row>
    <row r="71" spans="1:8" ht="27" customHeight="1" thickBot="1" x14ac:dyDescent="0.45">
      <c r="A71" s="801"/>
      <c r="B71" s="802"/>
      <c r="C71" s="797"/>
      <c r="D71" s="796"/>
      <c r="E71" s="424">
        <v>4</v>
      </c>
      <c r="F71" s="425"/>
      <c r="G71" s="430" t="str">
        <f>IF(ISBLANK(F71),"-",(F71/$D$50*$D$47*$B$68)*($B$57/$D$68))</f>
        <v>-</v>
      </c>
      <c r="H71" s="434" t="str">
        <f t="shared" si="0"/>
        <v>-</v>
      </c>
    </row>
    <row r="72" spans="1:8" ht="26.25" customHeight="1" x14ac:dyDescent="0.4">
      <c r="A72" s="391"/>
      <c r="B72" s="391"/>
      <c r="C72" s="391"/>
      <c r="D72" s="391"/>
      <c r="E72" s="391"/>
      <c r="F72" s="435" t="s">
        <v>67</v>
      </c>
      <c r="G72" s="436">
        <f>AVERAGE(G60:G71)</f>
        <v>561.89715442255829</v>
      </c>
      <c r="H72" s="437">
        <f>AVERAGE(H60:H71)</f>
        <v>0.9364952573709302</v>
      </c>
    </row>
    <row r="73" spans="1:8" ht="26.25" customHeight="1" x14ac:dyDescent="0.4">
      <c r="C73" s="391"/>
      <c r="D73" s="391"/>
      <c r="E73" s="391"/>
      <c r="F73" s="438" t="s">
        <v>80</v>
      </c>
      <c r="G73" s="439">
        <f>STDEV(G60:G71)/G72</f>
        <v>1.619492508841221E-2</v>
      </c>
      <c r="H73" s="439">
        <f>STDEV(H60:H71)/H72</f>
        <v>1.6194925088412231E-2</v>
      </c>
    </row>
    <row r="74" spans="1:8" ht="27" customHeight="1" thickBot="1" x14ac:dyDescent="0.45">
      <c r="A74" s="391"/>
      <c r="B74" s="391"/>
      <c r="C74" s="391"/>
      <c r="D74" s="391"/>
      <c r="E74" s="393"/>
      <c r="F74" s="440" t="s">
        <v>16</v>
      </c>
      <c r="G74" s="441">
        <f>COUNT(G60:G71)</f>
        <v>9</v>
      </c>
      <c r="H74" s="441">
        <f>COUNT(H60:H71)</f>
        <v>9</v>
      </c>
    </row>
    <row r="76" spans="1:8" ht="26.25" customHeight="1" x14ac:dyDescent="0.4">
      <c r="A76" s="344" t="s">
        <v>102</v>
      </c>
      <c r="B76" s="345" t="s">
        <v>103</v>
      </c>
      <c r="C76" s="803" t="str">
        <f>B20</f>
        <v xml:space="preserve">Tenofovir Disoproxil Fumarate 300mg, Lamivudine 300mg &amp; Efavirenz 600mg </v>
      </c>
      <c r="D76" s="803"/>
      <c r="E76" s="333" t="s">
        <v>104</v>
      </c>
      <c r="F76" s="333"/>
      <c r="G76" s="442">
        <f>H72</f>
        <v>0.9364952573709302</v>
      </c>
      <c r="H76" s="350"/>
    </row>
    <row r="77" spans="1:8" ht="18.75" x14ac:dyDescent="0.3">
      <c r="A77" s="343" t="s">
        <v>105</v>
      </c>
      <c r="B77" s="343" t="s">
        <v>106</v>
      </c>
    </row>
    <row r="78" spans="1:8" ht="18.75" x14ac:dyDescent="0.3">
      <c r="A78" s="343"/>
      <c r="B78" s="343"/>
    </row>
    <row r="79" spans="1:8" ht="26.25" customHeight="1" x14ac:dyDescent="0.4">
      <c r="A79" s="344" t="s">
        <v>4</v>
      </c>
      <c r="B79" s="798" t="str">
        <f>B26</f>
        <v>Effavirenz</v>
      </c>
      <c r="C79" s="798"/>
    </row>
    <row r="80" spans="1:8" ht="26.25" customHeight="1" x14ac:dyDescent="0.4">
      <c r="A80" s="345" t="s">
        <v>44</v>
      </c>
      <c r="B80" s="798" t="str">
        <f>B27</f>
        <v>E15-3</v>
      </c>
      <c r="C80" s="798"/>
    </row>
    <row r="81" spans="1:12" ht="27" customHeight="1" thickBot="1" x14ac:dyDescent="0.45">
      <c r="A81" s="345" t="s">
        <v>5</v>
      </c>
      <c r="B81" s="346">
        <f>B28</f>
        <v>99.3</v>
      </c>
    </row>
    <row r="82" spans="1:12" s="348" customFormat="1" ht="27" customHeight="1" thickBot="1" x14ac:dyDescent="0.45">
      <c r="A82" s="345" t="s">
        <v>45</v>
      </c>
      <c r="B82" s="347">
        <v>0</v>
      </c>
      <c r="C82" s="780" t="s">
        <v>46</v>
      </c>
      <c r="D82" s="781"/>
      <c r="E82" s="781"/>
      <c r="F82" s="781"/>
      <c r="G82" s="782"/>
      <c r="I82" s="349"/>
      <c r="J82" s="349"/>
      <c r="K82" s="349"/>
      <c r="L82" s="349"/>
    </row>
    <row r="83" spans="1:12" s="348" customFormat="1" ht="19.5" customHeight="1" thickBot="1" x14ac:dyDescent="0.35">
      <c r="A83" s="345" t="s">
        <v>47</v>
      </c>
      <c r="B83" s="350">
        <f>B81-B82</f>
        <v>99.3</v>
      </c>
      <c r="C83" s="351"/>
      <c r="D83" s="351"/>
      <c r="E83" s="351"/>
      <c r="F83" s="351"/>
      <c r="G83" s="352"/>
      <c r="I83" s="349"/>
      <c r="J83" s="349"/>
      <c r="K83" s="349"/>
      <c r="L83" s="349"/>
    </row>
    <row r="84" spans="1:12" s="348" customFormat="1" ht="27" customHeight="1" thickBot="1" x14ac:dyDescent="0.45">
      <c r="A84" s="345" t="s">
        <v>48</v>
      </c>
      <c r="B84" s="353">
        <v>1</v>
      </c>
      <c r="C84" s="768" t="s">
        <v>107</v>
      </c>
      <c r="D84" s="769"/>
      <c r="E84" s="769"/>
      <c r="F84" s="769"/>
      <c r="G84" s="769"/>
      <c r="H84" s="770"/>
      <c r="I84" s="349"/>
      <c r="J84" s="349"/>
      <c r="K84" s="349"/>
      <c r="L84" s="349"/>
    </row>
    <row r="85" spans="1:12" s="348" customFormat="1" ht="27" customHeight="1" thickBot="1" x14ac:dyDescent="0.45">
      <c r="A85" s="345" t="s">
        <v>50</v>
      </c>
      <c r="B85" s="353">
        <v>1</v>
      </c>
      <c r="C85" s="768" t="s">
        <v>108</v>
      </c>
      <c r="D85" s="769"/>
      <c r="E85" s="769"/>
      <c r="F85" s="769"/>
      <c r="G85" s="769"/>
      <c r="H85" s="770"/>
      <c r="I85" s="349"/>
      <c r="J85" s="349"/>
      <c r="K85" s="349"/>
      <c r="L85" s="349"/>
    </row>
    <row r="86" spans="1:12" s="348" customFormat="1" ht="18.75" x14ac:dyDescent="0.3">
      <c r="A86" s="345"/>
      <c r="B86" s="356"/>
      <c r="C86" s="357"/>
      <c r="D86" s="357"/>
      <c r="E86" s="357"/>
      <c r="F86" s="357"/>
      <c r="G86" s="357"/>
      <c r="H86" s="357"/>
      <c r="I86" s="349"/>
      <c r="J86" s="349"/>
      <c r="K86" s="349"/>
      <c r="L86" s="349"/>
    </row>
    <row r="87" spans="1:12" s="348" customFormat="1" ht="18.75" x14ac:dyDescent="0.3">
      <c r="A87" s="345" t="s">
        <v>52</v>
      </c>
      <c r="B87" s="358">
        <f>B84/B85</f>
        <v>1</v>
      </c>
      <c r="C87" s="333" t="s">
        <v>53</v>
      </c>
      <c r="D87" s="333"/>
      <c r="E87" s="333"/>
      <c r="F87" s="333"/>
      <c r="G87" s="333"/>
      <c r="I87" s="349"/>
      <c r="J87" s="349"/>
      <c r="K87" s="349"/>
      <c r="L87" s="349"/>
    </row>
    <row r="88" spans="1:12" ht="19.5" customHeight="1" thickBot="1" x14ac:dyDescent="0.35">
      <c r="A88" s="343"/>
      <c r="B88" s="343"/>
    </row>
    <row r="89" spans="1:12" ht="27" customHeight="1" thickBot="1" x14ac:dyDescent="0.45">
      <c r="A89" s="359" t="s">
        <v>54</v>
      </c>
      <c r="B89" s="360">
        <v>25</v>
      </c>
      <c r="D89" s="443" t="s">
        <v>55</v>
      </c>
      <c r="E89" s="444"/>
      <c r="F89" s="783" t="s">
        <v>56</v>
      </c>
      <c r="G89" s="785"/>
    </row>
    <row r="90" spans="1:12" ht="27" customHeight="1" thickBot="1" x14ac:dyDescent="0.45">
      <c r="A90" s="361" t="s">
        <v>57</v>
      </c>
      <c r="B90" s="362">
        <v>10</v>
      </c>
      <c r="C90" s="445" t="s">
        <v>58</v>
      </c>
      <c r="D90" s="364" t="s">
        <v>59</v>
      </c>
      <c r="E90" s="365" t="s">
        <v>60</v>
      </c>
      <c r="F90" s="364" t="s">
        <v>59</v>
      </c>
      <c r="G90" s="446" t="s">
        <v>60</v>
      </c>
      <c r="I90" s="367" t="s">
        <v>61</v>
      </c>
    </row>
    <row r="91" spans="1:12" ht="26.25" customHeight="1" x14ac:dyDescent="0.4">
      <c r="A91" s="361" t="s">
        <v>62</v>
      </c>
      <c r="B91" s="362">
        <v>20</v>
      </c>
      <c r="C91" s="447">
        <v>1</v>
      </c>
      <c r="D91" s="369">
        <v>212398928</v>
      </c>
      <c r="E91" s="370">
        <f>IF(ISBLANK(D91),"-",$D$101/$D$98*D91)</f>
        <v>232664468.53865382</v>
      </c>
      <c r="F91" s="369">
        <v>232132531</v>
      </c>
      <c r="G91" s="371">
        <f>IF(ISBLANK(F91),"-",$D$101/$F$98*F91)</f>
        <v>231149222.20872411</v>
      </c>
      <c r="I91" s="372"/>
    </row>
    <row r="92" spans="1:12" ht="26.25" customHeight="1" x14ac:dyDescent="0.4">
      <c r="A92" s="361" t="s">
        <v>63</v>
      </c>
      <c r="B92" s="362">
        <v>1</v>
      </c>
      <c r="C92" s="391">
        <v>2</v>
      </c>
      <c r="D92" s="374">
        <v>211845456</v>
      </c>
      <c r="E92" s="375">
        <f>IF(ISBLANK(D92),"-",$D$101/$D$98*D92)</f>
        <v>232058188.31895787</v>
      </c>
      <c r="F92" s="374">
        <v>232172977</v>
      </c>
      <c r="G92" s="376">
        <f>IF(ISBLANK(F92),"-",$D$101/$F$98*F92)</f>
        <v>231189496.88027135</v>
      </c>
      <c r="I92" s="786">
        <f>ABS((F96/D96*D95)-F95)/D95</f>
        <v>7.7583308160397626E-3</v>
      </c>
    </row>
    <row r="93" spans="1:12" ht="26.25" customHeight="1" x14ac:dyDescent="0.4">
      <c r="A93" s="361" t="s">
        <v>64</v>
      </c>
      <c r="B93" s="362">
        <v>1</v>
      </c>
      <c r="C93" s="391">
        <v>3</v>
      </c>
      <c r="D93" s="374">
        <v>212751747</v>
      </c>
      <c r="E93" s="375">
        <f>IF(ISBLANK(D93),"-",$D$101/$D$98*D93)</f>
        <v>233050950.92770496</v>
      </c>
      <c r="F93" s="374">
        <v>231494402</v>
      </c>
      <c r="G93" s="376">
        <f>IF(ISBLANK(F93),"-",$D$101/$F$98*F93)</f>
        <v>230513796.31049517</v>
      </c>
      <c r="I93" s="786"/>
    </row>
    <row r="94" spans="1:12" ht="27" customHeight="1" thickBot="1" x14ac:dyDescent="0.45">
      <c r="A94" s="361" t="s">
        <v>65</v>
      </c>
      <c r="B94" s="362">
        <v>1</v>
      </c>
      <c r="C94" s="448">
        <v>4</v>
      </c>
      <c r="D94" s="378"/>
      <c r="E94" s="379" t="str">
        <f>IF(ISBLANK(D94),"-",$D$101/$D$98*D94)</f>
        <v>-</v>
      </c>
      <c r="F94" s="449"/>
      <c r="G94" s="380" t="str">
        <f>IF(ISBLANK(F94),"-",$D$101/$F$98*F94)</f>
        <v>-</v>
      </c>
      <c r="I94" s="381"/>
    </row>
    <row r="95" spans="1:12" ht="27" customHeight="1" thickBot="1" x14ac:dyDescent="0.45">
      <c r="A95" s="361" t="s">
        <v>66</v>
      </c>
      <c r="B95" s="362">
        <v>1</v>
      </c>
      <c r="C95" s="345" t="s">
        <v>67</v>
      </c>
      <c r="D95" s="450">
        <f>AVERAGE(D91:D94)</f>
        <v>212332043.66666666</v>
      </c>
      <c r="E95" s="384">
        <f>AVERAGE(E91:E94)</f>
        <v>232591202.59510553</v>
      </c>
      <c r="F95" s="451">
        <f>AVERAGE(F91:F94)</f>
        <v>231933303.33333334</v>
      </c>
      <c r="G95" s="452">
        <f>AVERAGE(G91:G94)</f>
        <v>230950838.46649686</v>
      </c>
    </row>
    <row r="96" spans="1:12" ht="26.25" customHeight="1" x14ac:dyDescent="0.4">
      <c r="A96" s="361" t="s">
        <v>68</v>
      </c>
      <c r="B96" s="346">
        <v>1</v>
      </c>
      <c r="C96" s="453" t="s">
        <v>109</v>
      </c>
      <c r="D96" s="454">
        <v>27.58</v>
      </c>
      <c r="E96" s="333"/>
      <c r="F96" s="388">
        <v>30.34</v>
      </c>
    </row>
    <row r="97" spans="1:10" ht="26.25" customHeight="1" x14ac:dyDescent="0.4">
      <c r="A97" s="361" t="s">
        <v>70</v>
      </c>
      <c r="B97" s="346">
        <v>1</v>
      </c>
      <c r="C97" s="455" t="s">
        <v>110</v>
      </c>
      <c r="D97" s="456">
        <f>D96*$B$87</f>
        <v>27.58</v>
      </c>
      <c r="E97" s="391"/>
      <c r="F97" s="390">
        <f>F96*$B$87</f>
        <v>30.34</v>
      </c>
    </row>
    <row r="98" spans="1:10" ht="19.5" customHeight="1" thickBot="1" x14ac:dyDescent="0.35">
      <c r="A98" s="361" t="s">
        <v>72</v>
      </c>
      <c r="B98" s="391">
        <f>(B97/B96)*(B95/B94)*(B93/B92)*(B91/B90)*B89</f>
        <v>50</v>
      </c>
      <c r="C98" s="455" t="s">
        <v>111</v>
      </c>
      <c r="D98" s="457">
        <f>D97*$B$83/100</f>
        <v>27.386939999999999</v>
      </c>
      <c r="E98" s="393"/>
      <c r="F98" s="392">
        <f>F97*$B$83/100</f>
        <v>30.127619999999997</v>
      </c>
    </row>
    <row r="99" spans="1:10" ht="19.5" customHeight="1" thickBot="1" x14ac:dyDescent="0.35">
      <c r="A99" s="787" t="s">
        <v>74</v>
      </c>
      <c r="B99" s="804"/>
      <c r="C99" s="455" t="s">
        <v>112</v>
      </c>
      <c r="D99" s="458">
        <f>D98/$B$98</f>
        <v>0.54773879999999997</v>
      </c>
      <c r="E99" s="393"/>
      <c r="F99" s="396">
        <f>F98/$B$98</f>
        <v>0.60255239999999999</v>
      </c>
      <c r="H99" s="386"/>
    </row>
    <row r="100" spans="1:10" ht="19.5" customHeight="1" thickBot="1" x14ac:dyDescent="0.35">
      <c r="A100" s="789"/>
      <c r="B100" s="805"/>
      <c r="C100" s="455" t="s">
        <v>76</v>
      </c>
      <c r="D100" s="459">
        <f>$B$56/$B$116</f>
        <v>0.6</v>
      </c>
      <c r="F100" s="401"/>
      <c r="G100" s="460"/>
      <c r="H100" s="386"/>
    </row>
    <row r="101" spans="1:10" ht="18.75" x14ac:dyDescent="0.3">
      <c r="C101" s="455" t="s">
        <v>77</v>
      </c>
      <c r="D101" s="456">
        <f>D100*$B$98</f>
        <v>30</v>
      </c>
      <c r="F101" s="401"/>
      <c r="H101" s="386"/>
    </row>
    <row r="102" spans="1:10" ht="19.5" customHeight="1" thickBot="1" x14ac:dyDescent="0.35">
      <c r="C102" s="461" t="s">
        <v>78</v>
      </c>
      <c r="D102" s="462">
        <f>D101/B34</f>
        <v>30</v>
      </c>
      <c r="F102" s="405"/>
      <c r="H102" s="386"/>
      <c r="J102" s="463"/>
    </row>
    <row r="103" spans="1:10" ht="18.75" x14ac:dyDescent="0.3">
      <c r="C103" s="464" t="s">
        <v>113</v>
      </c>
      <c r="D103" s="465">
        <f>AVERAGE(E91:E94,G91:G94)</f>
        <v>231771020.53080121</v>
      </c>
      <c r="F103" s="405"/>
      <c r="G103" s="460"/>
      <c r="H103" s="386"/>
      <c r="J103" s="466"/>
    </row>
    <row r="104" spans="1:10" ht="18.75" x14ac:dyDescent="0.3">
      <c r="C104" s="438" t="s">
        <v>80</v>
      </c>
      <c r="D104" s="467">
        <f>STDEV(E91:E94,G91:G94)/D103</f>
        <v>4.2381406508252136E-3</v>
      </c>
      <c r="F104" s="405"/>
      <c r="H104" s="386"/>
      <c r="J104" s="466"/>
    </row>
    <row r="105" spans="1:10" ht="19.5" customHeight="1" thickBot="1" x14ac:dyDescent="0.35">
      <c r="C105" s="440" t="s">
        <v>16</v>
      </c>
      <c r="D105" s="468">
        <f>COUNT(E91:E94,G91:G94)</f>
        <v>6</v>
      </c>
      <c r="F105" s="405"/>
      <c r="H105" s="386"/>
      <c r="J105" s="466"/>
    </row>
    <row r="106" spans="1:10" ht="19.5" customHeight="1" thickBot="1" x14ac:dyDescent="0.35">
      <c r="A106" s="409"/>
      <c r="B106" s="409"/>
      <c r="C106" s="409"/>
      <c r="D106" s="409"/>
      <c r="E106" s="409"/>
    </row>
    <row r="107" spans="1:10" ht="26.25" customHeight="1" x14ac:dyDescent="0.4">
      <c r="A107" s="359" t="s">
        <v>114</v>
      </c>
      <c r="B107" s="360">
        <v>1000</v>
      </c>
      <c r="C107" s="443" t="s">
        <v>115</v>
      </c>
      <c r="D107" s="469" t="s">
        <v>59</v>
      </c>
      <c r="E107" s="470" t="s">
        <v>116</v>
      </c>
      <c r="F107" s="471" t="s">
        <v>117</v>
      </c>
    </row>
    <row r="108" spans="1:10" ht="26.25" customHeight="1" x14ac:dyDescent="0.4">
      <c r="A108" s="361" t="s">
        <v>118</v>
      </c>
      <c r="B108" s="362">
        <v>1</v>
      </c>
      <c r="C108" s="472">
        <v>1</v>
      </c>
      <c r="D108" s="473">
        <v>215143918</v>
      </c>
      <c r="E108" s="474">
        <f t="shared" ref="E108:E113" si="1">IF(ISBLANK(D108),"-",D108/$D$103*$D$100*$B$116)</f>
        <v>556.95638956227947</v>
      </c>
      <c r="F108" s="475">
        <f t="shared" ref="F108:F113" si="2">IF(ISBLANK(D108), "-", E108/$B$56)</f>
        <v>0.92826064927046581</v>
      </c>
    </row>
    <row r="109" spans="1:10" ht="26.25" customHeight="1" x14ac:dyDescent="0.4">
      <c r="A109" s="361" t="s">
        <v>91</v>
      </c>
      <c r="B109" s="362">
        <v>1</v>
      </c>
      <c r="C109" s="472">
        <v>2</v>
      </c>
      <c r="D109" s="473">
        <v>215406216</v>
      </c>
      <c r="E109" s="476">
        <f t="shared" si="1"/>
        <v>557.63541664530123</v>
      </c>
      <c r="F109" s="477">
        <f t="shared" si="2"/>
        <v>0.92939236107550205</v>
      </c>
    </row>
    <row r="110" spans="1:10" ht="26.25" customHeight="1" x14ac:dyDescent="0.4">
      <c r="A110" s="361" t="s">
        <v>92</v>
      </c>
      <c r="B110" s="362">
        <v>1</v>
      </c>
      <c r="C110" s="472">
        <v>3</v>
      </c>
      <c r="D110" s="473">
        <v>215530281</v>
      </c>
      <c r="E110" s="476">
        <f t="shared" si="1"/>
        <v>557.95659139712961</v>
      </c>
      <c r="F110" s="477">
        <f t="shared" si="2"/>
        <v>0.92992765232854935</v>
      </c>
    </row>
    <row r="111" spans="1:10" ht="26.25" customHeight="1" x14ac:dyDescent="0.4">
      <c r="A111" s="361" t="s">
        <v>93</v>
      </c>
      <c r="B111" s="362">
        <v>1</v>
      </c>
      <c r="C111" s="472">
        <v>4</v>
      </c>
      <c r="D111" s="473">
        <v>215656045</v>
      </c>
      <c r="E111" s="476">
        <f t="shared" si="1"/>
        <v>558.282164455518</v>
      </c>
      <c r="F111" s="477">
        <f t="shared" si="2"/>
        <v>0.93047027409253003</v>
      </c>
    </row>
    <row r="112" spans="1:10" ht="26.25" customHeight="1" x14ac:dyDescent="0.4">
      <c r="A112" s="361" t="s">
        <v>94</v>
      </c>
      <c r="B112" s="362">
        <v>1</v>
      </c>
      <c r="C112" s="472">
        <v>5</v>
      </c>
      <c r="D112" s="473">
        <v>215631050</v>
      </c>
      <c r="E112" s="476">
        <f t="shared" si="1"/>
        <v>558.21745835047659</v>
      </c>
      <c r="F112" s="477">
        <f t="shared" si="2"/>
        <v>0.9303624305841276</v>
      </c>
    </row>
    <row r="113" spans="1:10" ht="26.25" customHeight="1" x14ac:dyDescent="0.4">
      <c r="A113" s="361" t="s">
        <v>96</v>
      </c>
      <c r="B113" s="362">
        <v>1</v>
      </c>
      <c r="C113" s="478">
        <v>6</v>
      </c>
      <c r="D113" s="479">
        <v>215840665</v>
      </c>
      <c r="E113" s="480">
        <f t="shared" si="1"/>
        <v>558.76010168747348</v>
      </c>
      <c r="F113" s="481">
        <f t="shared" si="2"/>
        <v>0.93126683614578909</v>
      </c>
    </row>
    <row r="114" spans="1:10" ht="26.25" customHeight="1" x14ac:dyDescent="0.4">
      <c r="A114" s="361" t="s">
        <v>97</v>
      </c>
      <c r="B114" s="362">
        <v>1</v>
      </c>
      <c r="C114" s="472"/>
      <c r="D114" s="391"/>
      <c r="E114" s="333"/>
      <c r="F114" s="482"/>
    </row>
    <row r="115" spans="1:10" ht="26.25" customHeight="1" x14ac:dyDescent="0.4">
      <c r="A115" s="361" t="s">
        <v>98</v>
      </c>
      <c r="B115" s="362">
        <v>1</v>
      </c>
      <c r="C115" s="472"/>
      <c r="D115" s="483" t="s">
        <v>67</v>
      </c>
      <c r="E115" s="484">
        <f>AVERAGE(E108:E113)</f>
        <v>557.96802034969642</v>
      </c>
      <c r="F115" s="485">
        <f>AVERAGE(F108:F113)</f>
        <v>0.92994670058282736</v>
      </c>
    </row>
    <row r="116" spans="1:10" ht="27" customHeight="1" thickBot="1" x14ac:dyDescent="0.45">
      <c r="A116" s="361" t="s">
        <v>99</v>
      </c>
      <c r="B116" s="373">
        <f>(B115/B114)*(B113/B112)*(B111/B110)*(B109/B108)*B107</f>
        <v>1000</v>
      </c>
      <c r="C116" s="486"/>
      <c r="D116" s="345" t="s">
        <v>80</v>
      </c>
      <c r="E116" s="487">
        <f>STDEV(E108:E113)/E115</f>
        <v>1.111305264351229E-3</v>
      </c>
      <c r="F116" s="487">
        <f>STDEV(F108:F113)/F115</f>
        <v>1.1113052643512064E-3</v>
      </c>
      <c r="I116" s="333"/>
    </row>
    <row r="117" spans="1:10" ht="27" customHeight="1" thickBot="1" x14ac:dyDescent="0.45">
      <c r="A117" s="787" t="s">
        <v>74</v>
      </c>
      <c r="B117" s="788"/>
      <c r="C117" s="488"/>
      <c r="D117" s="489" t="s">
        <v>16</v>
      </c>
      <c r="E117" s="490">
        <f>COUNT(E108:E113)</f>
        <v>6</v>
      </c>
      <c r="F117" s="490">
        <f>COUNT(F108:F113)</f>
        <v>6</v>
      </c>
      <c r="I117" s="333"/>
      <c r="J117" s="466"/>
    </row>
    <row r="118" spans="1:10" ht="19.5" customHeight="1" thickBot="1" x14ac:dyDescent="0.35">
      <c r="A118" s="789"/>
      <c r="B118" s="790"/>
      <c r="C118" s="333"/>
      <c r="D118" s="333"/>
      <c r="E118" s="333"/>
      <c r="F118" s="391"/>
      <c r="G118" s="333"/>
      <c r="H118" s="333"/>
      <c r="I118" s="333"/>
    </row>
    <row r="119" spans="1:10" ht="18.75" x14ac:dyDescent="0.3">
      <c r="A119" s="491"/>
      <c r="B119" s="357"/>
      <c r="C119" s="333"/>
      <c r="D119" s="333"/>
      <c r="E119" s="333"/>
      <c r="F119" s="391"/>
      <c r="G119" s="333"/>
      <c r="H119" s="333"/>
      <c r="I119" s="333"/>
    </row>
    <row r="120" spans="1:10" ht="26.25" customHeight="1" x14ac:dyDescent="0.4">
      <c r="A120" s="344" t="s">
        <v>102</v>
      </c>
      <c r="B120" s="345" t="s">
        <v>119</v>
      </c>
      <c r="C120" s="803" t="str">
        <f>B20</f>
        <v xml:space="preserve">Tenofovir Disoproxil Fumarate 300mg, Lamivudine 300mg &amp; Efavirenz 600mg </v>
      </c>
      <c r="D120" s="803"/>
      <c r="E120" s="333" t="s">
        <v>120</v>
      </c>
      <c r="F120" s="333"/>
      <c r="G120" s="442">
        <f>F115</f>
        <v>0.92994670058282736</v>
      </c>
      <c r="H120" s="333"/>
      <c r="I120" s="333"/>
    </row>
    <row r="121" spans="1:10" ht="19.5" customHeight="1" thickBot="1" x14ac:dyDescent="0.35">
      <c r="A121" s="492"/>
      <c r="B121" s="492"/>
      <c r="C121" s="493"/>
      <c r="D121" s="493"/>
      <c r="E121" s="493"/>
      <c r="F121" s="493"/>
      <c r="G121" s="493"/>
      <c r="H121" s="493"/>
    </row>
    <row r="122" spans="1:10" ht="18.75" x14ac:dyDescent="0.3">
      <c r="B122" s="806" t="s">
        <v>22</v>
      </c>
      <c r="C122" s="806"/>
      <c r="E122" s="445" t="s">
        <v>23</v>
      </c>
      <c r="F122" s="494"/>
      <c r="G122" s="806" t="s">
        <v>24</v>
      </c>
      <c r="H122" s="806"/>
    </row>
    <row r="123" spans="1:10" ht="69.95" customHeight="1" x14ac:dyDescent="0.3">
      <c r="A123" s="344" t="s">
        <v>25</v>
      </c>
      <c r="B123" s="495"/>
      <c r="C123" s="495"/>
      <c r="E123" s="495"/>
      <c r="F123" s="333"/>
      <c r="G123" s="495"/>
      <c r="H123" s="495"/>
    </row>
    <row r="124" spans="1:10" ht="69.95" customHeight="1" x14ac:dyDescent="0.3">
      <c r="A124" s="344" t="s">
        <v>26</v>
      </c>
      <c r="B124" s="496"/>
      <c r="C124" s="496"/>
      <c r="E124" s="496"/>
      <c r="F124" s="333"/>
      <c r="G124" s="497"/>
      <c r="H124" s="497"/>
    </row>
    <row r="125" spans="1:10" ht="18.75" x14ac:dyDescent="0.3">
      <c r="A125" s="391"/>
      <c r="B125" s="391"/>
      <c r="C125" s="391"/>
      <c r="D125" s="391"/>
      <c r="E125" s="391"/>
      <c r="F125" s="393"/>
      <c r="G125" s="391"/>
      <c r="H125" s="391"/>
      <c r="I125" s="333"/>
    </row>
    <row r="126" spans="1:10" ht="18.75" x14ac:dyDescent="0.3">
      <c r="A126" s="391"/>
      <c r="B126" s="391"/>
      <c r="C126" s="391"/>
      <c r="D126" s="391"/>
      <c r="E126" s="391"/>
      <c r="F126" s="393"/>
      <c r="G126" s="391"/>
      <c r="H126" s="391"/>
      <c r="I126" s="333"/>
    </row>
    <row r="127" spans="1:10" ht="18.75" x14ac:dyDescent="0.3">
      <c r="A127" s="391"/>
      <c r="B127" s="391"/>
      <c r="C127" s="391"/>
      <c r="D127" s="391"/>
      <c r="E127" s="391"/>
      <c r="F127" s="393"/>
      <c r="G127" s="391"/>
      <c r="H127" s="391"/>
      <c r="I127" s="333"/>
    </row>
    <row r="128" spans="1:10" ht="18.75" x14ac:dyDescent="0.3">
      <c r="A128" s="391"/>
      <c r="B128" s="391"/>
      <c r="C128" s="391"/>
      <c r="D128" s="391"/>
      <c r="E128" s="391"/>
      <c r="F128" s="393"/>
      <c r="G128" s="391"/>
      <c r="H128" s="391"/>
      <c r="I128" s="333"/>
    </row>
    <row r="129" spans="1:9" ht="18.75" x14ac:dyDescent="0.3">
      <c r="A129" s="391"/>
      <c r="B129" s="391"/>
      <c r="C129" s="391"/>
      <c r="D129" s="391"/>
      <c r="E129" s="391"/>
      <c r="F129" s="393"/>
      <c r="G129" s="391"/>
      <c r="H129" s="391"/>
      <c r="I129" s="333"/>
    </row>
    <row r="130" spans="1:9" ht="18.75" x14ac:dyDescent="0.3">
      <c r="A130" s="391"/>
      <c r="B130" s="391"/>
      <c r="C130" s="391"/>
      <c r="D130" s="391"/>
      <c r="E130" s="391"/>
      <c r="F130" s="393"/>
      <c r="G130" s="391"/>
      <c r="H130" s="391"/>
      <c r="I130" s="333"/>
    </row>
    <row r="131" spans="1:9" ht="18.75" x14ac:dyDescent="0.3">
      <c r="A131" s="391"/>
      <c r="B131" s="391"/>
      <c r="C131" s="391"/>
      <c r="D131" s="391"/>
      <c r="E131" s="391"/>
      <c r="F131" s="393"/>
      <c r="G131" s="391"/>
      <c r="H131" s="391"/>
      <c r="I131" s="333"/>
    </row>
    <row r="132" spans="1:9" ht="18.75" x14ac:dyDescent="0.3">
      <c r="A132" s="391"/>
      <c r="B132" s="391"/>
      <c r="C132" s="391"/>
      <c r="D132" s="391"/>
      <c r="E132" s="391"/>
      <c r="F132" s="393"/>
      <c r="G132" s="391"/>
      <c r="H132" s="391"/>
      <c r="I132" s="333"/>
    </row>
    <row r="133" spans="1:9" ht="18.75" x14ac:dyDescent="0.3">
      <c r="A133" s="391"/>
      <c r="B133" s="391"/>
      <c r="C133" s="391"/>
      <c r="D133" s="391"/>
      <c r="E133" s="391"/>
      <c r="F133" s="393"/>
      <c r="G133" s="391"/>
      <c r="H133" s="391"/>
      <c r="I133" s="333"/>
    </row>
    <row r="250" spans="1:1" x14ac:dyDescent="0.25">
      <c r="A250" s="332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TDF</vt:lpstr>
      <vt:lpstr>Tenofovir Disoproxil Fumarate</vt:lpstr>
      <vt:lpstr>SST lam</vt:lpstr>
      <vt:lpstr>Lamivudine</vt:lpstr>
      <vt:lpstr>SST Efav</vt:lpstr>
      <vt:lpstr>EFFAVIRENZ</vt:lpstr>
      <vt:lpstr>EFFAVIRENZ!Print_Area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2016-10-13T05:51:09Z</cp:lastPrinted>
  <dcterms:created xsi:type="dcterms:W3CDTF">2005-07-05T10:19:27Z</dcterms:created>
  <dcterms:modified xsi:type="dcterms:W3CDTF">2016-10-13T06:06:11Z</dcterms:modified>
</cp:coreProperties>
</file>