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/>
  </bookViews>
  <sheets>
    <sheet name="Uniformity" sheetId="16" r:id="rId1"/>
    <sheet name="Efa SST" sheetId="10" r:id="rId2"/>
    <sheet name="Efa" sheetId="14" r:id="rId3"/>
  </sheets>
  <definedNames>
    <definedName name="_xlnm.Print_Area" localSheetId="2">Efa!$A$1:$I$125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D49" i="16" l="1"/>
  <c r="C46" i="16"/>
  <c r="D50" i="16" s="1"/>
  <c r="C45" i="16"/>
  <c r="D40" i="16"/>
  <c r="D36" i="16"/>
  <c r="D32" i="16"/>
  <c r="D28" i="16"/>
  <c r="D24" i="16"/>
  <c r="C19" i="16"/>
  <c r="D27" i="16" l="1"/>
  <c r="D31" i="16"/>
  <c r="D35" i="16"/>
  <c r="D39" i="16"/>
  <c r="D43" i="16"/>
  <c r="C49" i="16"/>
  <c r="C50" i="16"/>
  <c r="D25" i="16"/>
  <c r="D29" i="16"/>
  <c r="D33" i="16"/>
  <c r="D37" i="16"/>
  <c r="D41" i="16"/>
  <c r="D26" i="16"/>
  <c r="D30" i="16"/>
  <c r="D34" i="16"/>
  <c r="D38" i="16"/>
  <c r="D42" i="16"/>
  <c r="B49" i="16"/>
  <c r="B19" i="14"/>
  <c r="F96" i="14" l="1"/>
  <c r="D96" i="14"/>
  <c r="B21" i="10" l="1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<sst xmlns="http://schemas.openxmlformats.org/spreadsheetml/2006/main" count="230" uniqueCount="130">
  <si>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</si>
  <si>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</si>
  <si>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</si>
  <si>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</si>
  <si>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</si>
  <si>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</si>
  <si>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</si>
  <si>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</si>
  <si>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</si>
  <si>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</si>
  <si>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</si>
  <si>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</si>
  <si>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</si>
  <si>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</si>
  <si>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</si>
  <si>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</si>
  <si>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</si>
  <si>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</si>
  <si>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</si>
  <si>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</si>
  <si>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</si>
  <si>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</si>
  <si>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</si>
  <si>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</si>
  <si>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</si>
  <si>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</si>
  <si>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</si>
  <si>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</si>
  <si>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</si>
  <si>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</si>
  <si>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</si>
  <si>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</si>
  <si>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</si>
  <si>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</si>
  <si>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</si>
  <si>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</si>
  <si>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</si>
  <si>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</si>
  <si>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</si>
  <si>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</si>
  <si>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</si>
  <si>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</si>
  <si>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</si>
  <si>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</si>
  <si>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</si>
  <si>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</si>
  <si>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</si>
  <si>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</si>
  <si>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</si>
  <si>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</si>
  <si>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</si>
  <si>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</si>
  <si>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</si>
  <si>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</si>
  <si>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</si>
  <si>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</si>
  <si>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</si>
  <si>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</si>
  <si>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</si>
  <si>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</si>
  <si>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</si>
  <si>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</si>
  <si>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</si>
  <si>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</si>
  <si>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</si>
  <si>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</si>
  <si>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</si>
  <si>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</si>
  <si>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</si>
  <si>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</si>
  <si>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</si>
  <si>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</si>
  <si>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</si>
  <si>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</si>
  <si>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</si>
  <si>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</si>
  <si>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</si>
  <si>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</si>
  <si>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</si>
  <si>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</si>
  <si>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</si>
  <si>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</si>
  <si>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</si>
  <si>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</si>
  <si>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</si>
  <si>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</si>
  <si>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</si>
  <si>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</si>
  <si>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</si>
  <si>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</si>
  <si>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</si>
  <si>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</si>
  <si>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</si>
  <si>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</si>
  <si>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</si>
  <si>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</si>
  <si>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</si>
  <si>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</si>
  <si>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</si>
  <si>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</si>
  <si>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</si>
  <si>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</si>
  <si>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</si>
  <si>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</si>
  <si>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</si>
  <si>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</si>
  <si>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</si>
  <si>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</si>
  <si>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</si>
  <si>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</si>
  <si>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</si>
  <si>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</si>
  <si>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</si>
  <si>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</si>
  <si>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</si>
  <si>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</si>
  <si>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</si>
  <si>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</si>
  <si>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</si>
  <si>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</si>
  <si>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</si>
  <si>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</si>
  <si>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</si>
  <si>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</si>
  <si>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</si>
  <si>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TABLETS 600 MG</t>
  </si>
  <si>
    <t>NDQB2016061156</t>
  </si>
  <si>
    <t>EFAVIRENZ</t>
  </si>
  <si>
    <t>Each film coated tablet contains: Efavirenz USP 600 mg.</t>
  </si>
  <si>
    <t>2016-06-09 11:17:56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</si>
</sst>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1224.24</v>
      </c>
      <c r="D24" s="270">
        <f t="shared" ref="D24:D43" si="0">(C24-$C$46)/$C$46</f>
        <v>-3.872662275290057E-3</v>
      </c>
      <c r="E24" s="271"/>
    </row>
    <row r="25" spans="1:5" ht="15.75" customHeight="1" x14ac:dyDescent="0.3">
      <c r="C25" s="269">
        <v>1229.68</v>
      </c>
      <c r="D25" s="272">
        <f t="shared" si="0"/>
        <v>5.5370242217324785E-4</v>
      </c>
      <c r="E25" s="271"/>
    </row>
    <row r="26" spans="1:5" ht="15.75" customHeight="1" x14ac:dyDescent="0.3">
      <c r="C26" s="269">
        <v>1216.1400000000001</v>
      </c>
      <c r="D26" s="272">
        <f t="shared" si="0"/>
        <v>-1.0463389122615794E-2</v>
      </c>
      <c r="E26" s="271"/>
    </row>
    <row r="27" spans="1:5" ht="15.75" customHeight="1" x14ac:dyDescent="0.3">
      <c r="C27" s="269">
        <v>1221.19</v>
      </c>
      <c r="D27" s="272">
        <f t="shared" si="0"/>
        <v>-6.3543557178015906E-3</v>
      </c>
      <c r="E27" s="271"/>
    </row>
    <row r="28" spans="1:5" ht="15.75" customHeight="1" x14ac:dyDescent="0.3">
      <c r="C28" s="269">
        <v>1229.83</v>
      </c>
      <c r="D28" s="272">
        <f t="shared" si="0"/>
        <v>6.7575291934583715E-4</v>
      </c>
      <c r="E28" s="271"/>
    </row>
    <row r="29" spans="1:5" ht="15.75" customHeight="1" x14ac:dyDescent="0.3">
      <c r="C29" s="269">
        <v>1228.76</v>
      </c>
      <c r="D29" s="272">
        <f t="shared" si="0"/>
        <v>-1.9487396048603918E-4</v>
      </c>
      <c r="E29" s="271"/>
    </row>
    <row r="30" spans="1:5" ht="15.75" customHeight="1" x14ac:dyDescent="0.3">
      <c r="C30" s="269">
        <v>1226.7</v>
      </c>
      <c r="D30" s="272">
        <f t="shared" si="0"/>
        <v>-1.8710341216577441E-3</v>
      </c>
      <c r="E30" s="271"/>
    </row>
    <row r="31" spans="1:5" ht="15.75" customHeight="1" x14ac:dyDescent="0.3">
      <c r="C31" s="269">
        <v>1239.49</v>
      </c>
      <c r="D31" s="272">
        <f t="shared" si="0"/>
        <v>8.5358049372677956E-3</v>
      </c>
      <c r="E31" s="271"/>
    </row>
    <row r="32" spans="1:5" ht="15.75" customHeight="1" x14ac:dyDescent="0.3">
      <c r="C32" s="269">
        <v>1249.49</v>
      </c>
      <c r="D32" s="272">
        <f t="shared" si="0"/>
        <v>1.6672504748781142E-2</v>
      </c>
      <c r="E32" s="271"/>
    </row>
    <row r="33" spans="1:7" ht="15.75" customHeight="1" x14ac:dyDescent="0.3">
      <c r="C33" s="269">
        <v>1228.71</v>
      </c>
      <c r="D33" s="272">
        <f t="shared" si="0"/>
        <v>-2.3555745954356892E-4</v>
      </c>
      <c r="E33" s="271"/>
    </row>
    <row r="34" spans="1:7" ht="15.75" customHeight="1" x14ac:dyDescent="0.3">
      <c r="C34" s="269">
        <v>1231.27</v>
      </c>
      <c r="D34" s="272">
        <f t="shared" si="0"/>
        <v>1.8474376922038033E-3</v>
      </c>
      <c r="E34" s="271"/>
    </row>
    <row r="35" spans="1:7" ht="15.75" customHeight="1" x14ac:dyDescent="0.3">
      <c r="C35" s="269">
        <v>1229.5999999999999</v>
      </c>
      <c r="D35" s="272">
        <f t="shared" si="0"/>
        <v>4.8860882368101529E-4</v>
      </c>
      <c r="E35" s="271"/>
    </row>
    <row r="36" spans="1:7" ht="15.75" customHeight="1" x14ac:dyDescent="0.3">
      <c r="C36" s="269">
        <v>1226.8499999999999</v>
      </c>
      <c r="D36" s="272">
        <f t="shared" si="0"/>
        <v>-1.748983624485155E-3</v>
      </c>
      <c r="E36" s="271"/>
    </row>
    <row r="37" spans="1:7" ht="15.75" customHeight="1" x14ac:dyDescent="0.3">
      <c r="C37" s="269">
        <v>1216.49</v>
      </c>
      <c r="D37" s="272">
        <f t="shared" si="0"/>
        <v>-1.0178604629212901E-2</v>
      </c>
      <c r="E37" s="271"/>
    </row>
    <row r="38" spans="1:7" ht="15.75" customHeight="1" x14ac:dyDescent="0.3">
      <c r="C38" s="269">
        <v>1225.7</v>
      </c>
      <c r="D38" s="272">
        <f t="shared" si="0"/>
        <v>-2.684704102809079E-3</v>
      </c>
      <c r="E38" s="271"/>
    </row>
    <row r="39" spans="1:7" ht="15.75" customHeight="1" x14ac:dyDescent="0.3">
      <c r="C39" s="269">
        <v>1230.6300000000001</v>
      </c>
      <c r="D39" s="272">
        <f t="shared" si="0"/>
        <v>1.3266889042670529E-3</v>
      </c>
      <c r="E39" s="271"/>
    </row>
    <row r="40" spans="1:7" ht="15.75" customHeight="1" x14ac:dyDescent="0.3">
      <c r="C40" s="269">
        <v>1223.55</v>
      </c>
      <c r="D40" s="272">
        <f t="shared" si="0"/>
        <v>-4.4340945622845223E-3</v>
      </c>
      <c r="E40" s="271"/>
    </row>
    <row r="41" spans="1:7" ht="15.75" customHeight="1" x14ac:dyDescent="0.3">
      <c r="C41" s="269">
        <v>1234.19</v>
      </c>
      <c r="D41" s="272">
        <f t="shared" si="0"/>
        <v>4.2233540371657595E-3</v>
      </c>
      <c r="E41" s="271"/>
    </row>
    <row r="42" spans="1:7" ht="15.75" customHeight="1" x14ac:dyDescent="0.3">
      <c r="C42" s="269">
        <v>1228.83</v>
      </c>
      <c r="D42" s="272">
        <f t="shared" si="0"/>
        <v>-1.3791706180549756E-4</v>
      </c>
      <c r="E42" s="271"/>
    </row>
    <row r="43" spans="1:7" ht="16.5" customHeight="1" thickBot="1" x14ac:dyDescent="0.35">
      <c r="C43" s="273">
        <v>1238.6500000000001</v>
      </c>
      <c r="D43" s="274">
        <f t="shared" si="0"/>
        <v>7.8523221531007423E-3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24579.990000000005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1228.9995000000004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1228.9995000000004</v>
      </c>
      <c r="C49" s="287">
        <f>-IF(C46&lt;=80,10%,IF(C46&lt;250,7.5%,5%))</f>
        <v>-0.05</v>
      </c>
      <c r="D49" s="288">
        <f>IF(C46&lt;=80,C46*0.9,IF(C46&lt;250,C46*0.925,C46*0.95))</f>
        <v>1167.5495250000004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1290.4494750000003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33.39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0.160272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1228.999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1239.33</v>
      </c>
      <c r="E60" s="111">
        <v>1</v>
      </c>
      <c r="F60" s="112">
        <v>100381788</v>
      </c>
      <c r="G60" s="186">
        <f>IF(ISBLANK(F60),"-",(F60/$D$50*$D$47*$B$68)*($B$57/$D$60))</f>
        <v>651.77654626744106</v>
      </c>
      <c r="H60" s="113">
        <f t="shared" ref="H60:H71" si="0">IF(ISBLANK(F60),"-",G60/$B$56)</f>
        <v>1.0862942437790684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99946453</v>
      </c>
      <c r="G61" s="187">
        <f>IF(ISBLANK(F61),"-",(F61/$D$50*$D$47*$B$68)*($B$57/$D$60))</f>
        <v>648.94992653469308</v>
      </c>
      <c r="H61" s="115">
        <f t="shared" si="0"/>
        <v>1.0815832108911552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100392868</v>
      </c>
      <c r="G62" s="187">
        <f>IF(ISBLANK(F62),"-",(F62/$D$50*$D$47*$B$68)*($B$57/$D$60))</f>
        <v>651.84848844217743</v>
      </c>
      <c r="H62" s="115">
        <f t="shared" si="0"/>
        <v>1.0864141474036291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1228.78</v>
      </c>
      <c r="E64" s="111">
        <v>1</v>
      </c>
      <c r="F64" s="112">
        <v>98930573</v>
      </c>
      <c r="G64" s="188">
        <f>IF(ISBLANK(F64),"-",(F64/$D$50*$D$47*$B$68)*($B$57/$D$64))</f>
        <v>647.86893262035233</v>
      </c>
      <c r="H64" s="119">
        <f t="shared" si="0"/>
        <v>1.079781554367254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>
        <v>97433138</v>
      </c>
      <c r="G65" s="189">
        <f>IF(ISBLANK(F65),"-",(F65/$D$50*$D$47*$B$68)*($B$57/$D$64))</f>
        <v>638.06264538578489</v>
      </c>
      <c r="H65" s="120">
        <f t="shared" si="0"/>
        <v>1.0634377423096415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>
        <v>100150173</v>
      </c>
      <c r="G66" s="189">
        <f>IF(ISBLANK(F66),"-",(F66/$D$50*$D$47*$B$68)*($B$57/$D$64))</f>
        <v>655.85575536142551</v>
      </c>
      <c r="H66" s="120">
        <f t="shared" si="0"/>
        <v>1.0930929256023758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1224.7</v>
      </c>
      <c r="E68" s="111">
        <v>1</v>
      </c>
      <c r="F68" s="112"/>
      <c r="G68" s="188" t="str">
        <f>IF(ISBLANK(F68),"-",(F68/$D$50*$D$47*$B$68)*($B$57/$D$68))</f>
        <v>-</v>
      </c>
      <c r="H68" s="115" t="str">
        <f t="shared" si="0"/>
        <v>-</v>
      </c>
    </row>
    <row r="69" spans="1:8" ht="27" customHeight="1" thickBot="1" x14ac:dyDescent="0.45">
      <c r="A69" s="103" t="s">
        <v>100</v>
      </c>
      <c r="B69" s="123">
        <f>(D47*B68)/B56*B57</f>
        <v>1092.4435555555556</v>
      </c>
      <c r="C69" s="235"/>
      <c r="D69" s="238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/>
      <c r="G70" s="189" t="str">
        <f>IF(ISBLANK(F70),"-",(F70/$D$50*$D$47*$B$68)*($B$57/$D$68))</f>
        <v>-</v>
      </c>
      <c r="H70" s="115" t="str">
        <f t="shared" si="0"/>
        <v>-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649.06038243531236</v>
      </c>
      <c r="H72" s="126">
        <f>AVERAGE(H60:H71)</f>
        <v>1.081767304058854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9.3389160109251003E-3</v>
      </c>
      <c r="H73" s="191">
        <f>STDEV(H60:H71)/H72</f>
        <v>9.3389160109250777E-3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6</v>
      </c>
      <c r="H74" s="130">
        <f>COUNT(H60:H71)</f>
        <v>6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1.081767304058854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12121200</v>
      </c>
      <c r="E108" s="192">
        <f t="shared" ref="E108:E113" si="1">IF(ISBLANK(D108),"-",D108/$D$103*$D$100*$B$116)</f>
        <v>572.62161830856076</v>
      </c>
      <c r="F108" s="164">
        <f t="shared" ref="F108:F113" si="2">IF(ISBLANK(D108), "-", E108/$B$56)</f>
        <v>0.95436936384760129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12302608</v>
      </c>
      <c r="E109" s="193">
        <f t="shared" si="1"/>
        <v>581.19157363758086</v>
      </c>
      <c r="F109" s="165">
        <f t="shared" si="2"/>
        <v>0.96865262272930142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12517007</v>
      </c>
      <c r="E110" s="193">
        <f t="shared" si="1"/>
        <v>591.32006770943326</v>
      </c>
      <c r="F110" s="165">
        <f t="shared" si="2"/>
        <v>0.98553344618238881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12628967</v>
      </c>
      <c r="E111" s="193">
        <f t="shared" si="1"/>
        <v>596.6092071004033</v>
      </c>
      <c r="F111" s="165">
        <f t="shared" si="2"/>
        <v>0.99434867850067221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12759765</v>
      </c>
      <c r="E112" s="193">
        <f t="shared" si="1"/>
        <v>602.78827868007556</v>
      </c>
      <c r="F112" s="165">
        <f t="shared" si="2"/>
        <v>1.0046471311334593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12703391</v>
      </c>
      <c r="E113" s="194">
        <f t="shared" si="1"/>
        <v>600.12509590027446</v>
      </c>
      <c r="F113" s="168">
        <f t="shared" si="2"/>
        <v>1.000208493167124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590.77597355605474</v>
      </c>
      <c r="F115" s="171">
        <f>AVERAGE(F108:F113)</f>
        <v>0.98462662259342437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1.984804078206719E-2</v>
      </c>
      <c r="F116" s="173">
        <f>STDEV(F108:F113)/F115</f>
        <v>1.9848040782067179E-2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0.98462662259342437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Efa SST</vt:lpstr>
      <vt:lpstr>Efa</vt:lpstr>
      <vt:lpstr>Efa!Print_Area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2016-07-06T06:41:55Z</cp:lastPrinted>
  <dcterms:created xsi:type="dcterms:W3CDTF">2005-07-05T10:19:27Z</dcterms:created>
  <dcterms:modified xsi:type="dcterms:W3CDTF">2016-07-06T06:43:19Z</dcterms:modified>
</cp:coreProperties>
</file>