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 (2)" sheetId="15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C46" i="15" l="1"/>
  <c r="D50" i="15" s="1"/>
  <c r="C45" i="15"/>
  <c r="C19" i="15"/>
  <c r="D34" i="15" l="1"/>
  <c r="D27" i="15"/>
  <c r="D31" i="15"/>
  <c r="D35" i="15"/>
  <c r="D39" i="15"/>
  <c r="D43" i="15"/>
  <c r="C49" i="15"/>
  <c r="D29" i="15"/>
  <c r="D37" i="15"/>
  <c r="C50" i="15"/>
  <c r="D26" i="15"/>
  <c r="D24" i="15"/>
  <c r="D28" i="15"/>
  <c r="D32" i="15"/>
  <c r="D36" i="15"/>
  <c r="D40" i="15"/>
  <c r="D49" i="15"/>
  <c r="D25" i="15"/>
  <c r="D33" i="15"/>
  <c r="D41" i="15"/>
  <c r="D30" i="15"/>
  <c r="D38" i="15"/>
  <c r="D42" i="15"/>
  <c r="B49" i="15"/>
  <c r="B19" i="14"/>
  <c r="F96" i="14" l="1"/>
  <c r="D96" i="14"/>
  <c r="B21" i="10" l="1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<sst xmlns="http://schemas.openxmlformats.org/spreadsheetml/2006/main" count="230" uniqueCount="130">
  <si>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</si>
  <si>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</si>
  <si>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</si>
  <si>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</si>
  <si>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</si>
  <si>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</si>
  <si>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</si>
  <si>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</si>
  <si>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</si>
  <si>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</si>
  <si>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</si>
  <si>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</si>
  <si>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</si>
  <si>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</si>
  <si>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</si>
  <si>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</si>
  <si>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</si>
  <si>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</si>
  <si>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</si>
  <si>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</si>
  <si>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</si>
  <si>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</si>
  <si>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</si>
  <si>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</si>
  <si>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</si>
  <si>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</si>
  <si>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</si>
  <si>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</si>
  <si>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</si>
  <si>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</si>
  <si>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</si>
  <si>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</si>
  <si>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</si>
  <si>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</si>
  <si>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</si>
  <si>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</si>
  <si>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</si>
  <si>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</si>
  <si>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</si>
  <si>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</si>
  <si>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</si>
  <si>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</si>
  <si>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</si>
  <si>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</si>
  <si>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</si>
  <si>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</si>
  <si>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</si>
  <si>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</si>
  <si>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</si>
  <si>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</si>
  <si>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</si>
  <si>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</si>
  <si>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</si>
  <si>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</si>
  <si>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</si>
  <si>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</si>
  <si>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</si>
  <si>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</si>
  <si>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</si>
  <si>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</si>
  <si>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</si>
  <si>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</si>
  <si>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</si>
  <si>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</si>
  <si>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</si>
  <si>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</si>
  <si>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</si>
  <si>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</si>
  <si>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</si>
  <si>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</si>
  <si>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</si>
  <si>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</si>
  <si>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</si>
  <si>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</si>
  <si>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</si>
  <si>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</si>
  <si>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</si>
  <si>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</si>
  <si>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</si>
  <si>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</si>
  <si>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</si>
  <si>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</si>
  <si>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</si>
  <si>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</si>
  <si>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</si>
  <si>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</si>
  <si>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</si>
  <si>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</si>
  <si>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</si>
  <si>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</si>
  <si>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</si>
  <si>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</si>
  <si>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</si>
  <si>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</si>
  <si>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</si>
  <si>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</si>
  <si>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</si>
  <si>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</si>
  <si>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</si>
  <si>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</si>
  <si>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</si>
  <si>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</si>
  <si>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</si>
  <si>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</si>
  <si>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</si>
  <si>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</si>
  <si>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</si>
  <si>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</si>
  <si>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</si>
  <si>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</si>
  <si>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</si>
  <si>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</si>
  <si>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</si>
  <si>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</si>
  <si>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</si>
  <si>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</si>
  <si>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</si>
  <si>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</si>
  <si>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</si>
  <si>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</si>
  <si>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</si>
  <si>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</si>
  <si>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</si>
  <si>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</si>
  <si>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</si>
  <si>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600MG.</t>
  </si>
  <si>
    <t>NDQB2016061158</t>
  </si>
  <si>
    <t>EFAVIRENZ</t>
  </si>
  <si>
    <t>Each film-coated tablet contains Efavirenz 600mg.</t>
  </si>
  <si>
    <t>2016-06-21 09:19:28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</si>
</sst>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1231.45</v>
      </c>
      <c r="D24" s="270">
        <f t="shared" ref="D24:D43" si="0">(C24-$C$46)/$C$46</f>
        <v>6.7454273589170497E-3</v>
      </c>
      <c r="E24" s="271"/>
    </row>
    <row r="25" spans="1:5" ht="15.75" customHeight="1" x14ac:dyDescent="0.3">
      <c r="C25" s="269">
        <v>1229.08</v>
      </c>
      <c r="D25" s="272">
        <f t="shared" si="0"/>
        <v>4.8078848985323381E-3</v>
      </c>
      <c r="E25" s="271"/>
    </row>
    <row r="26" spans="1:5" ht="15.75" customHeight="1" x14ac:dyDescent="0.3">
      <c r="C26" s="269">
        <v>1218.03</v>
      </c>
      <c r="D26" s="272">
        <f t="shared" si="0"/>
        <v>-4.2258046319528517E-3</v>
      </c>
      <c r="E26" s="271"/>
    </row>
    <row r="27" spans="1:5" ht="15.75" customHeight="1" x14ac:dyDescent="0.3">
      <c r="C27" s="269">
        <v>1226.01</v>
      </c>
      <c r="D27" s="272">
        <f t="shared" si="0"/>
        <v>2.2980725131396622E-3</v>
      </c>
      <c r="E27" s="271"/>
    </row>
    <row r="28" spans="1:5" ht="15.75" customHeight="1" x14ac:dyDescent="0.3">
      <c r="C28" s="269">
        <v>1213.8599999999999</v>
      </c>
      <c r="D28" s="272">
        <f t="shared" si="0"/>
        <v>-7.6348983280726751E-3</v>
      </c>
      <c r="E28" s="271"/>
    </row>
    <row r="29" spans="1:5" ht="15.75" customHeight="1" x14ac:dyDescent="0.3">
      <c r="C29" s="269">
        <v>1229.31</v>
      </c>
      <c r="D29" s="272">
        <f t="shared" si="0"/>
        <v>4.9959164453207338E-3</v>
      </c>
      <c r="E29" s="271"/>
    </row>
    <row r="30" spans="1:5" ht="15.75" customHeight="1" x14ac:dyDescent="0.3">
      <c r="C30" s="269">
        <v>1221.9100000000001</v>
      </c>
      <c r="D30" s="272">
        <f t="shared" si="0"/>
        <v>-1.0537941904792166E-3</v>
      </c>
      <c r="E30" s="271"/>
    </row>
    <row r="31" spans="1:5" ht="15.75" customHeight="1" x14ac:dyDescent="0.3">
      <c r="C31" s="269">
        <v>1220.07</v>
      </c>
      <c r="D31" s="272">
        <f t="shared" si="0"/>
        <v>-2.5580465647863778E-3</v>
      </c>
      <c r="E31" s="271"/>
    </row>
    <row r="32" spans="1:5" ht="15.75" customHeight="1" x14ac:dyDescent="0.3">
      <c r="C32" s="269">
        <v>1226.23</v>
      </c>
      <c r="D32" s="272">
        <f t="shared" si="0"/>
        <v>2.4779287752850917E-3</v>
      </c>
      <c r="E32" s="271"/>
    </row>
    <row r="33" spans="1:7" ht="15.75" customHeight="1" x14ac:dyDescent="0.3">
      <c r="C33" s="269">
        <v>1209.74</v>
      </c>
      <c r="D33" s="272">
        <f t="shared" si="0"/>
        <v>-1.1003115600977486E-2</v>
      </c>
      <c r="E33" s="271"/>
    </row>
    <row r="34" spans="1:7" ht="15.75" customHeight="1" x14ac:dyDescent="0.3">
      <c r="C34" s="269">
        <v>1216.28</v>
      </c>
      <c r="D34" s="272">
        <f t="shared" si="0"/>
        <v>-5.6564794444731361E-3</v>
      </c>
      <c r="E34" s="271"/>
    </row>
    <row r="35" spans="1:7" ht="15.75" customHeight="1" x14ac:dyDescent="0.3">
      <c r="C35" s="269">
        <v>1216.48</v>
      </c>
      <c r="D35" s="272">
        <f t="shared" si="0"/>
        <v>-5.4929737516136385E-3</v>
      </c>
      <c r="E35" s="271"/>
    </row>
    <row r="36" spans="1:7" ht="15.75" customHeight="1" x14ac:dyDescent="0.3">
      <c r="C36" s="269">
        <v>1220.27</v>
      </c>
      <c r="D36" s="272">
        <f t="shared" si="0"/>
        <v>-2.3945408719268793E-3</v>
      </c>
      <c r="E36" s="271"/>
    </row>
    <row r="37" spans="1:7" ht="15.75" customHeight="1" x14ac:dyDescent="0.3">
      <c r="C37" s="269">
        <v>1230.48</v>
      </c>
      <c r="D37" s="272">
        <f t="shared" si="0"/>
        <v>5.952424748548641E-3</v>
      </c>
      <c r="E37" s="271"/>
    </row>
    <row r="38" spans="1:7" ht="15.75" customHeight="1" x14ac:dyDescent="0.3">
      <c r="C38" s="269">
        <v>1223.27</v>
      </c>
      <c r="D38" s="272">
        <f t="shared" si="0"/>
        <v>5.804452096503732E-5</v>
      </c>
      <c r="E38" s="271"/>
    </row>
    <row r="39" spans="1:7" ht="15.75" customHeight="1" x14ac:dyDescent="0.3">
      <c r="C39" s="269">
        <v>1223.1300000000001</v>
      </c>
      <c r="D39" s="272">
        <f t="shared" si="0"/>
        <v>-5.6409464036481374E-5</v>
      </c>
      <c r="E39" s="271"/>
    </row>
    <row r="40" spans="1:7" ht="15.75" customHeight="1" x14ac:dyDescent="0.3">
      <c r="C40" s="269">
        <v>1236.45</v>
      </c>
      <c r="D40" s="272">
        <f t="shared" si="0"/>
        <v>1.0833069680403578E-2</v>
      </c>
      <c r="E40" s="271"/>
    </row>
    <row r="41" spans="1:7" ht="15.75" customHeight="1" x14ac:dyDescent="0.3">
      <c r="C41" s="269">
        <v>1230.05</v>
      </c>
      <c r="D41" s="272">
        <f t="shared" si="0"/>
        <v>5.6008875089007468E-3</v>
      </c>
      <c r="E41" s="271"/>
    </row>
    <row r="42" spans="1:7" ht="15.75" customHeight="1" x14ac:dyDescent="0.3">
      <c r="C42" s="269">
        <v>1217.44</v>
      </c>
      <c r="D42" s="272">
        <f t="shared" si="0"/>
        <v>-4.7081464258881952E-3</v>
      </c>
      <c r="E42" s="271"/>
    </row>
    <row r="43" spans="1:7" ht="16.5" customHeight="1" thickBot="1" x14ac:dyDescent="0.35">
      <c r="C43" s="273">
        <v>1224.44</v>
      </c>
      <c r="D43" s="274">
        <f t="shared" si="0"/>
        <v>1.0145528241929443E-3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24463.98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1223.1990000000001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1223.1990000000001</v>
      </c>
      <c r="C49" s="287">
        <f>-IF(C46&lt;=80,10%,IF(C46&lt;250,7.5%,5%))</f>
        <v>-0.05</v>
      </c>
      <c r="D49" s="288">
        <f>IF(C46&lt;=80,C46*0.9,IF(C46&lt;250,C46*0.925,C46*0.95))</f>
        <v>1162.0390500000001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1284.35895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33.39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0.160272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9" zoomScale="40" zoomScaleNormal="40" zoomScalePageLayoutView="40" workbookViewId="0">
      <selection activeCell="D72" sqref="D72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1224.087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1229.51</v>
      </c>
      <c r="E60" s="111">
        <v>1</v>
      </c>
      <c r="F60" s="112"/>
      <c r="G60" s="186" t="str">
        <f>IF(ISBLANK(F60),"-",(F60/$D$50*$D$47*$B$68)*($B$57/$D$60))</f>
        <v>-</v>
      </c>
      <c r="H60" s="113" t="str">
        <f t="shared" ref="H60:H71" si="0">IF(ISBLANK(F60),"-",G60/$B$56)</f>
        <v>-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89566929</v>
      </c>
      <c r="G61" s="187">
        <f>IF(ISBLANK(F61),"-",(F61/$D$50*$D$47*$B$68)*($B$57/$D$60))</f>
        <v>583.8578702117012</v>
      </c>
      <c r="H61" s="115">
        <f t="shared" si="0"/>
        <v>0.97309645035283532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89496606</v>
      </c>
      <c r="G62" s="187">
        <f>IF(ISBLANK(F62),"-",(F62/$D$50*$D$47*$B$68)*($B$57/$D$60))</f>
        <v>583.39945729674128</v>
      </c>
      <c r="H62" s="115">
        <f t="shared" si="0"/>
        <v>0.97233242882790216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1223.03</v>
      </c>
      <c r="E64" s="111">
        <v>1</v>
      </c>
      <c r="F64" s="112">
        <v>89026865</v>
      </c>
      <c r="G64" s="188">
        <f>IF(ISBLANK(F64),"-",(F64/$D$50*$D$47*$B$68)*($B$57/$D$64))</f>
        <v>583.41217853160276</v>
      </c>
      <c r="H64" s="119">
        <f t="shared" si="0"/>
        <v>0.97235363088600457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>
        <v>89565432</v>
      </c>
      <c r="G65" s="189">
        <f>IF(ISBLANK(F65),"-",(F65/$D$50*$D$47*$B$68)*($B$57/$D$64))</f>
        <v>586.94152382254629</v>
      </c>
      <c r="H65" s="120">
        <f t="shared" si="0"/>
        <v>0.9782358730375772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>
        <v>89681993</v>
      </c>
      <c r="G66" s="189">
        <f>IF(ISBLANK(F66),"-",(F66/$D$50*$D$47*$B$68)*($B$57/$D$64))</f>
        <v>587.70537310491545</v>
      </c>
      <c r="H66" s="120">
        <f t="shared" si="0"/>
        <v>0.97950895517485914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1226.28</v>
      </c>
      <c r="E68" s="111">
        <v>1</v>
      </c>
      <c r="F68" s="112">
        <v>89735235</v>
      </c>
      <c r="G68" s="188">
        <f>IF(ISBLANK(F68),"-",(F68/$D$50*$D$47*$B$68)*($B$57/$D$68))</f>
        <v>586.49576385599221</v>
      </c>
      <c r="H68" s="115">
        <f t="shared" si="0"/>
        <v>0.97749293975998697</v>
      </c>
    </row>
    <row r="69" spans="1:8" ht="27" customHeight="1" thickBot="1" x14ac:dyDescent="0.45">
      <c r="A69" s="103" t="s">
        <v>100</v>
      </c>
      <c r="B69" s="123">
        <f>(D47*B68)/B56*B57</f>
        <v>1088.0773333333334</v>
      </c>
      <c r="C69" s="235"/>
      <c r="D69" s="238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>
        <v>86048320</v>
      </c>
      <c r="G70" s="189">
        <f>IF(ISBLANK(F70),"-",(F70/$D$50*$D$47*$B$68)*($B$57/$D$68))</f>
        <v>562.39865162134879</v>
      </c>
      <c r="H70" s="115">
        <f t="shared" si="0"/>
        <v>0.93733108603558135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582.03011692069254</v>
      </c>
      <c r="H72" s="126">
        <f>AVERAGE(H60:H71)</f>
        <v>0.97005019486782096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1.5186907981868012E-2</v>
      </c>
      <c r="H73" s="191">
        <f>STDEV(H60:H71)/H72</f>
        <v>1.5186907981868001E-2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7</v>
      </c>
      <c r="H74" s="130">
        <f>COUNT(H60:H71)</f>
        <v>7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0.97005019486782096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12372213</v>
      </c>
      <c r="E108" s="192">
        <f t="shared" ref="E108:E113" si="1">IF(ISBLANK(D108),"-",D108/$D$103*$D$100*$B$116)</f>
        <v>584.47980646455903</v>
      </c>
      <c r="F108" s="164">
        <f t="shared" ref="F108:F113" si="2">IF(ISBLANK(D108), "-", E108/$B$56)</f>
        <v>0.97413301077426506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12297811</v>
      </c>
      <c r="E109" s="193">
        <f t="shared" si="1"/>
        <v>580.9649569739646</v>
      </c>
      <c r="F109" s="165">
        <f t="shared" si="2"/>
        <v>0.96827492828994099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12348741</v>
      </c>
      <c r="E110" s="193">
        <f t="shared" si="1"/>
        <v>583.37095794915308</v>
      </c>
      <c r="F110" s="165">
        <f t="shared" si="2"/>
        <v>0.97228492991525517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12295843</v>
      </c>
      <c r="E111" s="193">
        <f t="shared" si="1"/>
        <v>580.8719860350451</v>
      </c>
      <c r="F111" s="165">
        <f t="shared" si="2"/>
        <v>0.96811997672507522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12283697</v>
      </c>
      <c r="E112" s="193">
        <f t="shared" si="1"/>
        <v>580.2981928317339</v>
      </c>
      <c r="F112" s="165">
        <f t="shared" si="2"/>
        <v>0.96716365471955645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11608080</v>
      </c>
      <c r="E113" s="194">
        <f t="shared" si="1"/>
        <v>548.38114667320383</v>
      </c>
      <c r="F113" s="168">
        <f t="shared" si="2"/>
        <v>0.91396857778867302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576.39450782127653</v>
      </c>
      <c r="F115" s="171">
        <f>AVERAGE(F108:F113)</f>
        <v>0.96065751303546099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2.3976695078620262E-2</v>
      </c>
      <c r="F116" s="173">
        <f>STDEV(F108:F113)/F115</f>
        <v>2.397669507862028E-2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0.96065751303546099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 (2)</vt:lpstr>
      <vt:lpstr>Efa SST</vt:lpstr>
      <vt:lpstr>Efa</vt:lpstr>
      <vt:lpstr>Efa!Print_Area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2016-07-06T07:02:39Z</cp:lastPrinted>
  <dcterms:created xsi:type="dcterms:W3CDTF">2005-07-05T10:19:27Z</dcterms:created>
  <dcterms:modified xsi:type="dcterms:W3CDTF">2016-07-06T07:09:42Z</dcterms:modified>
</cp:coreProperties>
</file>