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390" yWindow="525" windowWidth="20730" windowHeight="11445"/>
  </bookViews>
  <sheets>
    <sheet name="Uniformity" sheetId="2" r:id="rId1"/>
    <sheet name="SST(LAM)" sheetId="19" r:id="rId2"/>
    <sheet name="SST(ZID)" sheetId="20" r:id="rId3"/>
    <sheet name="SST(NEV)" sheetId="21" r:id="rId4"/>
    <sheet name="Lamivudine " sheetId="9" r:id="rId5"/>
    <sheet name="zidovudine " sheetId="11" r:id="rId6"/>
    <sheet name="Nevirapine" sheetId="10" r:id="rId7"/>
  </sheets>
  <externalReferences>
    <externalReference r:id="rId8"/>
  </externalReferences>
  <definedNames>
    <definedName name="_xlnm.Print_Area" localSheetId="6">Nevirapine!$A$1:$H$124</definedName>
    <definedName name="_xlnm.Print_Area" localSheetId="0">Uniformity!$A$1:$G$54</definedName>
    <definedName name="_xlnm.Print_Area" localSheetId="5">'zidovudine '!$A$1:$H$124</definedName>
  </definedNames>
  <calcPr calcId="145621"/>
</workbook>
</file>

<file path=xl/calcChain.xml><?xml version="1.0" encoding="utf-8"?>
<calcChain xmlns="http://schemas.openxmlformats.org/spreadsheetml/2006/main">
  <c r="B53" i="21" l="1"/>
  <c r="E51" i="21"/>
  <c r="D51" i="21"/>
  <c r="C51" i="21"/>
  <c r="B51" i="21"/>
  <c r="B52" i="21" s="1"/>
  <c r="B41" i="21"/>
  <c r="B42" i="21" s="1"/>
  <c r="B32" i="21"/>
  <c r="E30" i="21"/>
  <c r="D30" i="21"/>
  <c r="C30" i="21"/>
  <c r="B30" i="21"/>
  <c r="B31" i="21" s="1"/>
  <c r="B53" i="20"/>
  <c r="E51" i="20"/>
  <c r="D51" i="20"/>
  <c r="C51" i="20"/>
  <c r="B51" i="20"/>
  <c r="B52" i="20" s="1"/>
  <c r="B41" i="20"/>
  <c r="B32" i="20"/>
  <c r="E30" i="20"/>
  <c r="D30" i="20"/>
  <c r="C30" i="20"/>
  <c r="B30" i="20"/>
  <c r="B31" i="20" s="1"/>
  <c r="B53" i="19"/>
  <c r="E51" i="19"/>
  <c r="D51" i="19"/>
  <c r="C51" i="19"/>
  <c r="B51" i="19"/>
  <c r="B52" i="19" s="1"/>
  <c r="B41" i="19"/>
  <c r="B32" i="19"/>
  <c r="E30" i="19"/>
  <c r="D30" i="19"/>
  <c r="C30" i="19"/>
  <c r="B30" i="19"/>
  <c r="B31" i="19" s="1"/>
  <c r="C120" i="11" l="1"/>
  <c r="B116" i="11"/>
  <c r="D101" i="11"/>
  <c r="D102" i="11" s="1"/>
  <c r="D100" i="11"/>
  <c r="B98" i="11"/>
  <c r="F97" i="11"/>
  <c r="D97" i="11"/>
  <c r="D98" i="11" s="1"/>
  <c r="F95" i="11"/>
  <c r="D95" i="11"/>
  <c r="G94" i="11"/>
  <c r="E94" i="11"/>
  <c r="B87" i="11"/>
  <c r="B81" i="11"/>
  <c r="B83" i="11" s="1"/>
  <c r="B80" i="11"/>
  <c r="B79" i="11"/>
  <c r="C76" i="11"/>
  <c r="H71" i="11"/>
  <c r="G71" i="11"/>
  <c r="B68" i="11"/>
  <c r="B69" i="11" s="1"/>
  <c r="H67" i="11"/>
  <c r="G67" i="11"/>
  <c r="H63" i="11"/>
  <c r="G63" i="11"/>
  <c r="G62" i="11"/>
  <c r="H62" i="11" s="1"/>
  <c r="G61" i="11"/>
  <c r="H61" i="11" s="1"/>
  <c r="G60" i="11"/>
  <c r="H60" i="11" s="1"/>
  <c r="B57" i="11"/>
  <c r="C56" i="11"/>
  <c r="B55" i="11"/>
  <c r="B45" i="11"/>
  <c r="D48" i="11" s="1"/>
  <c r="F42" i="11"/>
  <c r="D42" i="11"/>
  <c r="G41" i="11"/>
  <c r="E41" i="11"/>
  <c r="B34" i="11"/>
  <c r="D44" i="11" s="1"/>
  <c r="D45" i="11" s="1"/>
  <c r="D46" i="11" s="1"/>
  <c r="B30" i="11"/>
  <c r="C120" i="10"/>
  <c r="B116" i="10"/>
  <c r="D100" i="10"/>
  <c r="D101" i="10" s="1"/>
  <c r="B98" i="10"/>
  <c r="F97" i="10"/>
  <c r="D97" i="10"/>
  <c r="F95" i="10"/>
  <c r="D95" i="10"/>
  <c r="G94" i="10"/>
  <c r="E94" i="10"/>
  <c r="B87" i="10"/>
  <c r="B81" i="10"/>
  <c r="B83" i="10" s="1"/>
  <c r="B80" i="10"/>
  <c r="B79" i="10"/>
  <c r="C76" i="10"/>
  <c r="H71" i="10"/>
  <c r="G71" i="10"/>
  <c r="B68" i="10"/>
  <c r="H67" i="10"/>
  <c r="G67" i="10"/>
  <c r="H63" i="10"/>
  <c r="G63" i="10"/>
  <c r="B57" i="10"/>
  <c r="B69" i="10" s="1"/>
  <c r="C56" i="10"/>
  <c r="B55" i="10"/>
  <c r="B45" i="10"/>
  <c r="D48" i="10" s="1"/>
  <c r="F42" i="10"/>
  <c r="D42" i="10"/>
  <c r="G41" i="10"/>
  <c r="E41" i="10"/>
  <c r="B34" i="10"/>
  <c r="D44" i="10" s="1"/>
  <c r="D45" i="10" s="1"/>
  <c r="D46" i="10" s="1"/>
  <c r="B30" i="10"/>
  <c r="C120" i="9"/>
  <c r="B116" i="9"/>
  <c r="D100" i="9"/>
  <c r="D101" i="9" s="1"/>
  <c r="B98" i="9"/>
  <c r="F97" i="9"/>
  <c r="D97" i="9"/>
  <c r="F95" i="9"/>
  <c r="D95" i="9"/>
  <c r="G94" i="9"/>
  <c r="E94" i="9"/>
  <c r="B87" i="9"/>
  <c r="B81" i="9"/>
  <c r="B83" i="9" s="1"/>
  <c r="B80" i="9"/>
  <c r="B79" i="9"/>
  <c r="C76" i="9"/>
  <c r="H71" i="9"/>
  <c r="G71" i="9"/>
  <c r="B68" i="9"/>
  <c r="H67" i="9"/>
  <c r="G67" i="9"/>
  <c r="H63" i="9"/>
  <c r="G63" i="9"/>
  <c r="B57" i="9"/>
  <c r="B69" i="9" s="1"/>
  <c r="C56" i="9"/>
  <c r="B55" i="9"/>
  <c r="B45" i="9"/>
  <c r="D48" i="9" s="1"/>
  <c r="F42" i="9"/>
  <c r="D42" i="9"/>
  <c r="G41" i="9"/>
  <c r="E41" i="9"/>
  <c r="B34" i="9"/>
  <c r="D44" i="9" s="1"/>
  <c r="D45" i="9" s="1"/>
  <c r="D46" i="9" s="1"/>
  <c r="B30" i="9"/>
  <c r="I39" i="11" l="1"/>
  <c r="I39" i="10"/>
  <c r="I39" i="9"/>
  <c r="I92" i="9"/>
  <c r="F98" i="11"/>
  <c r="G92" i="11" s="1"/>
  <c r="I92" i="11"/>
  <c r="I92" i="10"/>
  <c r="D102" i="9"/>
  <c r="D99" i="11"/>
  <c r="E93" i="11"/>
  <c r="E91" i="11"/>
  <c r="D49" i="10"/>
  <c r="E40" i="10"/>
  <c r="E38" i="10"/>
  <c r="E39" i="10"/>
  <c r="D102" i="10"/>
  <c r="D49" i="9"/>
  <c r="E40" i="9"/>
  <c r="E38" i="9"/>
  <c r="E39" i="9"/>
  <c r="F98" i="9"/>
  <c r="F99" i="9" s="1"/>
  <c r="D98" i="9"/>
  <c r="D99" i="9" s="1"/>
  <c r="D49" i="11"/>
  <c r="E40" i="11"/>
  <c r="E38" i="11"/>
  <c r="G39" i="11"/>
  <c r="E39" i="11"/>
  <c r="F99" i="11"/>
  <c r="F98" i="10"/>
  <c r="F99" i="10" s="1"/>
  <c r="D98" i="10"/>
  <c r="D99" i="10" s="1"/>
  <c r="F44" i="9"/>
  <c r="F45" i="9" s="1"/>
  <c r="F46" i="9" s="1"/>
  <c r="F44" i="10"/>
  <c r="F45" i="10" s="1"/>
  <c r="F46" i="10" s="1"/>
  <c r="F44" i="11"/>
  <c r="F45" i="11" s="1"/>
  <c r="F46" i="11" s="1"/>
  <c r="E92" i="11"/>
  <c r="G93" i="11"/>
  <c r="G38" i="10" l="1"/>
  <c r="G39" i="10"/>
  <c r="E92" i="9"/>
  <c r="E91" i="10"/>
  <c r="G91" i="10"/>
  <c r="G91" i="11"/>
  <c r="G93" i="10"/>
  <c r="G93" i="9"/>
  <c r="G92" i="9"/>
  <c r="G91" i="9"/>
  <c r="G95" i="11"/>
  <c r="G40" i="9"/>
  <c r="E42" i="11"/>
  <c r="G39" i="9"/>
  <c r="D50" i="9" s="1"/>
  <c r="E42" i="10"/>
  <c r="E95" i="11"/>
  <c r="D105" i="11"/>
  <c r="D103" i="11"/>
  <c r="G38" i="11"/>
  <c r="G42" i="11" s="1"/>
  <c r="E42" i="9"/>
  <c r="E93" i="10"/>
  <c r="G42" i="10"/>
  <c r="E91" i="9"/>
  <c r="G40" i="11"/>
  <c r="G38" i="9"/>
  <c r="G92" i="10"/>
  <c r="E92" i="10"/>
  <c r="G40" i="10"/>
  <c r="D50" i="10" s="1"/>
  <c r="E93" i="9"/>
  <c r="D50" i="11" l="1"/>
  <c r="D52" i="11"/>
  <c r="D52" i="10"/>
  <c r="D52" i="9"/>
  <c r="G66" i="9"/>
  <c r="H66" i="9" s="1"/>
  <c r="G65" i="9"/>
  <c r="H65" i="9" s="1"/>
  <c r="G64" i="9"/>
  <c r="H64" i="9" s="1"/>
  <c r="G95" i="9"/>
  <c r="G95" i="10"/>
  <c r="D105" i="10"/>
  <c r="G68" i="10"/>
  <c r="H68" i="10" s="1"/>
  <c r="G69" i="10"/>
  <c r="H69" i="10" s="1"/>
  <c r="G66" i="10"/>
  <c r="H66" i="10" s="1"/>
  <c r="G64" i="10"/>
  <c r="H64" i="10" s="1"/>
  <c r="G62" i="10"/>
  <c r="H62" i="10" s="1"/>
  <c r="G60" i="10"/>
  <c r="D51" i="10"/>
  <c r="G70" i="10"/>
  <c r="H70" i="10" s="1"/>
  <c r="G65" i="10"/>
  <c r="H65" i="10" s="1"/>
  <c r="G61" i="10"/>
  <c r="H61" i="10" s="1"/>
  <c r="E95" i="9"/>
  <c r="D105" i="9"/>
  <c r="D103" i="9"/>
  <c r="G68" i="9"/>
  <c r="H68" i="9" s="1"/>
  <c r="G69" i="9"/>
  <c r="H69" i="9" s="1"/>
  <c r="D51" i="9"/>
  <c r="G70" i="9"/>
  <c r="H70" i="9" s="1"/>
  <c r="G61" i="9"/>
  <c r="H61" i="9" s="1"/>
  <c r="G62" i="9"/>
  <c r="H62" i="9" s="1"/>
  <c r="G60" i="9"/>
  <c r="G68" i="11"/>
  <c r="H68" i="11" s="1"/>
  <c r="G69" i="11"/>
  <c r="H69" i="11" s="1"/>
  <c r="G66" i="11"/>
  <c r="H66" i="11" s="1"/>
  <c r="G64" i="11"/>
  <c r="D51" i="11"/>
  <c r="G70" i="11"/>
  <c r="H70" i="11" s="1"/>
  <c r="G65" i="11"/>
  <c r="H65" i="11" s="1"/>
  <c r="E95" i="10"/>
  <c r="G42" i="9"/>
  <c r="D103" i="10"/>
  <c r="E112" i="11"/>
  <c r="F112" i="11" s="1"/>
  <c r="E110" i="11"/>
  <c r="F110" i="11" s="1"/>
  <c r="E108" i="11"/>
  <c r="E113" i="11"/>
  <c r="F113" i="11" s="1"/>
  <c r="E111" i="11"/>
  <c r="F111" i="11" s="1"/>
  <c r="E109" i="11"/>
  <c r="F109" i="11" s="1"/>
  <c r="D104" i="11"/>
  <c r="E112" i="10" l="1"/>
  <c r="F112" i="10" s="1"/>
  <c r="E110" i="10"/>
  <c r="F110" i="10" s="1"/>
  <c r="E108" i="10"/>
  <c r="E113" i="10"/>
  <c r="F113" i="10" s="1"/>
  <c r="E111" i="10"/>
  <c r="F111" i="10" s="1"/>
  <c r="E109" i="10"/>
  <c r="F109" i="10" s="1"/>
  <c r="D104" i="10"/>
  <c r="H60" i="10"/>
  <c r="G74" i="10"/>
  <c r="G72" i="10"/>
  <c r="G73" i="10" s="1"/>
  <c r="E115" i="11"/>
  <c r="E116" i="11" s="1"/>
  <c r="E117" i="11"/>
  <c r="F108" i="11"/>
  <c r="E112" i="9"/>
  <c r="F112" i="9" s="1"/>
  <c r="E110" i="9"/>
  <c r="F110" i="9" s="1"/>
  <c r="E108" i="9"/>
  <c r="E113" i="9"/>
  <c r="F113" i="9" s="1"/>
  <c r="E111" i="9"/>
  <c r="F111" i="9" s="1"/>
  <c r="E109" i="9"/>
  <c r="F109" i="9" s="1"/>
  <c r="D104" i="9"/>
  <c r="H64" i="11"/>
  <c r="G74" i="11"/>
  <c r="G72" i="11"/>
  <c r="G73" i="11" s="1"/>
  <c r="H60" i="9"/>
  <c r="G74" i="9"/>
  <c r="G72" i="9"/>
  <c r="G73" i="9" s="1"/>
  <c r="E115" i="10" l="1"/>
  <c r="E116" i="10" s="1"/>
  <c r="E117" i="10"/>
  <c r="F108" i="10"/>
  <c r="H72" i="11"/>
  <c r="H74" i="11"/>
  <c r="F117" i="11"/>
  <c r="F115" i="11"/>
  <c r="H74" i="9"/>
  <c r="H72" i="9"/>
  <c r="E115" i="9"/>
  <c r="E116" i="9" s="1"/>
  <c r="E117" i="9"/>
  <c r="F108" i="9"/>
  <c r="H74" i="10"/>
  <c r="H72" i="10"/>
  <c r="G120" i="11" l="1"/>
  <c r="F116" i="11"/>
  <c r="F117" i="10"/>
  <c r="F115" i="10"/>
  <c r="G76" i="10"/>
  <c r="H73" i="10"/>
  <c r="G76" i="9"/>
  <c r="H73" i="9"/>
  <c r="F117" i="9"/>
  <c r="F115" i="9"/>
  <c r="G76" i="11"/>
  <c r="H73" i="11"/>
  <c r="G120" i="9" l="1"/>
  <c r="F116" i="9"/>
  <c r="G120" i="10"/>
  <c r="F116" i="10"/>
  <c r="C50" i="2" l="1"/>
  <c r="D49" i="2"/>
  <c r="C49" i="2"/>
  <c r="C46" i="2"/>
  <c r="C45" i="2"/>
  <c r="D43" i="2"/>
  <c r="D41" i="2"/>
  <c r="D40" i="2"/>
  <c r="D39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C19" i="2"/>
  <c r="D50" i="2" l="1"/>
  <c r="B49" i="2"/>
  <c r="D42" i="2"/>
  <c r="D38" i="2"/>
</calcChain>
</file>

<file path=xl/sharedStrings.xml><?xml version="1.0" encoding="utf-8"?>
<sst xmlns="http://schemas.openxmlformats.org/spreadsheetml/2006/main" count="643" uniqueCount="132">
  <si>
    <t>HPLC System Suitability Report</t>
  </si>
  <si>
    <t>Analysis Data</t>
  </si>
  <si>
    <t>Assay</t>
  </si>
  <si>
    <t>Sample(s)</t>
  </si>
  <si>
    <t>Reference Substance:</t>
  </si>
  <si>
    <t>LAMIVUDINE 150MG, NEVIRAPINE 200MG, ZIDOVUDINE 300MG</t>
  </si>
  <si>
    <t>% age Purity:</t>
  </si>
  <si>
    <t>NDQB2016061159</t>
  </si>
  <si>
    <t>Weight (mg):</t>
  </si>
  <si>
    <t>Lamivudine     Nevirapine and Zidovudine</t>
  </si>
  <si>
    <t>Standard Conc (mg/mL):</t>
  </si>
  <si>
    <t xml:space="preserve">Lamivudine 150mg,NEVIRAPINE 200MG,ZIDOVUDINE 300MG </t>
  </si>
  <si>
    <t>2016-06-21 09:33:04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</si>
  <si>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</si>
  <si>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</si>
  <si>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</si>
  <si>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</si>
  <si>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</si>
  <si>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</si>
  <si>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</si>
  <si>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</si>
  <si>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</si>
  <si>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</si>
  <si>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</si>
  <si>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</si>
  <si>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</si>
  <si>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</si>
  <si>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</si>
  <si>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</si>
  <si>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</si>
  <si>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</si>
  <si>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</si>
  <si>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</si>
  <si>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</si>
  <si>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</si>
  <si>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</si>
  <si>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</si>
  <si>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</si>
  <si>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</si>
  <si>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</si>
  <si>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</si>
  <si>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</si>
  <si>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</si>
  <si>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</si>
  <si>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</si>
  <si>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</si>
  <si>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</si>
  <si>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</si>
  <si>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</si>
  <si>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</si>
  <si>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</si>
  <si>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</si>
  <si>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</si>
  <si>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</si>
  <si>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</si>
  <si>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</si>
  <si>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</si>
  <si>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</si>
  <si>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</si>
  <si>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</si>
  <si>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</si>
  <si>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</si>
  <si>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</si>
  <si>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</si>
  <si>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</si>
  <si>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</si>
  <si>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</si>
  <si>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</si>
  <si>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</si>
  <si>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</si>
  <si>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</si>
  <si>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</si>
  <si>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</si>
  <si>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</si>
  <si>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</si>
  <si>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</si>
  <si>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</si>
  <si>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</si>
  <si>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</si>
  <si>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</si>
  <si>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</si>
  <si>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</si>
  <si>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</si>
  <si>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</si>
  <si>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</si>
  <si>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</si>
  <si>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</si>
  <si>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</si>
  <si>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</si>
  <si>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</si>
  <si>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</si>
  <si>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</si>
  <si>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</si>
  <si>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</si>
  <si>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</si>
  <si>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</si>
  <si>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</si>
  <si>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</si>
  <si>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</si>
  <si>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</si>
  <si>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</si>
  <si>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</si>
  <si>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</si>
  <si>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</si>
  <si>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</si>
  <si>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</si>
  <si>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</si>
  <si>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</si>
  <si>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</si>
  <si>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</si>
  <si>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</si>
  <si>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</si>
  <si>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</si>
  <si>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</si>
  <si>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</si>
  <si>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</si>
  <si>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</si>
  <si>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</si>
  <si>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</si>
  <si>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</si>
  <si>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</si>
  <si>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</si>
  <si>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</si>
  <si>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</si>
  <si>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</si>
  <si>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lamivudine</t>
  </si>
  <si>
    <t>nevirapine</t>
  </si>
  <si>
    <t>zidovudine</t>
  </si>
  <si>
    <t>LAMIVUDINE 150MG + ZIDOVUDINE 300MG + NEVIRAPINE 200MG TABLETS</t>
  </si>
  <si>
    <t>ZIDOVUDINE</t>
  </si>
  <si>
    <t>NEVIRAPINE</t>
  </si>
  <si>
    <t>LAMIVUDINE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</si>
</sst>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</numFmts>
  <fonts count="25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u/>
      <sz val="1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vertAlign val="superscript"/>
      <sz val="14"/>
      <color rgb="FF000000"/>
      <name val="Book Antiqua"/>
    </font>
    <font>
      <sz val="10"/>
      <color rgb="FF000000"/>
      <name val="Arial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27">
    <xf numFmtId="0" fontId="0" fillId="0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</cellStyleXfs>
  <cellXfs count="416">
    <xf numFmtId="0" fontId="0" fillId="2" borderId="0" xfId="0" applyFill="1"/>
    <xf numFmtId="0" fontId="1" fillId="2" borderId="0" xfId="0" applyFont="1" applyFill="1"/>
    <xf numFmtId="0" fontId="5" fillId="2" borderId="1" xfId="0" applyFont="1" applyFill="1" applyBorder="1" applyAlignment="1">
      <alignment horizontal="center"/>
    </xf>
    <xf numFmtId="0" fontId="0" fillId="2" borderId="0" xfId="0" applyFill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7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0" fontId="14" fillId="3" borderId="0" xfId="0" applyFont="1" applyFill="1" applyAlignment="1" applyProtection="1">
      <alignment horizontal="left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2" fontId="13" fillId="7" borderId="33" xfId="0" applyNumberFormat="1" applyFont="1" applyFill="1" applyBorder="1" applyAlignment="1">
      <alignment horizontal="center"/>
    </xf>
    <xf numFmtId="2" fontId="13" fillId="7" borderId="27" xfId="0" applyNumberFormat="1" applyFont="1" applyFill="1" applyBorder="1" applyAlignment="1">
      <alignment horizontal="center"/>
    </xf>
    <xf numFmtId="0" fontId="14" fillId="2" borderId="0" xfId="0" applyFont="1" applyFill="1"/>
    <xf numFmtId="164" fontId="5" fillId="2" borderId="0" xfId="11" applyNumberFormat="1" applyFont="1" applyFill="1" applyAlignment="1">
      <alignment horizontal="center"/>
    </xf>
    <xf numFmtId="0" fontId="13" fillId="3" borderId="29" xfId="1" applyFont="1" applyFill="1" applyBorder="1" applyAlignment="1" applyProtection="1">
      <alignment horizontal="center"/>
      <protection locked="0"/>
    </xf>
    <xf numFmtId="0" fontId="13" fillId="3" borderId="23" xfId="1" applyFont="1" applyFill="1" applyBorder="1" applyAlignment="1" applyProtection="1">
      <alignment horizontal="center"/>
      <protection locked="0"/>
    </xf>
    <xf numFmtId="0" fontId="13" fillId="3" borderId="34" xfId="1" applyFont="1" applyFill="1" applyBorder="1" applyAlignment="1" applyProtection="1">
      <alignment horizontal="center"/>
      <protection locked="0"/>
    </xf>
    <xf numFmtId="2" fontId="5" fillId="2" borderId="0" xfId="11" applyNumberFormat="1" applyFont="1" applyFill="1" applyAlignment="1">
      <alignment horizontal="center"/>
    </xf>
    <xf numFmtId="0" fontId="5" fillId="2" borderId="0" xfId="11" applyFont="1" applyFill="1" applyAlignment="1">
      <alignment horizontal="center"/>
    </xf>
    <xf numFmtId="0" fontId="5" fillId="2" borderId="0" xfId="11" applyFont="1" applyFill="1" applyAlignment="1">
      <alignment horizontal="left"/>
    </xf>
    <xf numFmtId="0" fontId="13" fillId="3" borderId="29" xfId="2" applyFont="1" applyFill="1" applyBorder="1" applyAlignment="1" applyProtection="1">
      <alignment horizontal="center"/>
      <protection locked="0"/>
    </xf>
    <xf numFmtId="0" fontId="13" fillId="3" borderId="23" xfId="2" applyFont="1" applyFill="1" applyBorder="1" applyAlignment="1" applyProtection="1">
      <alignment horizontal="center"/>
      <protection locked="0"/>
    </xf>
    <xf numFmtId="171" fontId="13" fillId="3" borderId="34" xfId="2" applyNumberFormat="1" applyFont="1" applyFill="1" applyBorder="1" applyAlignment="1" applyProtection="1">
      <alignment horizontal="center"/>
      <protection locked="0"/>
    </xf>
    <xf numFmtId="0" fontId="24" fillId="2" borderId="0" xfId="9" applyFill="1"/>
    <xf numFmtId="0" fontId="1" fillId="2" borderId="0" xfId="9" applyFont="1" applyFill="1"/>
    <xf numFmtId="0" fontId="2" fillId="2" borderId="0" xfId="9" applyFont="1" applyFill="1"/>
    <xf numFmtId="0" fontId="5" fillId="2" borderId="1" xfId="9" applyFont="1" applyFill="1" applyBorder="1" applyAlignment="1">
      <alignment horizontal="center"/>
    </xf>
    <xf numFmtId="0" fontId="2" fillId="2" borderId="0" xfId="9" applyFont="1" applyFill="1" applyAlignment="1">
      <alignment horizontal="center"/>
    </xf>
    <xf numFmtId="0" fontId="4" fillId="2" borderId="0" xfId="9" applyFont="1" applyFill="1" applyAlignment="1">
      <alignment horizontal="left"/>
    </xf>
    <xf numFmtId="0" fontId="6" fillId="2" borderId="0" xfId="9" applyFont="1" applyFill="1"/>
    <xf numFmtId="0" fontId="6" fillId="2" borderId="7" xfId="9" applyFont="1" applyFill="1" applyBorder="1"/>
    <xf numFmtId="0" fontId="5" fillId="2" borderId="0" xfId="9" applyFont="1" applyFill="1"/>
    <xf numFmtId="0" fontId="4" fillId="2" borderId="0" xfId="9" applyFont="1" applyFill="1"/>
    <xf numFmtId="0" fontId="13" fillId="3" borderId="29" xfId="5" applyFont="1" applyFill="1" applyBorder="1" applyAlignment="1" applyProtection="1">
      <alignment horizontal="center"/>
      <protection locked="0"/>
    </xf>
    <xf numFmtId="0" fontId="13" fillId="3" borderId="23" xfId="5" applyFont="1" applyFill="1" applyBorder="1" applyAlignment="1" applyProtection="1">
      <alignment horizontal="center"/>
      <protection locked="0"/>
    </xf>
    <xf numFmtId="0" fontId="13" fillId="3" borderId="34" xfId="5" applyFont="1" applyFill="1" applyBorder="1" applyAlignment="1" applyProtection="1">
      <alignment horizontal="center"/>
      <protection locked="0"/>
    </xf>
    <xf numFmtId="0" fontId="24" fillId="2" borderId="0" xfId="10" applyFill="1"/>
    <xf numFmtId="0" fontId="1" fillId="2" borderId="0" xfId="10" applyFont="1" applyFill="1"/>
    <xf numFmtId="0" fontId="2" fillId="2" borderId="0" xfId="10" applyFont="1" applyFill="1"/>
    <xf numFmtId="0" fontId="5" fillId="2" borderId="1" xfId="10" applyFont="1" applyFill="1" applyBorder="1" applyAlignment="1">
      <alignment horizontal="center"/>
    </xf>
    <xf numFmtId="0" fontId="2" fillId="2" borderId="0" xfId="10" applyFont="1" applyFill="1" applyAlignment="1">
      <alignment horizontal="center"/>
    </xf>
    <xf numFmtId="0" fontId="4" fillId="2" borderId="0" xfId="10" applyFont="1" applyFill="1" applyAlignment="1">
      <alignment horizontal="left"/>
    </xf>
    <xf numFmtId="0" fontId="6" fillId="2" borderId="0" xfId="10" applyFont="1" applyFill="1"/>
    <xf numFmtId="0" fontId="6" fillId="2" borderId="7" xfId="10" applyFont="1" applyFill="1" applyBorder="1"/>
    <xf numFmtId="0" fontId="5" fillId="2" borderId="0" xfId="10" applyFont="1" applyFill="1"/>
    <xf numFmtId="0" fontId="4" fillId="2" borderId="0" xfId="10" applyFont="1" applyFill="1"/>
    <xf numFmtId="0" fontId="24" fillId="2" borderId="0" xfId="11" applyFill="1"/>
    <xf numFmtId="0" fontId="1" fillId="2" borderId="0" xfId="11" applyFont="1" applyFill="1"/>
    <xf numFmtId="0" fontId="2" fillId="2" borderId="0" xfId="11" applyFont="1" applyFill="1"/>
    <xf numFmtId="0" fontId="5" fillId="2" borderId="1" xfId="11" applyFont="1" applyFill="1" applyBorder="1" applyAlignment="1">
      <alignment horizontal="center"/>
    </xf>
    <xf numFmtId="0" fontId="2" fillId="2" borderId="0" xfId="11" applyFont="1" applyFill="1" applyAlignment="1">
      <alignment horizontal="center"/>
    </xf>
    <xf numFmtId="0" fontId="4" fillId="2" borderId="0" xfId="11" applyFont="1" applyFill="1" applyAlignment="1">
      <alignment horizontal="left"/>
    </xf>
    <xf numFmtId="0" fontId="6" fillId="2" borderId="0" xfId="11" applyFont="1" applyFill="1"/>
    <xf numFmtId="0" fontId="6" fillId="2" borderId="7" xfId="11" applyFont="1" applyFill="1" applyBorder="1"/>
    <xf numFmtId="0" fontId="5" fillId="2" borderId="0" xfId="11" applyFont="1" applyFill="1"/>
    <xf numFmtId="0" fontId="4" fillId="2" borderId="0" xfId="11" applyFont="1" applyFill="1"/>
    <xf numFmtId="0" fontId="13" fillId="3" borderId="29" xfId="7" applyFont="1" applyFill="1" applyBorder="1" applyAlignment="1" applyProtection="1">
      <alignment horizontal="center"/>
      <protection locked="0"/>
    </xf>
    <xf numFmtId="0" fontId="13" fillId="3" borderId="23" xfId="7" applyFont="1" applyFill="1" applyBorder="1" applyAlignment="1" applyProtection="1">
      <alignment horizontal="center"/>
      <protection locked="0"/>
    </xf>
    <xf numFmtId="0" fontId="13" fillId="3" borderId="34" xfId="7" applyFont="1" applyFill="1" applyBorder="1" applyAlignment="1" applyProtection="1">
      <alignment horizontal="center"/>
      <protection locked="0"/>
    </xf>
    <xf numFmtId="0" fontId="13" fillId="3" borderId="29" xfId="8" applyFont="1" applyFill="1" applyBorder="1" applyAlignment="1" applyProtection="1">
      <alignment horizontal="center"/>
      <protection locked="0"/>
    </xf>
    <xf numFmtId="0" fontId="13" fillId="3" borderId="23" xfId="8" applyFont="1" applyFill="1" applyBorder="1" applyAlignment="1" applyProtection="1">
      <alignment horizontal="center"/>
      <protection locked="0"/>
    </xf>
    <xf numFmtId="171" fontId="13" fillId="3" borderId="34" xfId="8" applyNumberFormat="1" applyFont="1" applyFill="1" applyBorder="1" applyAlignment="1" applyProtection="1">
      <alignment horizontal="center"/>
      <protection locked="0"/>
    </xf>
    <xf numFmtId="0" fontId="2" fillId="2" borderId="0" xfId="11" applyFont="1" applyFill="1" applyAlignment="1">
      <alignment horizontal="right"/>
    </xf>
    <xf numFmtId="0" fontId="13" fillId="3" borderId="29" xfId="8" applyFont="1" applyFill="1" applyBorder="1" applyAlignment="1" applyProtection="1">
      <alignment horizontal="center"/>
      <protection locked="0"/>
    </xf>
    <xf numFmtId="0" fontId="13" fillId="3" borderId="23" xfId="8" applyFont="1" applyFill="1" applyBorder="1" applyAlignment="1" applyProtection="1">
      <alignment horizontal="center"/>
      <protection locked="0"/>
    </xf>
    <xf numFmtId="171" fontId="13" fillId="3" borderId="34" xfId="8" applyNumberFormat="1" applyFont="1" applyFill="1" applyBorder="1" applyAlignment="1" applyProtection="1">
      <alignment horizontal="center"/>
      <protection locked="0"/>
    </xf>
    <xf numFmtId="0" fontId="5" fillId="2" borderId="2" xfId="11" applyFont="1" applyFill="1" applyBorder="1" applyAlignment="1">
      <alignment horizontal="center"/>
    </xf>
    <xf numFmtId="0" fontId="6" fillId="2" borderId="3" xfId="11" applyFont="1" applyFill="1" applyBorder="1" applyAlignment="1">
      <alignment horizontal="center"/>
    </xf>
    <xf numFmtId="0" fontId="7" fillId="3" borderId="3" xfId="11" applyFont="1" applyFill="1" applyBorder="1" applyAlignment="1" applyProtection="1">
      <alignment horizontal="center"/>
      <protection locked="0"/>
    </xf>
    <xf numFmtId="2" fontId="7" fillId="3" borderId="3" xfId="11" applyNumberFormat="1" applyFont="1" applyFill="1" applyBorder="1" applyAlignment="1" applyProtection="1">
      <alignment horizontal="center"/>
      <protection locked="0"/>
    </xf>
    <xf numFmtId="2" fontId="7" fillId="3" borderId="4" xfId="11" applyNumberFormat="1" applyFont="1" applyFill="1" applyBorder="1" applyAlignment="1" applyProtection="1">
      <alignment horizontal="center"/>
      <protection locked="0"/>
    </xf>
    <xf numFmtId="0" fontId="7" fillId="3" borderId="5" xfId="11" applyFont="1" applyFill="1" applyBorder="1" applyAlignment="1" applyProtection="1">
      <alignment horizontal="center"/>
      <protection locked="0"/>
    </xf>
    <xf numFmtId="2" fontId="7" fillId="3" borderId="5" xfId="11" applyNumberFormat="1" applyFont="1" applyFill="1" applyBorder="1" applyAlignment="1" applyProtection="1">
      <alignment horizontal="center"/>
      <protection locked="0"/>
    </xf>
    <xf numFmtId="0" fontId="6" fillId="2" borderId="4" xfId="11" applyFont="1" applyFill="1" applyBorder="1"/>
    <xf numFmtId="1" fontId="5" fillId="4" borderId="2" xfId="11" applyNumberFormat="1" applyFont="1" applyFill="1" applyBorder="1" applyAlignment="1">
      <alignment horizontal="center"/>
    </xf>
    <xf numFmtId="1" fontId="5" fillId="4" borderId="1" xfId="11" applyNumberFormat="1" applyFont="1" applyFill="1" applyBorder="1" applyAlignment="1">
      <alignment horizontal="center"/>
    </xf>
    <xf numFmtId="2" fontId="5" fillId="4" borderId="1" xfId="11" applyNumberFormat="1" applyFont="1" applyFill="1" applyBorder="1" applyAlignment="1">
      <alignment horizontal="center"/>
    </xf>
    <xf numFmtId="0" fontId="6" fillId="2" borderId="3" xfId="11" applyFont="1" applyFill="1" applyBorder="1"/>
    <xf numFmtId="10" fontId="5" fillId="5" borderId="1" xfId="11" applyNumberFormat="1" applyFont="1" applyFill="1" applyBorder="1" applyAlignment="1">
      <alignment horizontal="center"/>
    </xf>
    <xf numFmtId="165" fontId="5" fillId="2" borderId="0" xfId="11" applyNumberFormat="1" applyFont="1" applyFill="1" applyAlignment="1">
      <alignment horizontal="center"/>
    </xf>
    <xf numFmtId="0" fontId="6" fillId="2" borderId="6" xfId="11" applyFont="1" applyFill="1" applyBorder="1"/>
    <xf numFmtId="0" fontId="6" fillId="2" borderId="5" xfId="11" applyFont="1" applyFill="1" applyBorder="1"/>
    <xf numFmtId="0" fontId="5" fillId="4" borderId="1" xfId="11" applyFont="1" applyFill="1" applyBorder="1" applyAlignment="1">
      <alignment horizontal="center"/>
    </xf>
    <xf numFmtId="0" fontId="5" fillId="2" borderId="7" xfId="11" applyFont="1" applyFill="1" applyBorder="1" applyAlignment="1">
      <alignment horizontal="center"/>
    </xf>
    <xf numFmtId="0" fontId="6" fillId="2" borderId="8" xfId="11" applyFont="1" applyFill="1" applyBorder="1"/>
    <xf numFmtId="0" fontId="6" fillId="2" borderId="0" xfId="11" applyFont="1" applyFill="1" applyAlignment="1" applyProtection="1">
      <alignment horizontal="left"/>
      <protection locked="0"/>
    </xf>
    <xf numFmtId="0" fontId="6" fillId="2" borderId="0" xfId="11" applyFont="1" applyFill="1" applyProtection="1">
      <protection locked="0"/>
    </xf>
    <xf numFmtId="0" fontId="2" fillId="2" borderId="9" xfId="11" applyFont="1" applyFill="1" applyBorder="1"/>
    <xf numFmtId="10" fontId="2" fillId="2" borderId="9" xfId="11" applyNumberFormat="1" applyFont="1" applyFill="1" applyBorder="1"/>
    <xf numFmtId="0" fontId="1" fillId="2" borderId="10" xfId="11" applyFont="1" applyFill="1" applyBorder="1" applyAlignment="1">
      <alignment horizontal="center"/>
    </xf>
    <xf numFmtId="0" fontId="2" fillId="2" borderId="10" xfId="11" applyFont="1" applyFill="1" applyBorder="1" applyAlignment="1">
      <alignment horizontal="center"/>
    </xf>
    <xf numFmtId="0" fontId="1" fillId="2" borderId="0" xfId="11" applyFont="1" applyFill="1" applyAlignment="1">
      <alignment horizontal="right"/>
    </xf>
    <xf numFmtId="0" fontId="2" fillId="2" borderId="7" xfId="11" applyFont="1" applyFill="1" applyBorder="1"/>
    <xf numFmtId="0" fontId="1" fillId="2" borderId="11" xfId="11" applyFont="1" applyFill="1" applyBorder="1"/>
    <xf numFmtId="0" fontId="2" fillId="2" borderId="11" xfId="11" applyFont="1" applyFill="1" applyBorder="1"/>
    <xf numFmtId="0" fontId="2" fillId="2" borderId="0" xfId="10" applyFont="1" applyFill="1" applyAlignment="1">
      <alignment horizontal="right"/>
    </xf>
    <xf numFmtId="0" fontId="5" fillId="2" borderId="0" xfId="10" applyFont="1" applyFill="1" applyAlignment="1">
      <alignment horizontal="left"/>
    </xf>
    <xf numFmtId="0" fontId="5" fillId="2" borderId="0" xfId="10" applyFont="1" applyFill="1" applyAlignment="1">
      <alignment horizontal="center"/>
    </xf>
    <xf numFmtId="2" fontId="5" fillId="2" borderId="0" xfId="10" applyNumberFormat="1" applyFont="1" applyFill="1" applyAlignment="1">
      <alignment horizontal="center"/>
    </xf>
    <xf numFmtId="164" fontId="5" fillId="2" borderId="0" xfId="10" applyNumberFormat="1" applyFont="1" applyFill="1" applyAlignment="1">
      <alignment horizontal="center"/>
    </xf>
    <xf numFmtId="0" fontId="5" fillId="2" borderId="2" xfId="10" applyFont="1" applyFill="1" applyBorder="1" applyAlignment="1">
      <alignment horizontal="center"/>
    </xf>
    <xf numFmtId="0" fontId="6" fillId="2" borderId="3" xfId="10" applyFont="1" applyFill="1" applyBorder="1" applyAlignment="1">
      <alignment horizontal="center"/>
    </xf>
    <xf numFmtId="0" fontId="7" fillId="3" borderId="3" xfId="10" applyFont="1" applyFill="1" applyBorder="1" applyAlignment="1" applyProtection="1">
      <alignment horizontal="center"/>
      <protection locked="0"/>
    </xf>
    <xf numFmtId="2" fontId="7" fillId="3" borderId="3" xfId="10" applyNumberFormat="1" applyFont="1" applyFill="1" applyBorder="1" applyAlignment="1" applyProtection="1">
      <alignment horizontal="center"/>
      <protection locked="0"/>
    </xf>
    <xf numFmtId="2" fontId="7" fillId="3" borderId="4" xfId="10" applyNumberFormat="1" applyFont="1" applyFill="1" applyBorder="1" applyAlignment="1" applyProtection="1">
      <alignment horizontal="center"/>
      <protection locked="0"/>
    </xf>
    <xf numFmtId="0" fontId="7" fillId="3" borderId="5" xfId="10" applyFont="1" applyFill="1" applyBorder="1" applyAlignment="1" applyProtection="1">
      <alignment horizontal="center"/>
      <protection locked="0"/>
    </xf>
    <xf numFmtId="2" fontId="7" fillId="3" borderId="5" xfId="10" applyNumberFormat="1" applyFont="1" applyFill="1" applyBorder="1" applyAlignment="1" applyProtection="1">
      <alignment horizontal="center"/>
      <protection locked="0"/>
    </xf>
    <xf numFmtId="0" fontId="6" fillId="2" borderId="4" xfId="10" applyFont="1" applyFill="1" applyBorder="1"/>
    <xf numFmtId="1" fontId="5" fillId="4" borderId="2" xfId="10" applyNumberFormat="1" applyFont="1" applyFill="1" applyBorder="1" applyAlignment="1">
      <alignment horizontal="center"/>
    </xf>
    <xf numFmtId="1" fontId="5" fillId="4" borderId="1" xfId="10" applyNumberFormat="1" applyFont="1" applyFill="1" applyBorder="1" applyAlignment="1">
      <alignment horizontal="center"/>
    </xf>
    <xf numFmtId="2" fontId="5" fillId="4" borderId="1" xfId="10" applyNumberFormat="1" applyFont="1" applyFill="1" applyBorder="1" applyAlignment="1">
      <alignment horizontal="center"/>
    </xf>
    <xf numFmtId="0" fontId="6" fillId="2" borderId="3" xfId="10" applyFont="1" applyFill="1" applyBorder="1"/>
    <xf numFmtId="10" fontId="5" fillId="5" borderId="1" xfId="10" applyNumberFormat="1" applyFont="1" applyFill="1" applyBorder="1" applyAlignment="1">
      <alignment horizontal="center"/>
    </xf>
    <xf numFmtId="165" fontId="5" fillId="2" borderId="0" xfId="10" applyNumberFormat="1" applyFont="1" applyFill="1" applyAlignment="1">
      <alignment horizontal="center"/>
    </xf>
    <xf numFmtId="0" fontId="6" fillId="2" borderId="6" xfId="10" applyFont="1" applyFill="1" applyBorder="1"/>
    <xf numFmtId="0" fontId="6" fillId="2" borderId="5" xfId="10" applyFont="1" applyFill="1" applyBorder="1"/>
    <xf numFmtId="0" fontId="5" fillId="4" borderId="1" xfId="10" applyFont="1" applyFill="1" applyBorder="1" applyAlignment="1">
      <alignment horizontal="center"/>
    </xf>
    <xf numFmtId="0" fontId="5" fillId="2" borderId="7" xfId="10" applyFont="1" applyFill="1" applyBorder="1" applyAlignment="1">
      <alignment horizontal="center"/>
    </xf>
    <xf numFmtId="0" fontId="6" fillId="2" borderId="8" xfId="10" applyFont="1" applyFill="1" applyBorder="1"/>
    <xf numFmtId="0" fontId="6" fillId="2" borderId="0" xfId="10" applyFont="1" applyFill="1" applyAlignment="1" applyProtection="1">
      <alignment horizontal="left"/>
      <protection locked="0"/>
    </xf>
    <xf numFmtId="0" fontId="6" fillId="2" borderId="0" xfId="10" applyFont="1" applyFill="1" applyProtection="1">
      <protection locked="0"/>
    </xf>
    <xf numFmtId="0" fontId="2" fillId="2" borderId="9" xfId="10" applyFont="1" applyFill="1" applyBorder="1"/>
    <xf numFmtId="10" fontId="2" fillId="2" borderId="9" xfId="10" applyNumberFormat="1" applyFont="1" applyFill="1" applyBorder="1"/>
    <xf numFmtId="0" fontId="1" fillId="2" borderId="10" xfId="10" applyFont="1" applyFill="1" applyBorder="1" applyAlignment="1">
      <alignment horizontal="center"/>
    </xf>
    <xf numFmtId="0" fontId="2" fillId="2" borderId="10" xfId="10" applyFont="1" applyFill="1" applyBorder="1" applyAlignment="1">
      <alignment horizontal="center"/>
    </xf>
    <xf numFmtId="0" fontId="1" fillId="2" borderId="0" xfId="10" applyFont="1" applyFill="1" applyAlignment="1">
      <alignment horizontal="right"/>
    </xf>
    <xf numFmtId="0" fontId="2" fillId="2" borderId="7" xfId="10" applyFont="1" applyFill="1" applyBorder="1"/>
    <xf numFmtId="0" fontId="1" fillId="2" borderId="11" xfId="10" applyFont="1" applyFill="1" applyBorder="1"/>
    <xf numFmtId="0" fontId="2" fillId="2" borderId="11" xfId="10" applyFont="1" applyFill="1" applyBorder="1"/>
    <xf numFmtId="0" fontId="2" fillId="2" borderId="0" xfId="9" applyFont="1" applyFill="1" applyAlignment="1">
      <alignment horizontal="right"/>
    </xf>
    <xf numFmtId="0" fontId="5" fillId="2" borderId="0" xfId="9" applyFont="1" applyFill="1" applyAlignment="1">
      <alignment horizontal="left"/>
    </xf>
    <xf numFmtId="0" fontId="5" fillId="2" borderId="0" xfId="9" applyFont="1" applyFill="1" applyAlignment="1">
      <alignment horizontal="center"/>
    </xf>
    <xf numFmtId="2" fontId="5" fillId="2" borderId="0" xfId="9" applyNumberFormat="1" applyFont="1" applyFill="1" applyAlignment="1">
      <alignment horizontal="center"/>
    </xf>
    <xf numFmtId="164" fontId="5" fillId="2" borderId="0" xfId="9" applyNumberFormat="1" applyFont="1" applyFill="1" applyAlignment="1">
      <alignment horizontal="center"/>
    </xf>
    <xf numFmtId="0" fontId="5" fillId="2" borderId="2" xfId="9" applyFont="1" applyFill="1" applyBorder="1" applyAlignment="1">
      <alignment horizontal="center"/>
    </xf>
    <xf numFmtId="0" fontId="6" fillId="2" borderId="3" xfId="9" applyFont="1" applyFill="1" applyBorder="1" applyAlignment="1">
      <alignment horizontal="center"/>
    </xf>
    <xf numFmtId="0" fontId="7" fillId="3" borderId="3" xfId="9" applyFont="1" applyFill="1" applyBorder="1" applyAlignment="1" applyProtection="1">
      <alignment horizontal="center"/>
      <protection locked="0"/>
    </xf>
    <xf numFmtId="2" fontId="7" fillId="3" borderId="3" xfId="9" applyNumberFormat="1" applyFont="1" applyFill="1" applyBorder="1" applyAlignment="1" applyProtection="1">
      <alignment horizontal="center"/>
      <protection locked="0"/>
    </xf>
    <xf numFmtId="2" fontId="7" fillId="3" borderId="4" xfId="9" applyNumberFormat="1" applyFont="1" applyFill="1" applyBorder="1" applyAlignment="1" applyProtection="1">
      <alignment horizontal="center"/>
      <protection locked="0"/>
    </xf>
    <xf numFmtId="0" fontId="7" fillId="3" borderId="5" xfId="9" applyFont="1" applyFill="1" applyBorder="1" applyAlignment="1" applyProtection="1">
      <alignment horizontal="center"/>
      <protection locked="0"/>
    </xf>
    <xf numFmtId="2" fontId="7" fillId="3" borderId="5" xfId="9" applyNumberFormat="1" applyFont="1" applyFill="1" applyBorder="1" applyAlignment="1" applyProtection="1">
      <alignment horizontal="center"/>
      <protection locked="0"/>
    </xf>
    <xf numFmtId="0" fontId="6" fillId="2" borderId="4" xfId="9" applyFont="1" applyFill="1" applyBorder="1"/>
    <xf numFmtId="1" fontId="5" fillId="4" borderId="2" xfId="9" applyNumberFormat="1" applyFont="1" applyFill="1" applyBorder="1" applyAlignment="1">
      <alignment horizontal="center"/>
    </xf>
    <xf numFmtId="1" fontId="5" fillId="4" borderId="1" xfId="9" applyNumberFormat="1" applyFont="1" applyFill="1" applyBorder="1" applyAlignment="1">
      <alignment horizontal="center"/>
    </xf>
    <xf numFmtId="2" fontId="5" fillId="4" borderId="1" xfId="9" applyNumberFormat="1" applyFont="1" applyFill="1" applyBorder="1" applyAlignment="1">
      <alignment horizontal="center"/>
    </xf>
    <xf numFmtId="0" fontId="6" fillId="2" borderId="3" xfId="9" applyFont="1" applyFill="1" applyBorder="1"/>
    <xf numFmtId="10" fontId="5" fillId="5" borderId="1" xfId="9" applyNumberFormat="1" applyFont="1" applyFill="1" applyBorder="1" applyAlignment="1">
      <alignment horizontal="center"/>
    </xf>
    <xf numFmtId="165" fontId="5" fillId="2" borderId="0" xfId="9" applyNumberFormat="1" applyFont="1" applyFill="1" applyAlignment="1">
      <alignment horizontal="center"/>
    </xf>
    <xf numFmtId="0" fontId="6" fillId="2" borderId="6" xfId="9" applyFont="1" applyFill="1" applyBorder="1"/>
    <xf numFmtId="0" fontId="6" fillId="2" borderId="5" xfId="9" applyFont="1" applyFill="1" applyBorder="1"/>
    <xf numFmtId="0" fontId="5" fillId="4" borderId="1" xfId="9" applyFont="1" applyFill="1" applyBorder="1" applyAlignment="1">
      <alignment horizontal="center"/>
    </xf>
    <xf numFmtId="0" fontId="5" fillId="2" borderId="7" xfId="9" applyFont="1" applyFill="1" applyBorder="1" applyAlignment="1">
      <alignment horizontal="center"/>
    </xf>
    <xf numFmtId="0" fontId="6" fillId="2" borderId="8" xfId="9" applyFont="1" applyFill="1" applyBorder="1"/>
    <xf numFmtId="0" fontId="6" fillId="2" borderId="0" xfId="9" applyFont="1" applyFill="1" applyAlignment="1" applyProtection="1">
      <alignment horizontal="left"/>
      <protection locked="0"/>
    </xf>
    <xf numFmtId="0" fontId="6" fillId="2" borderId="0" xfId="9" applyFont="1" applyFill="1" applyProtection="1">
      <protection locked="0"/>
    </xf>
    <xf numFmtId="0" fontId="2" fillId="2" borderId="9" xfId="9" applyFont="1" applyFill="1" applyBorder="1"/>
    <xf numFmtId="10" fontId="2" fillId="2" borderId="9" xfId="9" applyNumberFormat="1" applyFont="1" applyFill="1" applyBorder="1"/>
    <xf numFmtId="0" fontId="1" fillId="2" borderId="10" xfId="9" applyFont="1" applyFill="1" applyBorder="1" applyAlignment="1">
      <alignment horizontal="center"/>
    </xf>
    <xf numFmtId="0" fontId="2" fillId="2" borderId="10" xfId="9" applyFont="1" applyFill="1" applyBorder="1" applyAlignment="1">
      <alignment horizontal="center"/>
    </xf>
    <xf numFmtId="0" fontId="1" fillId="2" borderId="0" xfId="9" applyFont="1" applyFill="1" applyAlignment="1">
      <alignment horizontal="right"/>
    </xf>
    <xf numFmtId="0" fontId="2" fillId="2" borderId="7" xfId="9" applyFont="1" applyFill="1" applyBorder="1"/>
    <xf numFmtId="0" fontId="1" fillId="2" borderId="11" xfId="9" applyFont="1" applyFill="1" applyBorder="1"/>
    <xf numFmtId="0" fontId="2" fillId="2" borderId="11" xfId="9" applyFont="1" applyFill="1" applyBorder="1"/>
    <xf numFmtId="0" fontId="3" fillId="2" borderId="0" xfId="9" applyFont="1" applyFill="1" applyAlignment="1">
      <alignment horizontal="center"/>
    </xf>
    <xf numFmtId="0" fontId="1" fillId="2" borderId="10" xfId="9" applyFont="1" applyFill="1" applyBorder="1" applyAlignment="1">
      <alignment horizontal="center"/>
    </xf>
    <xf numFmtId="0" fontId="3" fillId="2" borderId="0" xfId="11" applyFont="1" applyFill="1" applyAlignment="1">
      <alignment horizontal="center"/>
    </xf>
    <xf numFmtId="0" fontId="1" fillId="2" borderId="10" xfId="11" applyFont="1" applyFill="1" applyBorder="1" applyAlignment="1">
      <alignment horizontal="center"/>
    </xf>
    <xf numFmtId="0" fontId="3" fillId="2" borderId="0" xfId="10" applyFont="1" applyFill="1" applyAlignment="1">
      <alignment horizontal="center"/>
    </xf>
    <xf numFmtId="0" fontId="1" fillId="2" borderId="10" xfId="10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10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/>
      <protection locked="0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58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12" fillId="2" borderId="43" xfId="0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0" fontId="12" fillId="2" borderId="40" xfId="0" applyFont="1" applyFill="1" applyBorder="1" applyAlignment="1">
      <alignment horizontal="center"/>
    </xf>
    <xf numFmtId="0" fontId="14" fillId="3" borderId="0" xfId="0" applyFont="1" applyFill="1" applyAlignment="1" applyProtection="1">
      <alignment horizontal="left" wrapText="1"/>
      <protection locked="0"/>
    </xf>
    <xf numFmtId="0" fontId="13" fillId="3" borderId="0" xfId="0" applyFont="1" applyFill="1" applyAlignment="1" applyProtection="1">
      <alignment horizontal="left" wrapText="1"/>
      <protection locked="0"/>
    </xf>
    <xf numFmtId="0" fontId="14" fillId="3" borderId="0" xfId="0" applyFont="1" applyFill="1" applyAlignment="1" applyProtection="1">
      <alignment horizontal="left"/>
      <protection locked="0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center" vertical="center"/>
    </xf>
  </cellXfs>
  <cellStyles count="27">
    <cellStyle name="Normal" xfId="0" builtinId="0"/>
    <cellStyle name="Normal 10" xfId="9"/>
    <cellStyle name="Normal 11" xfId="10"/>
    <cellStyle name="Normal 12" xfId="11"/>
    <cellStyle name="Normal 13" xfId="12"/>
    <cellStyle name="Normal 14" xfId="13"/>
    <cellStyle name="Normal 15" xfId="14"/>
    <cellStyle name="Normal 16" xfId="15"/>
    <cellStyle name="Normal 17" xfId="16"/>
    <cellStyle name="Normal 18" xfId="17"/>
    <cellStyle name="Normal 19" xfId="18"/>
    <cellStyle name="Normal 2" xfId="1"/>
    <cellStyle name="Normal 20" xfId="19"/>
    <cellStyle name="Normal 21" xfId="20"/>
    <cellStyle name="Normal 22" xfId="21"/>
    <cellStyle name="Normal 23" xfId="22"/>
    <cellStyle name="Normal 24" xfId="23"/>
    <cellStyle name="Normal 25" xfId="24"/>
    <cellStyle name="Normal 26" xfId="25"/>
    <cellStyle name="Normal 27" xfId="26"/>
    <cellStyle name="Normal 3" xfId="2"/>
    <cellStyle name="Normal 4" xfId="5"/>
    <cellStyle name="Normal 5" xfId="6"/>
    <cellStyle name="Normal 6" xfId="7"/>
    <cellStyle name="Normal 7" xfId="8"/>
    <cellStyle name="Normal 8" xfId="3"/>
    <cellStyle name="Normal 9" xfId="4"/>
  </cellStyles>
  <dxfs count="48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DQD201606104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niformity"/>
      <sheetName val="SST(LAM)"/>
      <sheetName val="SST(ZID)"/>
      <sheetName val="SST(NEV)"/>
      <sheetName val="lamivudine"/>
      <sheetName val="zidovudine"/>
      <sheetName val="Nevirapine"/>
    </sheetNames>
    <sheetDataSet>
      <sheetData sheetId="0"/>
      <sheetData sheetId="1"/>
      <sheetData sheetId="2"/>
      <sheetData sheetId="3"/>
      <sheetData sheetId="4">
        <row r="96">
          <cell r="D96">
            <v>15.06</v>
          </cell>
        </row>
      </sheetData>
      <sheetData sheetId="5">
        <row r="96">
          <cell r="D96">
            <v>28.28</v>
          </cell>
        </row>
      </sheetData>
      <sheetData sheetId="6">
        <row r="96">
          <cell r="D96">
            <v>19.87</v>
          </cell>
        </row>
        <row r="98">
          <cell r="B98">
            <v>100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0:H54"/>
  <sheetViews>
    <sheetView tabSelected="1" view="pageBreakPreview" topLeftCell="A18" workbookViewId="0">
      <selection activeCell="F48" sqref="F48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372" t="s">
        <v>31</v>
      </c>
      <c r="B11" s="373"/>
      <c r="C11" s="373"/>
      <c r="D11" s="373"/>
      <c r="E11" s="373"/>
      <c r="F11" s="374"/>
      <c r="G11" s="43"/>
    </row>
    <row r="12" spans="1:7" ht="16.5" customHeight="1" x14ac:dyDescent="0.3">
      <c r="A12" s="371" t="s">
        <v>32</v>
      </c>
      <c r="B12" s="371"/>
      <c r="C12" s="371"/>
      <c r="D12" s="371"/>
      <c r="E12" s="371"/>
      <c r="F12" s="371"/>
      <c r="G12" s="42"/>
    </row>
    <row r="14" spans="1:7" ht="16.5" customHeight="1" x14ac:dyDescent="0.3">
      <c r="A14" s="376" t="s">
        <v>33</v>
      </c>
      <c r="B14" s="376"/>
      <c r="C14" s="12" t="s">
        <v>5</v>
      </c>
    </row>
    <row r="15" spans="1:7" ht="16.5" customHeight="1" x14ac:dyDescent="0.3">
      <c r="A15" s="376" t="s">
        <v>34</v>
      </c>
      <c r="B15" s="376"/>
      <c r="C15" s="12" t="s">
        <v>7</v>
      </c>
    </row>
    <row r="16" spans="1:7" ht="16.5" customHeight="1" x14ac:dyDescent="0.3">
      <c r="A16" s="376" t="s">
        <v>35</v>
      </c>
      <c r="B16" s="376"/>
      <c r="C16" s="12" t="s">
        <v>9</v>
      </c>
    </row>
    <row r="17" spans="1:5" ht="16.5" customHeight="1" x14ac:dyDescent="0.3">
      <c r="A17" s="376" t="s">
        <v>36</v>
      </c>
      <c r="B17" s="376"/>
      <c r="C17" s="12" t="s">
        <v>11</v>
      </c>
    </row>
    <row r="18" spans="1:5" ht="16.5" customHeight="1" x14ac:dyDescent="0.3">
      <c r="A18" s="376" t="s">
        <v>37</v>
      </c>
      <c r="B18" s="376"/>
      <c r="C18" s="49" t="s">
        <v>12</v>
      </c>
    </row>
    <row r="19" spans="1:5" ht="16.5" customHeight="1" x14ac:dyDescent="0.3">
      <c r="A19" s="376" t="s">
        <v>38</v>
      </c>
      <c r="B19" s="376"/>
      <c r="C19" s="49" t="e">
        <f>#REF!</f>
        <v>#REF!</v>
      </c>
    </row>
    <row r="20" spans="1:5" ht="16.5" customHeight="1" x14ac:dyDescent="0.3">
      <c r="A20" s="14"/>
      <c r="B20" s="14"/>
      <c r="C20" s="29"/>
    </row>
    <row r="21" spans="1:5" ht="16.5" customHeight="1" x14ac:dyDescent="0.3">
      <c r="A21" s="371" t="s">
        <v>1</v>
      </c>
      <c r="B21" s="371"/>
      <c r="C21" s="11" t="s">
        <v>39</v>
      </c>
      <c r="D21" s="18"/>
    </row>
    <row r="22" spans="1:5" ht="15.75" customHeight="1" x14ac:dyDescent="0.3">
      <c r="A22" s="375"/>
      <c r="B22" s="375"/>
      <c r="C22" s="9"/>
      <c r="D22" s="375"/>
      <c r="E22" s="375"/>
    </row>
    <row r="23" spans="1:5" ht="33.75" customHeight="1" x14ac:dyDescent="0.3">
      <c r="C23" s="38" t="s">
        <v>40</v>
      </c>
      <c r="D23" s="37" t="s">
        <v>41</v>
      </c>
      <c r="E23" s="4"/>
    </row>
    <row r="24" spans="1:5" ht="15.75" customHeight="1" x14ac:dyDescent="0.3">
      <c r="C24" s="47">
        <v>1228.78</v>
      </c>
      <c r="D24" s="39">
        <f t="shared" ref="D24:D43" si="0">(C24-$C$46)/$C$46</f>
        <v>-4.7895283493816498E-3</v>
      </c>
      <c r="E24" s="5"/>
    </row>
    <row r="25" spans="1:5" ht="15.75" customHeight="1" x14ac:dyDescent="0.3">
      <c r="C25" s="47">
        <v>1241.002</v>
      </c>
      <c r="D25" s="40">
        <f t="shared" si="0"/>
        <v>5.1092837931612277E-3</v>
      </c>
      <c r="E25" s="5"/>
    </row>
    <row r="26" spans="1:5" ht="15.75" customHeight="1" x14ac:dyDescent="0.3">
      <c r="C26" s="47">
        <v>1251.2</v>
      </c>
      <c r="D26" s="40">
        <f t="shared" si="0"/>
        <v>1.3368822839933717E-2</v>
      </c>
      <c r="E26" s="5"/>
    </row>
    <row r="27" spans="1:5" ht="15.75" customHeight="1" x14ac:dyDescent="0.3">
      <c r="C27" s="47">
        <v>1246.43</v>
      </c>
      <c r="D27" s="40">
        <f t="shared" si="0"/>
        <v>9.5055161863639714E-3</v>
      </c>
      <c r="E27" s="5"/>
    </row>
    <row r="28" spans="1:5" ht="15.75" customHeight="1" x14ac:dyDescent="0.3">
      <c r="C28" s="47">
        <v>1220.19</v>
      </c>
      <c r="D28" s="40">
        <f t="shared" si="0"/>
        <v>-1.1746719995956896E-2</v>
      </c>
      <c r="E28" s="5"/>
    </row>
    <row r="29" spans="1:5" ht="15.75" customHeight="1" x14ac:dyDescent="0.3">
      <c r="C29" s="47">
        <v>1218.6300000000001</v>
      </c>
      <c r="D29" s="40">
        <f t="shared" si="0"/>
        <v>-1.3010191354357025E-2</v>
      </c>
      <c r="E29" s="5"/>
    </row>
    <row r="30" spans="1:5" ht="15.75" customHeight="1" x14ac:dyDescent="0.3">
      <c r="C30" s="47">
        <v>1221.3699999999999</v>
      </c>
      <c r="D30" s="40">
        <f t="shared" si="0"/>
        <v>-1.0791017301782538E-2</v>
      </c>
      <c r="E30" s="5"/>
    </row>
    <row r="31" spans="1:5" ht="15.75" customHeight="1" x14ac:dyDescent="0.3">
      <c r="C31" s="47">
        <v>1232.75</v>
      </c>
      <c r="D31" s="40">
        <f t="shared" si="0"/>
        <v>-1.5741557257606747E-3</v>
      </c>
      <c r="E31" s="5"/>
    </row>
    <row r="32" spans="1:5" ht="15.75" customHeight="1" x14ac:dyDescent="0.3">
      <c r="C32" s="47">
        <v>1223.08</v>
      </c>
      <c r="D32" s="40">
        <f t="shared" si="0"/>
        <v>-9.406058312766934E-3</v>
      </c>
      <c r="E32" s="5"/>
    </row>
    <row r="33" spans="1:7" ht="15.75" customHeight="1" x14ac:dyDescent="0.3">
      <c r="C33" s="47">
        <v>1243.6600000000001</v>
      </c>
      <c r="D33" s="40">
        <f t="shared" si="0"/>
        <v>7.2620446076662425E-3</v>
      </c>
      <c r="E33" s="5"/>
    </row>
    <row r="34" spans="1:7" ht="15.75" customHeight="1" x14ac:dyDescent="0.3">
      <c r="C34" s="47">
        <v>1233.6600000000001</v>
      </c>
      <c r="D34" s="40">
        <f t="shared" si="0"/>
        <v>-8.3713076669384085E-4</v>
      </c>
      <c r="E34" s="5"/>
    </row>
    <row r="35" spans="1:7" ht="15.75" customHeight="1" x14ac:dyDescent="0.3">
      <c r="C35" s="47">
        <v>1243.53</v>
      </c>
      <c r="D35" s="40">
        <f t="shared" si="0"/>
        <v>7.1567553277994732E-3</v>
      </c>
      <c r="E35" s="5"/>
    </row>
    <row r="36" spans="1:7" ht="15.75" customHeight="1" x14ac:dyDescent="0.3">
      <c r="C36" s="47">
        <v>1271.6300000000001</v>
      </c>
      <c r="D36" s="40">
        <f t="shared" si="0"/>
        <v>2.991543812975142E-2</v>
      </c>
      <c r="E36" s="5"/>
    </row>
    <row r="37" spans="1:7" ht="15.75" customHeight="1" x14ac:dyDescent="0.3">
      <c r="C37" s="47">
        <v>1207.1300000000001</v>
      </c>
      <c r="D37" s="40">
        <f t="shared" si="0"/>
        <v>-2.232424303487112E-2</v>
      </c>
      <c r="E37" s="5"/>
    </row>
    <row r="38" spans="1:7" ht="15.75" customHeight="1" x14ac:dyDescent="0.3">
      <c r="C38" s="47">
        <v>1214.78</v>
      </c>
      <c r="D38" s="40">
        <f t="shared" si="0"/>
        <v>-1.6128373873485768E-2</v>
      </c>
      <c r="E38" s="5"/>
    </row>
    <row r="39" spans="1:7" ht="15.75" customHeight="1" x14ac:dyDescent="0.3">
      <c r="C39" s="47">
        <v>1236.53</v>
      </c>
      <c r="D39" s="40">
        <f t="shared" si="0"/>
        <v>1.4873325657474147E-3</v>
      </c>
      <c r="E39" s="5"/>
    </row>
    <row r="40" spans="1:7" ht="15.75" customHeight="1" x14ac:dyDescent="0.3">
      <c r="C40" s="47">
        <v>1220.6600000000001</v>
      </c>
      <c r="D40" s="40">
        <f t="shared" si="0"/>
        <v>-1.1366058753361949E-2</v>
      </c>
      <c r="E40" s="5"/>
    </row>
    <row r="41" spans="1:7" ht="15.75" customHeight="1" x14ac:dyDescent="0.3">
      <c r="C41" s="47">
        <v>1244.52</v>
      </c>
      <c r="D41" s="40">
        <f t="shared" si="0"/>
        <v>7.9585736898611283E-3</v>
      </c>
      <c r="E41" s="5"/>
    </row>
    <row r="42" spans="1:7" ht="15.75" customHeight="1" x14ac:dyDescent="0.3">
      <c r="C42" s="47">
        <v>1238.99</v>
      </c>
      <c r="D42" s="40">
        <f t="shared" si="0"/>
        <v>3.4797297078400249E-3</v>
      </c>
      <c r="E42" s="5"/>
    </row>
    <row r="43" spans="1:7" ht="16.5" customHeight="1" x14ac:dyDescent="0.3">
      <c r="C43" s="48">
        <v>1255.3499999999999</v>
      </c>
      <c r="D43" s="41">
        <f t="shared" si="0"/>
        <v>1.6729980620293041E-2</v>
      </c>
      <c r="E43" s="5"/>
    </row>
    <row r="44" spans="1:7" ht="16.5" customHeight="1" x14ac:dyDescent="0.3">
      <c r="C44" s="6"/>
      <c r="D44" s="5"/>
      <c r="E44" s="7"/>
    </row>
    <row r="45" spans="1:7" ht="16.5" customHeight="1" x14ac:dyDescent="0.3">
      <c r="B45" s="34" t="s">
        <v>42</v>
      </c>
      <c r="C45" s="35">
        <f>SUM(C24:C44)</f>
        <v>24693.871999999999</v>
      </c>
      <c r="D45" s="30"/>
      <c r="E45" s="6"/>
    </row>
    <row r="46" spans="1:7" ht="17.25" customHeight="1" x14ac:dyDescent="0.3">
      <c r="B46" s="34" t="s">
        <v>43</v>
      </c>
      <c r="C46" s="36">
        <f>AVERAGE(C24:C44)</f>
        <v>1234.6936000000001</v>
      </c>
      <c r="E46" s="8"/>
    </row>
    <row r="47" spans="1:7" ht="17.25" customHeight="1" x14ac:dyDescent="0.3">
      <c r="A47" s="12"/>
      <c r="B47" s="31"/>
      <c r="D47" s="10"/>
      <c r="E47" s="8"/>
    </row>
    <row r="48" spans="1:7" ht="33.75" customHeight="1" x14ac:dyDescent="0.3">
      <c r="B48" s="44" t="s">
        <v>43</v>
      </c>
      <c r="C48" s="37" t="s">
        <v>44</v>
      </c>
      <c r="D48" s="32"/>
      <c r="G48" s="10"/>
    </row>
    <row r="49" spans="1:6" ht="17.25" customHeight="1" x14ac:dyDescent="0.3">
      <c r="B49" s="369">
        <f>C46</f>
        <v>1234.6936000000001</v>
      </c>
      <c r="C49" s="45">
        <f>-IF(C46&lt;=80,10%,IF(C46&lt;250,7.5%,5%))</f>
        <v>-0.05</v>
      </c>
      <c r="D49" s="33">
        <f>IF(C46&lt;=80,C46*0.9,IF(C46&lt;250,C46*0.925,C46*0.95))</f>
        <v>1172.95892</v>
      </c>
    </row>
    <row r="50" spans="1:6" ht="17.25" customHeight="1" x14ac:dyDescent="0.3">
      <c r="B50" s="370"/>
      <c r="C50" s="46">
        <f>IF(C46&lt;=80, 10%, IF(C46&lt;250, 7.5%, 5%))</f>
        <v>0.05</v>
      </c>
      <c r="D50" s="33">
        <f>IF(C46&lt;=80, C46*1.1, IF(C46&lt;250, C46*1.075, C46*1.05))</f>
        <v>1296.4282800000001</v>
      </c>
    </row>
    <row r="51" spans="1:6" ht="16.5" customHeight="1" x14ac:dyDescent="0.3">
      <c r="A51" s="15"/>
      <c r="B51" s="16"/>
      <c r="C51" s="12"/>
      <c r="D51" s="17"/>
      <c r="E51" s="12"/>
      <c r="F51" s="18"/>
    </row>
    <row r="52" spans="1:6" ht="16.5" customHeight="1" x14ac:dyDescent="0.3">
      <c r="A52" s="12"/>
      <c r="B52" s="19" t="s">
        <v>26</v>
      </c>
      <c r="C52" s="19"/>
      <c r="D52" s="20" t="s">
        <v>27</v>
      </c>
      <c r="E52" s="21"/>
      <c r="F52" s="20" t="s">
        <v>28</v>
      </c>
    </row>
    <row r="53" spans="1:6" ht="34.5" customHeight="1" x14ac:dyDescent="0.3">
      <c r="A53" s="22" t="s">
        <v>29</v>
      </c>
      <c r="B53" s="23"/>
      <c r="C53" s="24"/>
      <c r="D53" s="23"/>
      <c r="E53" s="13"/>
      <c r="F53" s="25"/>
    </row>
    <row r="54" spans="1:6" ht="34.5" customHeight="1" x14ac:dyDescent="0.3">
      <c r="A54" s="22" t="s">
        <v>30</v>
      </c>
      <c r="B54" s="26"/>
      <c r="C54" s="27"/>
      <c r="D54" s="26"/>
      <c r="E54" s="13"/>
      <c r="F54" s="28"/>
    </row>
  </sheetData>
  <sheetProtection password="F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47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46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45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44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43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42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41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40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39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38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37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36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35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34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33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32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31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30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9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28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27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72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28" workbookViewId="0">
      <selection activeCell="B53" sqref="B53"/>
    </sheetView>
  </sheetViews>
  <sheetFormatPr defaultRowHeight="13.5" x14ac:dyDescent="0.25"/>
  <cols>
    <col min="1" max="1" width="27.5703125" style="225" customWidth="1"/>
    <col min="2" max="2" width="20.42578125" style="225" customWidth="1"/>
    <col min="3" max="3" width="31.85546875" style="225" customWidth="1"/>
    <col min="4" max="4" width="25.85546875" style="225" customWidth="1"/>
    <col min="5" max="5" width="25.7109375" style="225" customWidth="1"/>
    <col min="6" max="6" width="23.140625" style="225" customWidth="1"/>
    <col min="7" max="7" width="28.42578125" style="225" customWidth="1"/>
    <col min="8" max="8" width="21.5703125" style="225" customWidth="1"/>
    <col min="9" max="9" width="9.140625" style="225" customWidth="1"/>
    <col min="10" max="16384" width="9.140625" style="223"/>
  </cols>
  <sheetData>
    <row r="14" spans="1:6" ht="15" customHeight="1" x14ac:dyDescent="0.3">
      <c r="A14" s="224"/>
      <c r="C14" s="329"/>
      <c r="F14" s="329"/>
    </row>
    <row r="15" spans="1:6" ht="18.75" customHeight="1" x14ac:dyDescent="0.3">
      <c r="A15" s="363" t="s">
        <v>0</v>
      </c>
      <c r="B15" s="363"/>
      <c r="C15" s="363"/>
      <c r="D15" s="363"/>
      <c r="E15" s="363"/>
    </row>
    <row r="16" spans="1:6" ht="16.5" customHeight="1" x14ac:dyDescent="0.3">
      <c r="A16" s="232" t="s">
        <v>1</v>
      </c>
      <c r="B16" s="228" t="s">
        <v>2</v>
      </c>
    </row>
    <row r="17" spans="1:5" ht="16.5" customHeight="1" x14ac:dyDescent="0.3">
      <c r="A17" s="330" t="s">
        <v>3</v>
      </c>
      <c r="B17" s="330" t="s">
        <v>128</v>
      </c>
      <c r="D17" s="331"/>
      <c r="E17" s="229"/>
    </row>
    <row r="18" spans="1:5" ht="16.5" customHeight="1" x14ac:dyDescent="0.3">
      <c r="A18" s="231" t="s">
        <v>4</v>
      </c>
      <c r="B18" s="330" t="s">
        <v>131</v>
      </c>
      <c r="C18" s="229"/>
      <c r="D18" s="229"/>
      <c r="E18" s="229"/>
    </row>
    <row r="19" spans="1:5" ht="16.5" customHeight="1" x14ac:dyDescent="0.3">
      <c r="A19" s="231" t="s">
        <v>6</v>
      </c>
      <c r="B19" s="332">
        <v>100.4</v>
      </c>
      <c r="C19" s="229"/>
      <c r="D19" s="229"/>
      <c r="E19" s="229"/>
    </row>
    <row r="20" spans="1:5" ht="16.5" customHeight="1" x14ac:dyDescent="0.3">
      <c r="A20" s="330" t="s">
        <v>8</v>
      </c>
      <c r="B20" s="332">
        <v>16.8</v>
      </c>
      <c r="C20" s="229"/>
      <c r="D20" s="229"/>
      <c r="E20" s="229"/>
    </row>
    <row r="21" spans="1:5" ht="16.5" customHeight="1" x14ac:dyDescent="0.3">
      <c r="A21" s="330" t="s">
        <v>10</v>
      </c>
      <c r="B21" s="333">
        <v>0.15</v>
      </c>
      <c r="C21" s="229"/>
      <c r="D21" s="229"/>
      <c r="E21" s="229"/>
    </row>
    <row r="22" spans="1:5" ht="15.75" customHeight="1" x14ac:dyDescent="0.25">
      <c r="A22" s="229"/>
      <c r="B22" s="229"/>
      <c r="C22" s="229"/>
      <c r="D22" s="229"/>
      <c r="E22" s="229"/>
    </row>
    <row r="23" spans="1:5" ht="16.5" customHeight="1" x14ac:dyDescent="0.3">
      <c r="A23" s="226" t="s">
        <v>13</v>
      </c>
      <c r="B23" s="334" t="s">
        <v>14</v>
      </c>
      <c r="C23" s="226" t="s">
        <v>15</v>
      </c>
      <c r="D23" s="226" t="s">
        <v>16</v>
      </c>
      <c r="E23" s="226" t="s">
        <v>17</v>
      </c>
    </row>
    <row r="24" spans="1:5" ht="16.5" customHeight="1" x14ac:dyDescent="0.3">
      <c r="A24" s="335">
        <v>1</v>
      </c>
      <c r="B24" s="336">
        <v>111519565</v>
      </c>
      <c r="C24" s="336">
        <v>4029.4</v>
      </c>
      <c r="D24" s="337">
        <v>1.1000000000000001</v>
      </c>
      <c r="E24" s="338">
        <v>2.9</v>
      </c>
    </row>
    <row r="25" spans="1:5" ht="16.5" customHeight="1" x14ac:dyDescent="0.3">
      <c r="A25" s="335">
        <v>2</v>
      </c>
      <c r="B25" s="336">
        <v>111550912</v>
      </c>
      <c r="C25" s="336">
        <v>4061.7</v>
      </c>
      <c r="D25" s="337">
        <v>1.1000000000000001</v>
      </c>
      <c r="E25" s="337">
        <v>2.9</v>
      </c>
    </row>
    <row r="26" spans="1:5" ht="16.5" customHeight="1" x14ac:dyDescent="0.3">
      <c r="A26" s="335">
        <v>3</v>
      </c>
      <c r="B26" s="336">
        <v>111439122</v>
      </c>
      <c r="C26" s="336">
        <v>4022.8</v>
      </c>
      <c r="D26" s="337">
        <v>1.1000000000000001</v>
      </c>
      <c r="E26" s="337">
        <v>2.9</v>
      </c>
    </row>
    <row r="27" spans="1:5" ht="16.5" customHeight="1" x14ac:dyDescent="0.3">
      <c r="A27" s="335">
        <v>4</v>
      </c>
      <c r="B27" s="336">
        <v>115833536</v>
      </c>
      <c r="C27" s="336">
        <v>4031.2</v>
      </c>
      <c r="D27" s="337">
        <v>1.1000000000000001</v>
      </c>
      <c r="E27" s="337">
        <v>2.9</v>
      </c>
    </row>
    <row r="28" spans="1:5" ht="16.5" customHeight="1" x14ac:dyDescent="0.3">
      <c r="A28" s="335">
        <v>5</v>
      </c>
      <c r="B28" s="336">
        <v>111489399</v>
      </c>
      <c r="C28" s="336">
        <v>4036.4</v>
      </c>
      <c r="D28" s="337">
        <v>1.1000000000000001</v>
      </c>
      <c r="E28" s="337">
        <v>2.9</v>
      </c>
    </row>
    <row r="29" spans="1:5" ht="16.5" customHeight="1" x14ac:dyDescent="0.3">
      <c r="A29" s="335">
        <v>6</v>
      </c>
      <c r="B29" s="339">
        <v>111523668</v>
      </c>
      <c r="C29" s="339">
        <v>4053.2</v>
      </c>
      <c r="D29" s="340">
        <v>1.1000000000000001</v>
      </c>
      <c r="E29" s="340">
        <v>2.9</v>
      </c>
    </row>
    <row r="30" spans="1:5" ht="16.5" customHeight="1" x14ac:dyDescent="0.3">
      <c r="A30" s="341" t="s">
        <v>18</v>
      </c>
      <c r="B30" s="342">
        <f>AVERAGE(B24:B29)</f>
        <v>112226033.66666667</v>
      </c>
      <c r="C30" s="343">
        <f>AVERAGE(C24:C29)</f>
        <v>4039.1166666666672</v>
      </c>
      <c r="D30" s="344">
        <f>AVERAGE(D24:D29)</f>
        <v>1.0999999999999999</v>
      </c>
      <c r="E30" s="344">
        <f>AVERAGE(E24:E29)</f>
        <v>2.9</v>
      </c>
    </row>
    <row r="31" spans="1:5" ht="16.5" customHeight="1" x14ac:dyDescent="0.3">
      <c r="A31" s="345" t="s">
        <v>19</v>
      </c>
      <c r="B31" s="346">
        <f>(STDEV(B24:B29)/B30)</f>
        <v>1.57514095300747E-2</v>
      </c>
      <c r="C31" s="347"/>
      <c r="D31" s="347"/>
      <c r="E31" s="348"/>
    </row>
    <row r="32" spans="1:5" s="225" customFormat="1" ht="16.5" customHeight="1" x14ac:dyDescent="0.3">
      <c r="A32" s="349" t="s">
        <v>20</v>
      </c>
      <c r="B32" s="350">
        <f>COUNT(B24:B29)</f>
        <v>6</v>
      </c>
      <c r="C32" s="351"/>
      <c r="D32" s="230"/>
      <c r="E32" s="352"/>
    </row>
    <row r="33" spans="1:5" s="225" customFormat="1" ht="15.75" customHeight="1" x14ac:dyDescent="0.25">
      <c r="A33" s="229"/>
      <c r="B33" s="229"/>
      <c r="C33" s="229"/>
      <c r="D33" s="229"/>
      <c r="E33" s="229"/>
    </row>
    <row r="34" spans="1:5" s="225" customFormat="1" ht="16.5" customHeight="1" x14ac:dyDescent="0.3">
      <c r="A34" s="231" t="s">
        <v>21</v>
      </c>
      <c r="B34" s="353" t="s">
        <v>22</v>
      </c>
      <c r="C34" s="354"/>
      <c r="D34" s="354"/>
      <c r="E34" s="354"/>
    </row>
    <row r="35" spans="1:5" ht="16.5" customHeight="1" x14ac:dyDescent="0.3">
      <c r="A35" s="231"/>
      <c r="B35" s="353" t="s">
        <v>23</v>
      </c>
      <c r="C35" s="354"/>
      <c r="D35" s="354"/>
      <c r="E35" s="354"/>
    </row>
    <row r="36" spans="1:5" ht="16.5" customHeight="1" x14ac:dyDescent="0.3">
      <c r="A36" s="231"/>
      <c r="B36" s="353" t="s">
        <v>24</v>
      </c>
      <c r="C36" s="354"/>
      <c r="D36" s="354"/>
      <c r="E36" s="354"/>
    </row>
    <row r="37" spans="1:5" ht="15.75" customHeight="1" x14ac:dyDescent="0.25">
      <c r="A37" s="229"/>
      <c r="B37" s="229"/>
      <c r="C37" s="229"/>
      <c r="D37" s="229"/>
      <c r="E37" s="229"/>
    </row>
    <row r="38" spans="1:5" ht="16.5" customHeight="1" x14ac:dyDescent="0.3">
      <c r="A38" s="232" t="s">
        <v>1</v>
      </c>
      <c r="B38" s="228" t="s">
        <v>25</v>
      </c>
    </row>
    <row r="39" spans="1:5" ht="16.5" customHeight="1" x14ac:dyDescent="0.3">
      <c r="A39" s="231" t="s">
        <v>4</v>
      </c>
      <c r="B39" s="330" t="s">
        <v>131</v>
      </c>
      <c r="C39" s="229"/>
      <c r="D39" s="229"/>
      <c r="E39" s="229"/>
    </row>
    <row r="40" spans="1:5" ht="16.5" customHeight="1" x14ac:dyDescent="0.3">
      <c r="A40" s="231" t="s">
        <v>6</v>
      </c>
      <c r="B40" s="332">
        <v>84.06</v>
      </c>
      <c r="C40" s="229"/>
      <c r="D40" s="229"/>
      <c r="E40" s="229"/>
    </row>
    <row r="41" spans="1:5" ht="16.5" customHeight="1" x14ac:dyDescent="0.3">
      <c r="A41" s="330" t="s">
        <v>8</v>
      </c>
      <c r="B41" s="332">
        <f>[1]lamivudine!D96</f>
        <v>15.06</v>
      </c>
      <c r="C41" s="229"/>
      <c r="D41" s="229"/>
      <c r="E41" s="229"/>
    </row>
    <row r="42" spans="1:5" ht="16.5" customHeight="1" x14ac:dyDescent="0.3">
      <c r="A42" s="330" t="s">
        <v>10</v>
      </c>
      <c r="B42" s="333">
        <v>0.15</v>
      </c>
      <c r="C42" s="229"/>
      <c r="D42" s="229"/>
      <c r="E42" s="229"/>
    </row>
    <row r="43" spans="1:5" ht="15.75" customHeight="1" x14ac:dyDescent="0.25">
      <c r="A43" s="229"/>
      <c r="B43" s="229"/>
      <c r="C43" s="229"/>
      <c r="D43" s="229"/>
      <c r="E43" s="229"/>
    </row>
    <row r="44" spans="1:5" ht="16.5" customHeight="1" x14ac:dyDescent="0.3">
      <c r="A44" s="226" t="s">
        <v>13</v>
      </c>
      <c r="B44" s="334" t="s">
        <v>14</v>
      </c>
      <c r="C44" s="226" t="s">
        <v>15</v>
      </c>
      <c r="D44" s="226" t="s">
        <v>16</v>
      </c>
      <c r="E44" s="226" t="s">
        <v>17</v>
      </c>
    </row>
    <row r="45" spans="1:5" ht="16.5" customHeight="1" x14ac:dyDescent="0.3">
      <c r="A45" s="335">
        <v>1</v>
      </c>
      <c r="B45" s="336">
        <v>99298625</v>
      </c>
      <c r="C45" s="336">
        <v>3995.9</v>
      </c>
      <c r="D45" s="337">
        <v>1.1000000000000001</v>
      </c>
      <c r="E45" s="338">
        <v>3.2</v>
      </c>
    </row>
    <row r="46" spans="1:5" ht="16.5" customHeight="1" x14ac:dyDescent="0.3">
      <c r="A46" s="335">
        <v>2</v>
      </c>
      <c r="B46" s="336">
        <v>99457965</v>
      </c>
      <c r="C46" s="336">
        <v>4008.7</v>
      </c>
      <c r="D46" s="337">
        <v>1.1000000000000001</v>
      </c>
      <c r="E46" s="337">
        <v>3.2</v>
      </c>
    </row>
    <row r="47" spans="1:5" ht="16.5" customHeight="1" x14ac:dyDescent="0.3">
      <c r="A47" s="335">
        <v>3</v>
      </c>
      <c r="B47" s="336">
        <v>99504397</v>
      </c>
      <c r="C47" s="336">
        <v>4007.7</v>
      </c>
      <c r="D47" s="337">
        <v>1.1000000000000001</v>
      </c>
      <c r="E47" s="337">
        <v>3.2</v>
      </c>
    </row>
    <row r="48" spans="1:5" ht="16.5" customHeight="1" x14ac:dyDescent="0.3">
      <c r="A48" s="335">
        <v>4</v>
      </c>
      <c r="B48" s="336">
        <v>99446441</v>
      </c>
      <c r="C48" s="336">
        <v>3999</v>
      </c>
      <c r="D48" s="337">
        <v>1.1000000000000001</v>
      </c>
      <c r="E48" s="337">
        <v>3.2</v>
      </c>
    </row>
    <row r="49" spans="1:7" ht="16.5" customHeight="1" x14ac:dyDescent="0.3">
      <c r="A49" s="335">
        <v>5</v>
      </c>
      <c r="B49" s="336">
        <v>99534394</v>
      </c>
      <c r="C49" s="336">
        <v>3991.7</v>
      </c>
      <c r="D49" s="337">
        <v>1.1000000000000001</v>
      </c>
      <c r="E49" s="337">
        <v>3.2</v>
      </c>
    </row>
    <row r="50" spans="1:7" ht="16.5" customHeight="1" x14ac:dyDescent="0.3">
      <c r="A50" s="335">
        <v>6</v>
      </c>
      <c r="B50" s="339">
        <v>99539801</v>
      </c>
      <c r="C50" s="339">
        <v>3964.3</v>
      </c>
      <c r="D50" s="340">
        <v>1.1000000000000001</v>
      </c>
      <c r="E50" s="340">
        <v>3.2</v>
      </c>
    </row>
    <row r="51" spans="1:7" ht="16.5" customHeight="1" x14ac:dyDescent="0.3">
      <c r="A51" s="341" t="s">
        <v>18</v>
      </c>
      <c r="B51" s="342">
        <f>AVERAGE(B45:B50)</f>
        <v>99463603.833333328</v>
      </c>
      <c r="C51" s="343">
        <f>AVERAGE(C45:C50)</f>
        <v>3994.5499999999997</v>
      </c>
      <c r="D51" s="344">
        <f>AVERAGE(D45:D50)</f>
        <v>1.0999999999999999</v>
      </c>
      <c r="E51" s="344">
        <f>AVERAGE(E45:E50)</f>
        <v>3.1999999999999997</v>
      </c>
    </row>
    <row r="52" spans="1:7" ht="16.5" customHeight="1" x14ac:dyDescent="0.3">
      <c r="A52" s="345" t="s">
        <v>19</v>
      </c>
      <c r="B52" s="346">
        <f>(STDEV(B45:B50)/B51)</f>
        <v>8.9953972247631562E-4</v>
      </c>
      <c r="C52" s="347"/>
      <c r="D52" s="347"/>
      <c r="E52" s="348"/>
    </row>
    <row r="53" spans="1:7" s="225" customFormat="1" ht="16.5" customHeight="1" x14ac:dyDescent="0.3">
      <c r="A53" s="349" t="s">
        <v>20</v>
      </c>
      <c r="B53" s="350">
        <f>COUNT(B45:B50)</f>
        <v>6</v>
      </c>
      <c r="C53" s="351"/>
      <c r="D53" s="230"/>
      <c r="E53" s="352"/>
    </row>
    <row r="54" spans="1:7" s="225" customFormat="1" ht="15.75" customHeight="1" x14ac:dyDescent="0.25">
      <c r="A54" s="229"/>
      <c r="B54" s="229"/>
      <c r="C54" s="229"/>
      <c r="D54" s="229"/>
      <c r="E54" s="229"/>
    </row>
    <row r="55" spans="1:7" s="225" customFormat="1" ht="16.5" customHeight="1" x14ac:dyDescent="0.3">
      <c r="A55" s="231" t="s">
        <v>21</v>
      </c>
      <c r="B55" s="353" t="s">
        <v>22</v>
      </c>
      <c r="C55" s="354"/>
      <c r="D55" s="354"/>
      <c r="E55" s="354"/>
    </row>
    <row r="56" spans="1:7" ht="16.5" customHeight="1" x14ac:dyDescent="0.3">
      <c r="A56" s="231"/>
      <c r="B56" s="353" t="s">
        <v>23</v>
      </c>
      <c r="C56" s="354"/>
      <c r="D56" s="354"/>
      <c r="E56" s="354"/>
    </row>
    <row r="57" spans="1:7" ht="16.5" customHeight="1" x14ac:dyDescent="0.3">
      <c r="A57" s="231"/>
      <c r="B57" s="353" t="s">
        <v>24</v>
      </c>
      <c r="C57" s="354"/>
      <c r="D57" s="354"/>
      <c r="E57" s="354"/>
    </row>
    <row r="58" spans="1:7" ht="14.25" customHeight="1" thickBot="1" x14ac:dyDescent="0.3">
      <c r="A58" s="355"/>
      <c r="B58" s="227"/>
      <c r="D58" s="356"/>
      <c r="F58" s="223"/>
      <c r="G58" s="223"/>
    </row>
    <row r="59" spans="1:7" ht="15" customHeight="1" x14ac:dyDescent="0.3">
      <c r="B59" s="364" t="s">
        <v>26</v>
      </c>
      <c r="C59" s="364"/>
      <c r="E59" s="357" t="s">
        <v>27</v>
      </c>
      <c r="F59" s="358"/>
      <c r="G59" s="357" t="s">
        <v>28</v>
      </c>
    </row>
    <row r="60" spans="1:7" ht="15" customHeight="1" x14ac:dyDescent="0.3">
      <c r="A60" s="359" t="s">
        <v>29</v>
      </c>
      <c r="B60" s="360"/>
      <c r="C60" s="360"/>
      <c r="E60" s="360"/>
      <c r="G60" s="360"/>
    </row>
    <row r="61" spans="1:7" ht="15" customHeight="1" x14ac:dyDescent="0.3">
      <c r="A61" s="359" t="s">
        <v>30</v>
      </c>
      <c r="B61" s="361"/>
      <c r="C61" s="361"/>
      <c r="E61" s="361"/>
      <c r="G61" s="362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4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33" workbookViewId="0">
      <selection activeCell="B53" sqref="B53"/>
    </sheetView>
  </sheetViews>
  <sheetFormatPr defaultRowHeight="13.5" x14ac:dyDescent="0.25"/>
  <cols>
    <col min="1" max="1" width="27.5703125" style="238" customWidth="1"/>
    <col min="2" max="2" width="20.42578125" style="238" customWidth="1"/>
    <col min="3" max="3" width="31.85546875" style="238" customWidth="1"/>
    <col min="4" max="4" width="25.85546875" style="238" customWidth="1"/>
    <col min="5" max="5" width="25.7109375" style="238" customWidth="1"/>
    <col min="6" max="6" width="23.140625" style="238" customWidth="1"/>
    <col min="7" max="7" width="28.42578125" style="238" customWidth="1"/>
    <col min="8" max="8" width="21.5703125" style="238" customWidth="1"/>
    <col min="9" max="9" width="9.140625" style="238" customWidth="1"/>
    <col min="10" max="16384" width="9.140625" style="236"/>
  </cols>
  <sheetData>
    <row r="14" spans="1:6" ht="15" customHeight="1" x14ac:dyDescent="0.3">
      <c r="A14" s="237"/>
      <c r="C14" s="295"/>
      <c r="F14" s="295"/>
    </row>
    <row r="15" spans="1:6" ht="18.75" customHeight="1" x14ac:dyDescent="0.3">
      <c r="A15" s="367" t="s">
        <v>0</v>
      </c>
      <c r="B15" s="367"/>
      <c r="C15" s="367"/>
      <c r="D15" s="367"/>
      <c r="E15" s="367"/>
    </row>
    <row r="16" spans="1:6" ht="16.5" customHeight="1" x14ac:dyDescent="0.3">
      <c r="A16" s="245" t="s">
        <v>1</v>
      </c>
      <c r="B16" s="241" t="s">
        <v>2</v>
      </c>
    </row>
    <row r="17" spans="1:5" ht="16.5" customHeight="1" x14ac:dyDescent="0.3">
      <c r="A17" s="296" t="s">
        <v>3</v>
      </c>
      <c r="B17" s="296" t="s">
        <v>128</v>
      </c>
      <c r="D17" s="297"/>
      <c r="E17" s="242"/>
    </row>
    <row r="18" spans="1:5" ht="16.5" customHeight="1" x14ac:dyDescent="0.3">
      <c r="A18" s="244" t="s">
        <v>4</v>
      </c>
      <c r="B18" s="296" t="s">
        <v>129</v>
      </c>
      <c r="C18" s="242"/>
      <c r="D18" s="242"/>
      <c r="E18" s="242"/>
    </row>
    <row r="19" spans="1:5" ht="16.5" customHeight="1" x14ac:dyDescent="0.3">
      <c r="A19" s="244" t="s">
        <v>6</v>
      </c>
      <c r="B19" s="298">
        <v>99.4</v>
      </c>
      <c r="C19" s="242"/>
      <c r="D19" s="242"/>
      <c r="E19" s="242"/>
    </row>
    <row r="20" spans="1:5" ht="16.5" customHeight="1" x14ac:dyDescent="0.3">
      <c r="A20" s="296" t="s">
        <v>8</v>
      </c>
      <c r="B20" s="298">
        <v>16.8</v>
      </c>
      <c r="C20" s="242"/>
      <c r="D20" s="242"/>
      <c r="E20" s="242"/>
    </row>
    <row r="21" spans="1:5" ht="16.5" customHeight="1" x14ac:dyDescent="0.3">
      <c r="A21" s="296" t="s">
        <v>10</v>
      </c>
      <c r="B21" s="299">
        <v>0.3</v>
      </c>
      <c r="C21" s="242"/>
      <c r="D21" s="242"/>
      <c r="E21" s="242"/>
    </row>
    <row r="22" spans="1:5" ht="15.75" customHeight="1" x14ac:dyDescent="0.25">
      <c r="A22" s="242"/>
      <c r="B22" s="242"/>
      <c r="C22" s="242"/>
      <c r="D22" s="242"/>
      <c r="E22" s="242"/>
    </row>
    <row r="23" spans="1:5" ht="16.5" customHeight="1" x14ac:dyDescent="0.3">
      <c r="A23" s="239" t="s">
        <v>13</v>
      </c>
      <c r="B23" s="300" t="s">
        <v>14</v>
      </c>
      <c r="C23" s="239" t="s">
        <v>15</v>
      </c>
      <c r="D23" s="239" t="s">
        <v>16</v>
      </c>
      <c r="E23" s="239" t="s">
        <v>17</v>
      </c>
    </row>
    <row r="24" spans="1:5" ht="16.5" customHeight="1" x14ac:dyDescent="0.3">
      <c r="A24" s="301">
        <v>1</v>
      </c>
      <c r="B24" s="302">
        <v>248778626</v>
      </c>
      <c r="C24" s="302">
        <v>5922.2</v>
      </c>
      <c r="D24" s="303">
        <v>1.1000000000000001</v>
      </c>
      <c r="E24" s="304">
        <v>3.9</v>
      </c>
    </row>
    <row r="25" spans="1:5" ht="16.5" customHeight="1" x14ac:dyDescent="0.3">
      <c r="A25" s="301">
        <v>2</v>
      </c>
      <c r="B25" s="302">
        <v>248823907</v>
      </c>
      <c r="C25" s="302">
        <v>5929.1</v>
      </c>
      <c r="D25" s="303">
        <v>1.2</v>
      </c>
      <c r="E25" s="303">
        <v>3.9</v>
      </c>
    </row>
    <row r="26" spans="1:5" ht="16.5" customHeight="1" x14ac:dyDescent="0.3">
      <c r="A26" s="301">
        <v>3</v>
      </c>
      <c r="B26" s="302">
        <v>248856828</v>
      </c>
      <c r="C26" s="302">
        <v>5955.7</v>
      </c>
      <c r="D26" s="303">
        <v>1.1000000000000001</v>
      </c>
      <c r="E26" s="303">
        <v>3.9</v>
      </c>
    </row>
    <row r="27" spans="1:5" ht="16.5" customHeight="1" x14ac:dyDescent="0.3">
      <c r="A27" s="301">
        <v>4</v>
      </c>
      <c r="B27" s="302">
        <v>248801185</v>
      </c>
      <c r="C27" s="302">
        <v>5942.9</v>
      </c>
      <c r="D27" s="303">
        <v>1.1000000000000001</v>
      </c>
      <c r="E27" s="303">
        <v>3.9</v>
      </c>
    </row>
    <row r="28" spans="1:5" ht="16.5" customHeight="1" x14ac:dyDescent="0.3">
      <c r="A28" s="301">
        <v>5</v>
      </c>
      <c r="B28" s="302">
        <v>248819370</v>
      </c>
      <c r="C28" s="302">
        <v>5930.2</v>
      </c>
      <c r="D28" s="303">
        <v>1.1000000000000001</v>
      </c>
      <c r="E28" s="303">
        <v>3.9</v>
      </c>
    </row>
    <row r="29" spans="1:5" ht="16.5" customHeight="1" x14ac:dyDescent="0.3">
      <c r="A29" s="301">
        <v>6</v>
      </c>
      <c r="B29" s="305">
        <v>248776467</v>
      </c>
      <c r="C29" s="305">
        <v>5963.2</v>
      </c>
      <c r="D29" s="306">
        <v>1.1000000000000001</v>
      </c>
      <c r="E29" s="306">
        <v>3.9</v>
      </c>
    </row>
    <row r="30" spans="1:5" ht="16.5" customHeight="1" x14ac:dyDescent="0.3">
      <c r="A30" s="307" t="s">
        <v>18</v>
      </c>
      <c r="B30" s="308">
        <f>AVERAGE(B24:B29)</f>
        <v>248809397.16666666</v>
      </c>
      <c r="C30" s="309">
        <f>AVERAGE(C24:C29)</f>
        <v>5940.55</v>
      </c>
      <c r="D30" s="310">
        <f>AVERAGE(D24:D29)</f>
        <v>1.1166666666666665</v>
      </c>
      <c r="E30" s="310">
        <f>AVERAGE(E24:E29)</f>
        <v>3.9</v>
      </c>
    </row>
    <row r="31" spans="1:5" ht="16.5" customHeight="1" x14ac:dyDescent="0.3">
      <c r="A31" s="311" t="s">
        <v>19</v>
      </c>
      <c r="B31" s="312">
        <f>(STDEV(B24:B29)/B30)</f>
        <v>1.2267767297468598E-4</v>
      </c>
      <c r="C31" s="313"/>
      <c r="D31" s="313"/>
      <c r="E31" s="314"/>
    </row>
    <row r="32" spans="1:5" s="238" customFormat="1" ht="16.5" customHeight="1" x14ac:dyDescent="0.3">
      <c r="A32" s="315" t="s">
        <v>20</v>
      </c>
      <c r="B32" s="316">
        <f>COUNT(B24:B29)</f>
        <v>6</v>
      </c>
      <c r="C32" s="317"/>
      <c r="D32" s="243"/>
      <c r="E32" s="318"/>
    </row>
    <row r="33" spans="1:5" s="238" customFormat="1" ht="15.75" customHeight="1" x14ac:dyDescent="0.25">
      <c r="A33" s="242"/>
      <c r="B33" s="242"/>
      <c r="C33" s="242"/>
      <c r="D33" s="242"/>
      <c r="E33" s="242"/>
    </row>
    <row r="34" spans="1:5" s="238" customFormat="1" ht="16.5" customHeight="1" x14ac:dyDescent="0.3">
      <c r="A34" s="244" t="s">
        <v>21</v>
      </c>
      <c r="B34" s="319" t="s">
        <v>22</v>
      </c>
      <c r="C34" s="320"/>
      <c r="D34" s="320"/>
      <c r="E34" s="320"/>
    </row>
    <row r="35" spans="1:5" ht="16.5" customHeight="1" x14ac:dyDescent="0.3">
      <c r="A35" s="244"/>
      <c r="B35" s="319" t="s">
        <v>23</v>
      </c>
      <c r="C35" s="320"/>
      <c r="D35" s="320"/>
      <c r="E35" s="320"/>
    </row>
    <row r="36" spans="1:5" ht="16.5" customHeight="1" x14ac:dyDescent="0.3">
      <c r="A36" s="244"/>
      <c r="B36" s="319" t="s">
        <v>24</v>
      </c>
      <c r="C36" s="320"/>
      <c r="D36" s="320"/>
      <c r="E36" s="320"/>
    </row>
    <row r="37" spans="1:5" ht="15.75" customHeight="1" x14ac:dyDescent="0.25">
      <c r="A37" s="242"/>
      <c r="B37" s="242"/>
      <c r="C37" s="242"/>
      <c r="D37" s="242"/>
      <c r="E37" s="242"/>
    </row>
    <row r="38" spans="1:5" ht="16.5" customHeight="1" x14ac:dyDescent="0.3">
      <c r="A38" s="245" t="s">
        <v>1</v>
      </c>
      <c r="B38" s="241" t="s">
        <v>25</v>
      </c>
    </row>
    <row r="39" spans="1:5" ht="16.5" customHeight="1" x14ac:dyDescent="0.3">
      <c r="A39" s="244" t="s">
        <v>4</v>
      </c>
      <c r="B39" s="296" t="s">
        <v>129</v>
      </c>
      <c r="C39" s="242"/>
      <c r="D39" s="242"/>
      <c r="E39" s="242"/>
    </row>
    <row r="40" spans="1:5" ht="16.5" customHeight="1" x14ac:dyDescent="0.3">
      <c r="A40" s="244" t="s">
        <v>6</v>
      </c>
      <c r="B40" s="298">
        <v>99.4</v>
      </c>
      <c r="C40" s="242"/>
      <c r="D40" s="242"/>
      <c r="E40" s="242"/>
    </row>
    <row r="41" spans="1:5" ht="16.5" customHeight="1" x14ac:dyDescent="0.3">
      <c r="A41" s="296" t="s">
        <v>8</v>
      </c>
      <c r="B41" s="298">
        <f>[1]zidovudine!D96</f>
        <v>28.28</v>
      </c>
      <c r="C41" s="242"/>
      <c r="D41" s="242"/>
      <c r="E41" s="242"/>
    </row>
    <row r="42" spans="1:5" ht="16.5" customHeight="1" x14ac:dyDescent="0.3">
      <c r="A42" s="296" t="s">
        <v>10</v>
      </c>
      <c r="B42" s="299">
        <v>0.3</v>
      </c>
      <c r="C42" s="242"/>
      <c r="D42" s="242"/>
      <c r="E42" s="242"/>
    </row>
    <row r="43" spans="1:5" ht="15.75" customHeight="1" x14ac:dyDescent="0.25">
      <c r="A43" s="242"/>
      <c r="B43" s="242"/>
      <c r="C43" s="242"/>
      <c r="D43" s="242"/>
      <c r="E43" s="242"/>
    </row>
    <row r="44" spans="1:5" ht="16.5" customHeight="1" x14ac:dyDescent="0.3">
      <c r="A44" s="239" t="s">
        <v>13</v>
      </c>
      <c r="B44" s="300" t="s">
        <v>14</v>
      </c>
      <c r="C44" s="239" t="s">
        <v>15</v>
      </c>
      <c r="D44" s="239" t="s">
        <v>16</v>
      </c>
      <c r="E44" s="239" t="s">
        <v>17</v>
      </c>
    </row>
    <row r="45" spans="1:5" ht="16.5" customHeight="1" x14ac:dyDescent="0.3">
      <c r="A45" s="301">
        <v>1</v>
      </c>
      <c r="B45" s="302">
        <v>20925732</v>
      </c>
      <c r="C45" s="302">
        <v>6578.1</v>
      </c>
      <c r="D45" s="303">
        <v>1.1000000000000001</v>
      </c>
      <c r="E45" s="304">
        <v>5</v>
      </c>
    </row>
    <row r="46" spans="1:5" ht="16.5" customHeight="1" x14ac:dyDescent="0.3">
      <c r="A46" s="301">
        <v>2</v>
      </c>
      <c r="B46" s="302">
        <v>20964509</v>
      </c>
      <c r="C46" s="302">
        <v>6535.2</v>
      </c>
      <c r="D46" s="303">
        <v>1.1000000000000001</v>
      </c>
      <c r="E46" s="303">
        <v>5</v>
      </c>
    </row>
    <row r="47" spans="1:5" ht="16.5" customHeight="1" x14ac:dyDescent="0.3">
      <c r="A47" s="301">
        <v>3</v>
      </c>
      <c r="B47" s="302">
        <v>20968518</v>
      </c>
      <c r="C47" s="302">
        <v>6225.6</v>
      </c>
      <c r="D47" s="303">
        <v>1.1000000000000001</v>
      </c>
      <c r="E47" s="303">
        <v>5</v>
      </c>
    </row>
    <row r="48" spans="1:5" ht="16.5" customHeight="1" x14ac:dyDescent="0.3">
      <c r="A48" s="301">
        <v>4</v>
      </c>
      <c r="B48" s="302">
        <v>20971311</v>
      </c>
      <c r="C48" s="302">
        <v>6513</v>
      </c>
      <c r="D48" s="303">
        <v>1.1000000000000001</v>
      </c>
      <c r="E48" s="303">
        <v>5</v>
      </c>
    </row>
    <row r="49" spans="1:7" ht="16.5" customHeight="1" x14ac:dyDescent="0.3">
      <c r="A49" s="301">
        <v>5</v>
      </c>
      <c r="B49" s="302">
        <v>20991459</v>
      </c>
      <c r="C49" s="302">
        <v>6517.6</v>
      </c>
      <c r="D49" s="303">
        <v>1.1000000000000001</v>
      </c>
      <c r="E49" s="303">
        <v>5</v>
      </c>
    </row>
    <row r="50" spans="1:7" ht="16.5" customHeight="1" x14ac:dyDescent="0.3">
      <c r="A50" s="301">
        <v>6</v>
      </c>
      <c r="B50" s="305">
        <v>20991160</v>
      </c>
      <c r="C50" s="305">
        <v>6501.7</v>
      </c>
      <c r="D50" s="306">
        <v>1.1000000000000001</v>
      </c>
      <c r="E50" s="306">
        <v>5</v>
      </c>
    </row>
    <row r="51" spans="1:7" ht="16.5" customHeight="1" x14ac:dyDescent="0.3">
      <c r="A51" s="307" t="s">
        <v>18</v>
      </c>
      <c r="B51" s="308">
        <f>AVERAGE(B45:B50)</f>
        <v>20968781.5</v>
      </c>
      <c r="C51" s="309">
        <f>AVERAGE(C45:C50)</f>
        <v>6478.5333333333328</v>
      </c>
      <c r="D51" s="310">
        <f>AVERAGE(D45:D50)</f>
        <v>1.0999999999999999</v>
      </c>
      <c r="E51" s="310">
        <f>AVERAGE(E45:E50)</f>
        <v>5</v>
      </c>
    </row>
    <row r="52" spans="1:7" ht="16.5" customHeight="1" x14ac:dyDescent="0.3">
      <c r="A52" s="311" t="s">
        <v>19</v>
      </c>
      <c r="B52" s="312">
        <f>(STDEV(B45:B50)/B51)</f>
        <v>1.1471484074061468E-3</v>
      </c>
      <c r="C52" s="313"/>
      <c r="D52" s="313"/>
      <c r="E52" s="314"/>
    </row>
    <row r="53" spans="1:7" s="238" customFormat="1" ht="16.5" customHeight="1" x14ac:dyDescent="0.3">
      <c r="A53" s="315" t="s">
        <v>20</v>
      </c>
      <c r="B53" s="316">
        <f>COUNT(B45:B50)</f>
        <v>6</v>
      </c>
      <c r="C53" s="317"/>
      <c r="D53" s="243"/>
      <c r="E53" s="318"/>
    </row>
    <row r="54" spans="1:7" s="238" customFormat="1" ht="15.75" customHeight="1" x14ac:dyDescent="0.25">
      <c r="A54" s="242"/>
      <c r="B54" s="242"/>
      <c r="C54" s="242"/>
      <c r="D54" s="242"/>
      <c r="E54" s="242"/>
    </row>
    <row r="55" spans="1:7" s="238" customFormat="1" ht="16.5" customHeight="1" x14ac:dyDescent="0.3">
      <c r="A55" s="244" t="s">
        <v>21</v>
      </c>
      <c r="B55" s="319" t="s">
        <v>22</v>
      </c>
      <c r="C55" s="320"/>
      <c r="D55" s="320"/>
      <c r="E55" s="320"/>
    </row>
    <row r="56" spans="1:7" ht="16.5" customHeight="1" x14ac:dyDescent="0.3">
      <c r="A56" s="244"/>
      <c r="B56" s="319" t="s">
        <v>23</v>
      </c>
      <c r="C56" s="320"/>
      <c r="D56" s="320"/>
      <c r="E56" s="320"/>
    </row>
    <row r="57" spans="1:7" ht="16.5" customHeight="1" x14ac:dyDescent="0.3">
      <c r="A57" s="244"/>
      <c r="B57" s="319" t="s">
        <v>24</v>
      </c>
      <c r="C57" s="320"/>
      <c r="D57" s="320"/>
      <c r="E57" s="320"/>
    </row>
    <row r="58" spans="1:7" ht="14.25" customHeight="1" thickBot="1" x14ac:dyDescent="0.3">
      <c r="A58" s="321"/>
      <c r="B58" s="240"/>
      <c r="D58" s="322"/>
      <c r="F58" s="236"/>
      <c r="G58" s="236"/>
    </row>
    <row r="59" spans="1:7" ht="15" customHeight="1" x14ac:dyDescent="0.3">
      <c r="B59" s="368" t="s">
        <v>26</v>
      </c>
      <c r="C59" s="368"/>
      <c r="E59" s="323" t="s">
        <v>27</v>
      </c>
      <c r="F59" s="324"/>
      <c r="G59" s="323" t="s">
        <v>28</v>
      </c>
    </row>
    <row r="60" spans="1:7" ht="15" customHeight="1" x14ac:dyDescent="0.3">
      <c r="A60" s="325" t="s">
        <v>29</v>
      </c>
      <c r="B60" s="326"/>
      <c r="C60" s="326"/>
      <c r="E60" s="326"/>
      <c r="G60" s="326"/>
    </row>
    <row r="61" spans="1:7" ht="15" customHeight="1" x14ac:dyDescent="0.3">
      <c r="A61" s="325" t="s">
        <v>30</v>
      </c>
      <c r="B61" s="327"/>
      <c r="C61" s="327"/>
      <c r="E61" s="327"/>
      <c r="G61" s="328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4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34" workbookViewId="0">
      <selection activeCell="B53" sqref="B53"/>
    </sheetView>
  </sheetViews>
  <sheetFormatPr defaultRowHeight="13.5" x14ac:dyDescent="0.25"/>
  <cols>
    <col min="1" max="1" width="27.5703125" style="248" customWidth="1"/>
    <col min="2" max="2" width="20.42578125" style="248" customWidth="1"/>
    <col min="3" max="3" width="31.85546875" style="248" customWidth="1"/>
    <col min="4" max="4" width="25.85546875" style="248" customWidth="1"/>
    <col min="5" max="5" width="25.7109375" style="248" customWidth="1"/>
    <col min="6" max="6" width="23.140625" style="248" customWidth="1"/>
    <col min="7" max="7" width="28.42578125" style="248" customWidth="1"/>
    <col min="8" max="8" width="21.5703125" style="248" customWidth="1"/>
    <col min="9" max="9" width="9.140625" style="248" customWidth="1"/>
    <col min="10" max="16384" width="9.140625" style="246"/>
  </cols>
  <sheetData>
    <row r="14" spans="1:6" ht="15" customHeight="1" x14ac:dyDescent="0.3">
      <c r="A14" s="247"/>
      <c r="C14" s="262"/>
      <c r="F14" s="262"/>
    </row>
    <row r="15" spans="1:6" ht="18.75" customHeight="1" x14ac:dyDescent="0.3">
      <c r="A15" s="365" t="s">
        <v>0</v>
      </c>
      <c r="B15" s="365"/>
      <c r="C15" s="365"/>
      <c r="D15" s="365"/>
      <c r="E15" s="365"/>
    </row>
    <row r="16" spans="1:6" ht="16.5" customHeight="1" x14ac:dyDescent="0.3">
      <c r="A16" s="255" t="s">
        <v>1</v>
      </c>
      <c r="B16" s="251" t="s">
        <v>2</v>
      </c>
    </row>
    <row r="17" spans="1:5" ht="16.5" customHeight="1" x14ac:dyDescent="0.3">
      <c r="A17" s="219" t="s">
        <v>3</v>
      </c>
      <c r="B17" s="219" t="s">
        <v>128</v>
      </c>
      <c r="D17" s="218"/>
      <c r="E17" s="252"/>
    </row>
    <row r="18" spans="1:5" ht="16.5" customHeight="1" x14ac:dyDescent="0.3">
      <c r="A18" s="254" t="s">
        <v>4</v>
      </c>
      <c r="B18" s="219" t="s">
        <v>130</v>
      </c>
      <c r="C18" s="252"/>
      <c r="D18" s="252"/>
      <c r="E18" s="252"/>
    </row>
    <row r="19" spans="1:5" ht="16.5" customHeight="1" x14ac:dyDescent="0.3">
      <c r="A19" s="254" t="s">
        <v>6</v>
      </c>
      <c r="B19" s="217">
        <v>98.8</v>
      </c>
      <c r="C19" s="252"/>
      <c r="D19" s="252"/>
      <c r="E19" s="252"/>
    </row>
    <row r="20" spans="1:5" ht="16.5" customHeight="1" x14ac:dyDescent="0.3">
      <c r="A20" s="219" t="s">
        <v>8</v>
      </c>
      <c r="B20" s="217">
        <v>16.8</v>
      </c>
      <c r="C20" s="252"/>
      <c r="D20" s="252"/>
      <c r="E20" s="252"/>
    </row>
    <row r="21" spans="1:5" ht="16.5" customHeight="1" x14ac:dyDescent="0.3">
      <c r="A21" s="219" t="s">
        <v>10</v>
      </c>
      <c r="B21" s="213">
        <v>0.2</v>
      </c>
      <c r="C21" s="252"/>
      <c r="D21" s="252"/>
      <c r="E21" s="252"/>
    </row>
    <row r="22" spans="1:5" ht="15.75" customHeight="1" x14ac:dyDescent="0.25">
      <c r="A22" s="252"/>
      <c r="B22" s="252"/>
      <c r="C22" s="252"/>
      <c r="D22" s="252"/>
      <c r="E22" s="252"/>
    </row>
    <row r="23" spans="1:5" ht="16.5" customHeight="1" x14ac:dyDescent="0.3">
      <c r="A23" s="249" t="s">
        <v>13</v>
      </c>
      <c r="B23" s="266" t="s">
        <v>14</v>
      </c>
      <c r="C23" s="249" t="s">
        <v>15</v>
      </c>
      <c r="D23" s="249" t="s">
        <v>16</v>
      </c>
      <c r="E23" s="249" t="s">
        <v>17</v>
      </c>
    </row>
    <row r="24" spans="1:5" ht="16.5" customHeight="1" x14ac:dyDescent="0.3">
      <c r="A24" s="267">
        <v>1</v>
      </c>
      <c r="B24" s="268">
        <v>100045295</v>
      </c>
      <c r="C24" s="268">
        <v>6552.2</v>
      </c>
      <c r="D24" s="269">
        <v>1.1000000000000001</v>
      </c>
      <c r="E24" s="270">
        <v>12.8</v>
      </c>
    </row>
    <row r="25" spans="1:5" ht="16.5" customHeight="1" x14ac:dyDescent="0.3">
      <c r="A25" s="267">
        <v>2</v>
      </c>
      <c r="B25" s="268">
        <v>100087384</v>
      </c>
      <c r="C25" s="268">
        <v>6551.2</v>
      </c>
      <c r="D25" s="269">
        <v>1.1000000000000001</v>
      </c>
      <c r="E25" s="269">
        <v>12.8</v>
      </c>
    </row>
    <row r="26" spans="1:5" ht="16.5" customHeight="1" x14ac:dyDescent="0.3">
      <c r="A26" s="267">
        <v>3</v>
      </c>
      <c r="B26" s="268">
        <v>100131622</v>
      </c>
      <c r="C26" s="268">
        <v>6542.9</v>
      </c>
      <c r="D26" s="269">
        <v>1</v>
      </c>
      <c r="E26" s="269">
        <v>12.8</v>
      </c>
    </row>
    <row r="27" spans="1:5" ht="16.5" customHeight="1" x14ac:dyDescent="0.3">
      <c r="A27" s="267">
        <v>4</v>
      </c>
      <c r="B27" s="268">
        <v>100107968</v>
      </c>
      <c r="C27" s="268">
        <v>6524</v>
      </c>
      <c r="D27" s="269">
        <v>1</v>
      </c>
      <c r="E27" s="269">
        <v>12.8</v>
      </c>
    </row>
    <row r="28" spans="1:5" ht="16.5" customHeight="1" x14ac:dyDescent="0.3">
      <c r="A28" s="267">
        <v>5</v>
      </c>
      <c r="B28" s="268">
        <v>100111457</v>
      </c>
      <c r="C28" s="268">
        <v>6506.7</v>
      </c>
      <c r="D28" s="269">
        <v>1</v>
      </c>
      <c r="E28" s="269">
        <v>12.8</v>
      </c>
    </row>
    <row r="29" spans="1:5" ht="16.5" customHeight="1" x14ac:dyDescent="0.3">
      <c r="A29" s="267">
        <v>6</v>
      </c>
      <c r="B29" s="271">
        <v>100116501</v>
      </c>
      <c r="C29" s="271">
        <v>6551</v>
      </c>
      <c r="D29" s="272">
        <v>1.1000000000000001</v>
      </c>
      <c r="E29" s="272">
        <v>12.8</v>
      </c>
    </row>
    <row r="30" spans="1:5" ht="16.5" customHeight="1" x14ac:dyDescent="0.3">
      <c r="A30" s="273" t="s">
        <v>18</v>
      </c>
      <c r="B30" s="274">
        <f>AVERAGE(B24:B29)</f>
        <v>100100037.83333333</v>
      </c>
      <c r="C30" s="275">
        <f>AVERAGE(C24:C29)</f>
        <v>6538</v>
      </c>
      <c r="D30" s="276">
        <f>AVERAGE(D24:D29)</f>
        <v>1.05</v>
      </c>
      <c r="E30" s="276">
        <f>AVERAGE(E24:E29)</f>
        <v>12.799999999999999</v>
      </c>
    </row>
    <row r="31" spans="1:5" ht="16.5" customHeight="1" x14ac:dyDescent="0.3">
      <c r="A31" s="277" t="s">
        <v>19</v>
      </c>
      <c r="B31" s="278">
        <f>(STDEV(B24:B29)/B30)</f>
        <v>3.036297234792125E-4</v>
      </c>
      <c r="C31" s="279"/>
      <c r="D31" s="279"/>
      <c r="E31" s="280"/>
    </row>
    <row r="32" spans="1:5" s="248" customFormat="1" ht="16.5" customHeight="1" x14ac:dyDescent="0.3">
      <c r="A32" s="281" t="s">
        <v>20</v>
      </c>
      <c r="B32" s="282">
        <f>COUNT(B24:B29)</f>
        <v>6</v>
      </c>
      <c r="C32" s="283"/>
      <c r="D32" s="253"/>
      <c r="E32" s="284"/>
    </row>
    <row r="33" spans="1:5" s="248" customFormat="1" ht="15.75" customHeight="1" x14ac:dyDescent="0.25">
      <c r="A33" s="252"/>
      <c r="B33" s="252"/>
      <c r="C33" s="252"/>
      <c r="D33" s="252"/>
      <c r="E33" s="252"/>
    </row>
    <row r="34" spans="1:5" s="248" customFormat="1" ht="16.5" customHeight="1" x14ac:dyDescent="0.3">
      <c r="A34" s="254" t="s">
        <v>21</v>
      </c>
      <c r="B34" s="285" t="s">
        <v>22</v>
      </c>
      <c r="C34" s="286"/>
      <c r="D34" s="286"/>
      <c r="E34" s="286"/>
    </row>
    <row r="35" spans="1:5" ht="16.5" customHeight="1" x14ac:dyDescent="0.3">
      <c r="A35" s="254"/>
      <c r="B35" s="285" t="s">
        <v>23</v>
      </c>
      <c r="C35" s="286"/>
      <c r="D35" s="286"/>
      <c r="E35" s="286"/>
    </row>
    <row r="36" spans="1:5" ht="16.5" customHeight="1" x14ac:dyDescent="0.3">
      <c r="A36" s="254"/>
      <c r="B36" s="285" t="s">
        <v>24</v>
      </c>
      <c r="C36" s="286"/>
      <c r="D36" s="286"/>
      <c r="E36" s="286"/>
    </row>
    <row r="37" spans="1:5" ht="15.75" customHeight="1" x14ac:dyDescent="0.25">
      <c r="A37" s="252"/>
      <c r="B37" s="252"/>
      <c r="C37" s="252"/>
      <c r="D37" s="252"/>
      <c r="E37" s="252"/>
    </row>
    <row r="38" spans="1:5" ht="16.5" customHeight="1" x14ac:dyDescent="0.3">
      <c r="A38" s="255" t="s">
        <v>1</v>
      </c>
      <c r="B38" s="251" t="s">
        <v>25</v>
      </c>
    </row>
    <row r="39" spans="1:5" ht="16.5" customHeight="1" x14ac:dyDescent="0.3">
      <c r="A39" s="254" t="s">
        <v>4</v>
      </c>
      <c r="B39" s="219" t="s">
        <v>130</v>
      </c>
      <c r="C39" s="252"/>
      <c r="D39" s="252"/>
      <c r="E39" s="252"/>
    </row>
    <row r="40" spans="1:5" ht="16.5" customHeight="1" x14ac:dyDescent="0.3">
      <c r="A40" s="254" t="s">
        <v>6</v>
      </c>
      <c r="B40" s="217">
        <v>98.8</v>
      </c>
      <c r="C40" s="252"/>
      <c r="D40" s="252"/>
      <c r="E40" s="252"/>
    </row>
    <row r="41" spans="1:5" ht="16.5" customHeight="1" x14ac:dyDescent="0.3">
      <c r="A41" s="219" t="s">
        <v>8</v>
      </c>
      <c r="B41" s="217">
        <f>[1]Nevirapine!D96</f>
        <v>19.87</v>
      </c>
      <c r="C41" s="252"/>
      <c r="D41" s="252"/>
      <c r="E41" s="252"/>
    </row>
    <row r="42" spans="1:5" ht="16.5" customHeight="1" x14ac:dyDescent="0.3">
      <c r="A42" s="219" t="s">
        <v>10</v>
      </c>
      <c r="B42" s="213">
        <f>B41/[1]Nevirapine!B98</f>
        <v>0.19870000000000002</v>
      </c>
      <c r="C42" s="252"/>
      <c r="D42" s="252"/>
      <c r="E42" s="252"/>
    </row>
    <row r="43" spans="1:5" ht="15.75" customHeight="1" x14ac:dyDescent="0.25">
      <c r="A43" s="252"/>
      <c r="B43" s="252"/>
      <c r="C43" s="252"/>
      <c r="D43" s="252"/>
      <c r="E43" s="252"/>
    </row>
    <row r="44" spans="1:5" ht="16.5" customHeight="1" x14ac:dyDescent="0.3">
      <c r="A44" s="249" t="s">
        <v>13</v>
      </c>
      <c r="B44" s="266" t="s">
        <v>14</v>
      </c>
      <c r="C44" s="249" t="s">
        <v>15</v>
      </c>
      <c r="D44" s="249" t="s">
        <v>16</v>
      </c>
      <c r="E44" s="249" t="s">
        <v>17</v>
      </c>
    </row>
    <row r="45" spans="1:5" ht="16.5" customHeight="1" x14ac:dyDescent="0.3">
      <c r="A45" s="267">
        <v>1</v>
      </c>
      <c r="B45" s="268">
        <v>10201175</v>
      </c>
      <c r="C45" s="268">
        <v>8162</v>
      </c>
      <c r="D45" s="269">
        <v>1.1000000000000001</v>
      </c>
      <c r="E45" s="270">
        <v>12.7</v>
      </c>
    </row>
    <row r="46" spans="1:5" ht="16.5" customHeight="1" x14ac:dyDescent="0.3">
      <c r="A46" s="267">
        <v>2</v>
      </c>
      <c r="B46" s="268">
        <v>10230588</v>
      </c>
      <c r="C46" s="268">
        <v>8099.9</v>
      </c>
      <c r="D46" s="269">
        <v>1.1000000000000001</v>
      </c>
      <c r="E46" s="269">
        <v>12.7</v>
      </c>
    </row>
    <row r="47" spans="1:5" ht="16.5" customHeight="1" x14ac:dyDescent="0.3">
      <c r="A47" s="267">
        <v>3</v>
      </c>
      <c r="B47" s="268">
        <v>10240290</v>
      </c>
      <c r="C47" s="268">
        <v>8126.3</v>
      </c>
      <c r="D47" s="269">
        <v>1.1000000000000001</v>
      </c>
      <c r="E47" s="269">
        <v>12.7</v>
      </c>
    </row>
    <row r="48" spans="1:5" ht="16.5" customHeight="1" x14ac:dyDescent="0.3">
      <c r="A48" s="267">
        <v>4</v>
      </c>
      <c r="B48" s="268">
        <v>10236350</v>
      </c>
      <c r="C48" s="268">
        <v>8084.2</v>
      </c>
      <c r="D48" s="269">
        <v>1.1000000000000001</v>
      </c>
      <c r="E48" s="269">
        <v>12.7</v>
      </c>
    </row>
    <row r="49" spans="1:7" ht="16.5" customHeight="1" x14ac:dyDescent="0.3">
      <c r="A49" s="267">
        <v>5</v>
      </c>
      <c r="B49" s="268">
        <v>10245398</v>
      </c>
      <c r="C49" s="268">
        <v>8100.3</v>
      </c>
      <c r="D49" s="269">
        <v>1.1000000000000001</v>
      </c>
      <c r="E49" s="269">
        <v>12.7</v>
      </c>
    </row>
    <row r="50" spans="1:7" ht="16.5" customHeight="1" x14ac:dyDescent="0.3">
      <c r="A50" s="267">
        <v>6</v>
      </c>
      <c r="B50" s="271">
        <v>10245692</v>
      </c>
      <c r="C50" s="271">
        <v>8072.9</v>
      </c>
      <c r="D50" s="272">
        <v>1.1000000000000001</v>
      </c>
      <c r="E50" s="272">
        <v>12.7</v>
      </c>
    </row>
    <row r="51" spans="1:7" ht="16.5" customHeight="1" x14ac:dyDescent="0.3">
      <c r="A51" s="273" t="s">
        <v>18</v>
      </c>
      <c r="B51" s="274">
        <f>AVERAGE(B45:B50)</f>
        <v>10233248.833333334</v>
      </c>
      <c r="C51" s="275">
        <f>AVERAGE(C45:C50)</f>
        <v>8107.6000000000013</v>
      </c>
      <c r="D51" s="276">
        <f>AVERAGE(D45:D50)</f>
        <v>1.0999999999999999</v>
      </c>
      <c r="E51" s="276">
        <f>AVERAGE(E45:E50)</f>
        <v>12.700000000000001</v>
      </c>
    </row>
    <row r="52" spans="1:7" ht="16.5" customHeight="1" x14ac:dyDescent="0.3">
      <c r="A52" s="277" t="s">
        <v>19</v>
      </c>
      <c r="B52" s="278">
        <f>(STDEV(B45:B50)/B51)</f>
        <v>1.6336843983925063E-3</v>
      </c>
      <c r="C52" s="279"/>
      <c r="D52" s="279"/>
      <c r="E52" s="280"/>
    </row>
    <row r="53" spans="1:7" s="248" customFormat="1" ht="16.5" customHeight="1" x14ac:dyDescent="0.3">
      <c r="A53" s="281" t="s">
        <v>20</v>
      </c>
      <c r="B53" s="282">
        <f>COUNT(B45:B50)</f>
        <v>6</v>
      </c>
      <c r="C53" s="283"/>
      <c r="D53" s="253"/>
      <c r="E53" s="284"/>
    </row>
    <row r="54" spans="1:7" s="248" customFormat="1" ht="15.75" customHeight="1" x14ac:dyDescent="0.25">
      <c r="A54" s="252"/>
      <c r="B54" s="252"/>
      <c r="C54" s="252"/>
      <c r="D54" s="252"/>
      <c r="E54" s="252"/>
    </row>
    <row r="55" spans="1:7" s="248" customFormat="1" ht="16.5" customHeight="1" x14ac:dyDescent="0.3">
      <c r="A55" s="254" t="s">
        <v>21</v>
      </c>
      <c r="B55" s="285" t="s">
        <v>22</v>
      </c>
      <c r="C55" s="286"/>
      <c r="D55" s="286"/>
      <c r="E55" s="286"/>
    </row>
    <row r="56" spans="1:7" ht="16.5" customHeight="1" x14ac:dyDescent="0.3">
      <c r="A56" s="254"/>
      <c r="B56" s="285" t="s">
        <v>23</v>
      </c>
      <c r="C56" s="286"/>
      <c r="D56" s="286"/>
      <c r="E56" s="286"/>
    </row>
    <row r="57" spans="1:7" ht="16.5" customHeight="1" x14ac:dyDescent="0.3">
      <c r="A57" s="254"/>
      <c r="B57" s="285" t="s">
        <v>24</v>
      </c>
      <c r="C57" s="286"/>
      <c r="D57" s="286"/>
      <c r="E57" s="286"/>
    </row>
    <row r="58" spans="1:7" ht="14.25" customHeight="1" thickBot="1" x14ac:dyDescent="0.3">
      <c r="A58" s="287"/>
      <c r="B58" s="250"/>
      <c r="D58" s="288"/>
      <c r="F58" s="246"/>
      <c r="G58" s="246"/>
    </row>
    <row r="59" spans="1:7" ht="15" customHeight="1" x14ac:dyDescent="0.3">
      <c r="B59" s="366" t="s">
        <v>26</v>
      </c>
      <c r="C59" s="366"/>
      <c r="E59" s="289" t="s">
        <v>27</v>
      </c>
      <c r="F59" s="290"/>
      <c r="G59" s="289" t="s">
        <v>28</v>
      </c>
    </row>
    <row r="60" spans="1:7" ht="15" customHeight="1" x14ac:dyDescent="0.3">
      <c r="A60" s="291" t="s">
        <v>29</v>
      </c>
      <c r="B60" s="292"/>
      <c r="C60" s="292"/>
      <c r="E60" s="292"/>
      <c r="G60" s="292"/>
    </row>
    <row r="61" spans="1:7" ht="15" customHeight="1" x14ac:dyDescent="0.3">
      <c r="A61" s="291" t="s">
        <v>30</v>
      </c>
      <c r="B61" s="293"/>
      <c r="C61" s="293"/>
      <c r="E61" s="293"/>
      <c r="G61" s="294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4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BreakPreview" topLeftCell="A64" zoomScale="60" zoomScaleNormal="40" zoomScalePageLayoutView="50" workbookViewId="0">
      <selection activeCell="E19" sqref="E19"/>
    </sheetView>
  </sheetViews>
  <sheetFormatPr defaultColWidth="9.140625" defaultRowHeight="13.5" x14ac:dyDescent="0.25"/>
  <cols>
    <col min="1" max="1" width="55.42578125" style="157" customWidth="1"/>
    <col min="2" max="2" width="33.7109375" style="157" customWidth="1"/>
    <col min="3" max="3" width="42.28515625" style="157" customWidth="1"/>
    <col min="4" max="4" width="30.5703125" style="157" customWidth="1"/>
    <col min="5" max="5" width="39.85546875" style="157" customWidth="1"/>
    <col min="6" max="6" width="30.7109375" style="157" customWidth="1"/>
    <col min="7" max="7" width="39.85546875" style="157" customWidth="1"/>
    <col min="8" max="8" width="30" style="157" customWidth="1"/>
    <col min="9" max="9" width="30.28515625" style="157" hidden="1" customWidth="1"/>
    <col min="10" max="10" width="30.42578125" style="157" customWidth="1"/>
    <col min="11" max="11" width="21.28515625" style="157" customWidth="1"/>
    <col min="12" max="12" width="9.140625" style="157"/>
    <col min="13" max="16384" width="9.140625" style="3"/>
  </cols>
  <sheetData>
    <row r="1" spans="1:9" ht="18.75" customHeight="1" x14ac:dyDescent="0.25">
      <c r="A1" s="410" t="s">
        <v>45</v>
      </c>
      <c r="B1" s="410"/>
      <c r="C1" s="410"/>
      <c r="D1" s="410"/>
      <c r="E1" s="410"/>
      <c r="F1" s="410"/>
      <c r="G1" s="410"/>
      <c r="H1" s="410"/>
      <c r="I1" s="410"/>
    </row>
    <row r="2" spans="1:9" ht="18.75" customHeight="1" x14ac:dyDescent="0.25">
      <c r="A2" s="410"/>
      <c r="B2" s="410"/>
      <c r="C2" s="410"/>
      <c r="D2" s="410"/>
      <c r="E2" s="410"/>
      <c r="F2" s="410"/>
      <c r="G2" s="410"/>
      <c r="H2" s="410"/>
      <c r="I2" s="410"/>
    </row>
    <row r="3" spans="1:9" ht="18.75" customHeight="1" x14ac:dyDescent="0.25">
      <c r="A3" s="410"/>
      <c r="B3" s="410"/>
      <c r="C3" s="410"/>
      <c r="D3" s="410"/>
      <c r="E3" s="410"/>
      <c r="F3" s="410"/>
      <c r="G3" s="410"/>
      <c r="H3" s="410"/>
      <c r="I3" s="410"/>
    </row>
    <row r="4" spans="1:9" ht="18.75" customHeight="1" x14ac:dyDescent="0.25">
      <c r="A4" s="410"/>
      <c r="B4" s="410"/>
      <c r="C4" s="410"/>
      <c r="D4" s="410"/>
      <c r="E4" s="410"/>
      <c r="F4" s="410"/>
      <c r="G4" s="410"/>
      <c r="H4" s="410"/>
      <c r="I4" s="410"/>
    </row>
    <row r="5" spans="1:9" ht="18.75" customHeight="1" x14ac:dyDescent="0.25">
      <c r="A5" s="410"/>
      <c r="B5" s="410"/>
      <c r="C5" s="410"/>
      <c r="D5" s="410"/>
      <c r="E5" s="410"/>
      <c r="F5" s="410"/>
      <c r="G5" s="410"/>
      <c r="H5" s="410"/>
      <c r="I5" s="410"/>
    </row>
    <row r="6" spans="1:9" ht="18.75" customHeight="1" x14ac:dyDescent="0.25">
      <c r="A6" s="410"/>
      <c r="B6" s="410"/>
      <c r="C6" s="410"/>
      <c r="D6" s="410"/>
      <c r="E6" s="410"/>
      <c r="F6" s="410"/>
      <c r="G6" s="410"/>
      <c r="H6" s="410"/>
      <c r="I6" s="410"/>
    </row>
    <row r="7" spans="1:9" ht="18.75" customHeight="1" x14ac:dyDescent="0.25">
      <c r="A7" s="410"/>
      <c r="B7" s="410"/>
      <c r="C7" s="410"/>
      <c r="D7" s="410"/>
      <c r="E7" s="410"/>
      <c r="F7" s="410"/>
      <c r="G7" s="410"/>
      <c r="H7" s="410"/>
      <c r="I7" s="410"/>
    </row>
    <row r="8" spans="1:9" x14ac:dyDescent="0.25">
      <c r="A8" s="411" t="s">
        <v>46</v>
      </c>
      <c r="B8" s="411"/>
      <c r="C8" s="411"/>
      <c r="D8" s="411"/>
      <c r="E8" s="411"/>
      <c r="F8" s="411"/>
      <c r="G8" s="411"/>
      <c r="H8" s="411"/>
      <c r="I8" s="411"/>
    </row>
    <row r="9" spans="1:9" x14ac:dyDescent="0.25">
      <c r="A9" s="411"/>
      <c r="B9" s="411"/>
      <c r="C9" s="411"/>
      <c r="D9" s="411"/>
      <c r="E9" s="411"/>
      <c r="F9" s="411"/>
      <c r="G9" s="411"/>
      <c r="H9" s="411"/>
      <c r="I9" s="411"/>
    </row>
    <row r="10" spans="1:9" x14ac:dyDescent="0.25">
      <c r="A10" s="411"/>
      <c r="B10" s="411"/>
      <c r="C10" s="411"/>
      <c r="D10" s="411"/>
      <c r="E10" s="411"/>
      <c r="F10" s="411"/>
      <c r="G10" s="411"/>
      <c r="H10" s="411"/>
      <c r="I10" s="411"/>
    </row>
    <row r="11" spans="1:9" x14ac:dyDescent="0.25">
      <c r="A11" s="411"/>
      <c r="B11" s="411"/>
      <c r="C11" s="411"/>
      <c r="D11" s="411"/>
      <c r="E11" s="411"/>
      <c r="F11" s="411"/>
      <c r="G11" s="411"/>
      <c r="H11" s="411"/>
      <c r="I11" s="411"/>
    </row>
    <row r="12" spans="1:9" x14ac:dyDescent="0.25">
      <c r="A12" s="411"/>
      <c r="B12" s="411"/>
      <c r="C12" s="411"/>
      <c r="D12" s="411"/>
      <c r="E12" s="411"/>
      <c r="F12" s="411"/>
      <c r="G12" s="411"/>
      <c r="H12" s="411"/>
      <c r="I12" s="411"/>
    </row>
    <row r="13" spans="1:9" x14ac:dyDescent="0.25">
      <c r="A13" s="411"/>
      <c r="B13" s="411"/>
      <c r="C13" s="411"/>
      <c r="D13" s="411"/>
      <c r="E13" s="411"/>
      <c r="F13" s="411"/>
      <c r="G13" s="411"/>
      <c r="H13" s="411"/>
      <c r="I13" s="411"/>
    </row>
    <row r="14" spans="1:9" x14ac:dyDescent="0.25">
      <c r="A14" s="411"/>
      <c r="B14" s="411"/>
      <c r="C14" s="411"/>
      <c r="D14" s="411"/>
      <c r="E14" s="411"/>
      <c r="F14" s="411"/>
      <c r="G14" s="411"/>
      <c r="H14" s="411"/>
      <c r="I14" s="411"/>
    </row>
    <row r="15" spans="1:9" ht="19.5" customHeight="1" thickBot="1" x14ac:dyDescent="0.35">
      <c r="A15" s="140"/>
    </row>
    <row r="16" spans="1:9" ht="19.5" customHeight="1" thickBot="1" x14ac:dyDescent="0.35">
      <c r="A16" s="412" t="s">
        <v>31</v>
      </c>
      <c r="B16" s="413"/>
      <c r="C16" s="413"/>
      <c r="D16" s="413"/>
      <c r="E16" s="413"/>
      <c r="F16" s="413"/>
      <c r="G16" s="413"/>
      <c r="H16" s="414"/>
    </row>
    <row r="17" spans="1:14" ht="20.25" customHeight="1" x14ac:dyDescent="0.25">
      <c r="A17" s="415" t="s">
        <v>47</v>
      </c>
      <c r="B17" s="415"/>
      <c r="C17" s="415"/>
      <c r="D17" s="415"/>
      <c r="E17" s="415"/>
      <c r="F17" s="415"/>
      <c r="G17" s="415"/>
      <c r="H17" s="415"/>
    </row>
    <row r="18" spans="1:14" ht="26.25" customHeight="1" x14ac:dyDescent="0.4">
      <c r="A18" s="50" t="s">
        <v>33</v>
      </c>
      <c r="B18" s="408" t="s">
        <v>5</v>
      </c>
      <c r="C18" s="408"/>
      <c r="D18" s="193"/>
      <c r="E18" s="51"/>
      <c r="F18" s="212"/>
      <c r="G18" s="212"/>
      <c r="H18" s="212"/>
    </row>
    <row r="19" spans="1:14" ht="26.25" customHeight="1" x14ac:dyDescent="0.4">
      <c r="A19" s="50" t="s">
        <v>34</v>
      </c>
      <c r="B19" s="204" t="s">
        <v>7</v>
      </c>
      <c r="C19" s="212">
        <v>29</v>
      </c>
      <c r="D19" s="212"/>
      <c r="E19" s="212"/>
      <c r="F19" s="212"/>
      <c r="G19" s="212"/>
      <c r="H19" s="212"/>
    </row>
    <row r="20" spans="1:14" ht="26.25" customHeight="1" x14ac:dyDescent="0.4">
      <c r="A20" s="50" t="s">
        <v>35</v>
      </c>
      <c r="B20" s="407" t="s">
        <v>9</v>
      </c>
      <c r="C20" s="407"/>
      <c r="D20" s="212"/>
      <c r="E20" s="212"/>
      <c r="F20" s="212"/>
      <c r="G20" s="212"/>
      <c r="H20" s="212"/>
    </row>
    <row r="21" spans="1:14" ht="26.25" customHeight="1" x14ac:dyDescent="0.4">
      <c r="A21" s="50" t="s">
        <v>36</v>
      </c>
      <c r="B21" s="407" t="s">
        <v>11</v>
      </c>
      <c r="C21" s="407"/>
      <c r="D21" s="407"/>
      <c r="E21" s="407"/>
      <c r="F21" s="407"/>
      <c r="G21" s="407"/>
      <c r="H21" s="407"/>
      <c r="I21" s="52"/>
    </row>
    <row r="22" spans="1:14" ht="26.25" customHeight="1" x14ac:dyDescent="0.4">
      <c r="A22" s="50" t="s">
        <v>37</v>
      </c>
      <c r="B22" s="53" t="s">
        <v>12</v>
      </c>
      <c r="C22" s="212"/>
      <c r="D22" s="212"/>
      <c r="E22" s="212"/>
      <c r="F22" s="212"/>
      <c r="G22" s="212"/>
      <c r="H22" s="212"/>
    </row>
    <row r="23" spans="1:14" ht="26.25" customHeight="1" x14ac:dyDescent="0.4">
      <c r="A23" s="50" t="s">
        <v>38</v>
      </c>
      <c r="B23" s="53"/>
      <c r="C23" s="212"/>
      <c r="D23" s="212"/>
      <c r="E23" s="212"/>
      <c r="F23" s="212"/>
      <c r="G23" s="212"/>
      <c r="H23" s="212"/>
    </row>
    <row r="24" spans="1:14" ht="18.75" x14ac:dyDescent="0.3">
      <c r="A24" s="50"/>
      <c r="B24" s="54"/>
    </row>
    <row r="25" spans="1:14" ht="18.75" x14ac:dyDescent="0.3">
      <c r="A25" s="55" t="s">
        <v>1</v>
      </c>
      <c r="B25" s="54"/>
    </row>
    <row r="26" spans="1:14" ht="26.25" customHeight="1" x14ac:dyDescent="0.4">
      <c r="A26" s="188" t="s">
        <v>4</v>
      </c>
      <c r="B26" s="408" t="s">
        <v>125</v>
      </c>
      <c r="C26" s="408"/>
    </row>
    <row r="27" spans="1:14" ht="26.25" customHeight="1" x14ac:dyDescent="0.4">
      <c r="A27" s="146" t="s">
        <v>48</v>
      </c>
      <c r="B27" s="409"/>
      <c r="C27" s="409"/>
    </row>
    <row r="28" spans="1:14" ht="27" customHeight="1" thickBot="1" x14ac:dyDescent="0.45">
      <c r="A28" s="146" t="s">
        <v>6</v>
      </c>
      <c r="B28" s="142">
        <v>84.06</v>
      </c>
    </row>
    <row r="29" spans="1:14" s="2" customFormat="1" ht="27" customHeight="1" thickBot="1" x14ac:dyDescent="0.45">
      <c r="A29" s="146" t="s">
        <v>49</v>
      </c>
      <c r="B29" s="56"/>
      <c r="C29" s="387" t="s">
        <v>50</v>
      </c>
      <c r="D29" s="388"/>
      <c r="E29" s="388"/>
      <c r="F29" s="388"/>
      <c r="G29" s="389"/>
      <c r="I29" s="57"/>
      <c r="J29" s="57"/>
      <c r="K29" s="57"/>
      <c r="L29" s="57"/>
    </row>
    <row r="30" spans="1:14" s="2" customFormat="1" ht="19.5" customHeight="1" thickBot="1" x14ac:dyDescent="0.35">
      <c r="A30" s="146" t="s">
        <v>51</v>
      </c>
      <c r="B30" s="207">
        <f>B28-B29</f>
        <v>84.06</v>
      </c>
      <c r="C30" s="58"/>
      <c r="D30" s="58"/>
      <c r="E30" s="58"/>
      <c r="F30" s="58"/>
      <c r="G30" s="59"/>
      <c r="I30" s="57"/>
      <c r="J30" s="57"/>
      <c r="K30" s="57"/>
      <c r="L30" s="57"/>
    </row>
    <row r="31" spans="1:14" s="2" customFormat="1" ht="27" customHeight="1" thickBot="1" x14ac:dyDescent="0.45">
      <c r="A31" s="146" t="s">
        <v>52</v>
      </c>
      <c r="B31" s="60">
        <v>1</v>
      </c>
      <c r="C31" s="390" t="s">
        <v>53</v>
      </c>
      <c r="D31" s="391"/>
      <c r="E31" s="391"/>
      <c r="F31" s="391"/>
      <c r="G31" s="391"/>
      <c r="H31" s="392"/>
      <c r="I31" s="57"/>
      <c r="J31" s="57"/>
      <c r="K31" s="57"/>
      <c r="L31" s="57"/>
    </row>
    <row r="32" spans="1:14" s="2" customFormat="1" ht="27" customHeight="1" thickBot="1" x14ac:dyDescent="0.45">
      <c r="A32" s="146" t="s">
        <v>54</v>
      </c>
      <c r="B32" s="60">
        <v>1</v>
      </c>
      <c r="C32" s="390" t="s">
        <v>55</v>
      </c>
      <c r="D32" s="391"/>
      <c r="E32" s="391"/>
      <c r="F32" s="391"/>
      <c r="G32" s="391"/>
      <c r="H32" s="392"/>
      <c r="I32" s="57"/>
      <c r="J32" s="57"/>
      <c r="K32" s="57"/>
      <c r="L32" s="61"/>
      <c r="M32" s="61"/>
      <c r="N32" s="62"/>
    </row>
    <row r="33" spans="1:14" s="2" customFormat="1" ht="17.25" customHeight="1" x14ac:dyDescent="0.3">
      <c r="A33" s="146"/>
      <c r="B33" s="63"/>
      <c r="C33" s="64"/>
      <c r="D33" s="64"/>
      <c r="E33" s="64"/>
      <c r="F33" s="64"/>
      <c r="G33" s="64"/>
      <c r="H33" s="64"/>
      <c r="I33" s="57"/>
      <c r="J33" s="57"/>
      <c r="K33" s="57"/>
      <c r="L33" s="61"/>
      <c r="M33" s="61"/>
      <c r="N33" s="62"/>
    </row>
    <row r="34" spans="1:14" s="2" customFormat="1" ht="18.75" x14ac:dyDescent="0.3">
      <c r="A34" s="146" t="s">
        <v>56</v>
      </c>
      <c r="B34" s="65">
        <f>B31/B32</f>
        <v>1</v>
      </c>
      <c r="C34" s="140" t="s">
        <v>57</v>
      </c>
      <c r="D34" s="140"/>
      <c r="E34" s="140"/>
      <c r="F34" s="140"/>
      <c r="G34" s="140"/>
      <c r="I34" s="57"/>
      <c r="J34" s="57"/>
      <c r="K34" s="57"/>
      <c r="L34" s="61"/>
      <c r="M34" s="61"/>
      <c r="N34" s="62"/>
    </row>
    <row r="35" spans="1:14" s="2" customFormat="1" ht="19.5" customHeight="1" thickBot="1" x14ac:dyDescent="0.35">
      <c r="A35" s="146"/>
      <c r="B35" s="207"/>
      <c r="G35" s="140"/>
      <c r="I35" s="57"/>
      <c r="J35" s="57"/>
      <c r="K35" s="57"/>
      <c r="L35" s="61"/>
      <c r="M35" s="61"/>
      <c r="N35" s="62"/>
    </row>
    <row r="36" spans="1:14" s="2" customFormat="1" ht="27" customHeight="1" thickBot="1" x14ac:dyDescent="0.45">
      <c r="A36" s="66" t="s">
        <v>58</v>
      </c>
      <c r="B36" s="67">
        <v>20</v>
      </c>
      <c r="C36" s="140"/>
      <c r="D36" s="393" t="s">
        <v>59</v>
      </c>
      <c r="E36" s="406"/>
      <c r="F36" s="393" t="s">
        <v>60</v>
      </c>
      <c r="G36" s="394"/>
      <c r="J36" s="57"/>
      <c r="K36" s="57"/>
      <c r="L36" s="61"/>
      <c r="M36" s="61"/>
      <c r="N36" s="62"/>
    </row>
    <row r="37" spans="1:14" s="2" customFormat="1" ht="27" customHeight="1" thickBot="1" x14ac:dyDescent="0.45">
      <c r="A37" s="68" t="s">
        <v>61</v>
      </c>
      <c r="B37" s="69">
        <v>4</v>
      </c>
      <c r="C37" s="70" t="s">
        <v>62</v>
      </c>
      <c r="D37" s="71" t="s">
        <v>63</v>
      </c>
      <c r="E37" s="72" t="s">
        <v>64</v>
      </c>
      <c r="F37" s="71" t="s">
        <v>63</v>
      </c>
      <c r="G37" s="73" t="s">
        <v>64</v>
      </c>
      <c r="I37" s="74" t="s">
        <v>65</v>
      </c>
      <c r="J37" s="57"/>
      <c r="K37" s="57"/>
      <c r="L37" s="61"/>
      <c r="M37" s="61"/>
      <c r="N37" s="62"/>
    </row>
    <row r="38" spans="1:14" s="2" customFormat="1" ht="26.25" customHeight="1" x14ac:dyDescent="0.4">
      <c r="A38" s="68" t="s">
        <v>66</v>
      </c>
      <c r="B38" s="69">
        <v>20</v>
      </c>
      <c r="C38" s="75">
        <v>1</v>
      </c>
      <c r="D38" s="76">
        <v>111242038</v>
      </c>
      <c r="E38" s="77">
        <f>IF(ISBLANK(D38),"-",$D$48/$D$45*D38)</f>
        <v>118157563.89993542</v>
      </c>
      <c r="F38" s="76">
        <v>102577059</v>
      </c>
      <c r="G38" s="78">
        <f>IF(ISBLANK(F38),"-",$D$48/$F$45*F38)</f>
        <v>121703839.72504441</v>
      </c>
      <c r="I38" s="79"/>
      <c r="J38" s="57"/>
      <c r="K38" s="57"/>
      <c r="L38" s="61"/>
      <c r="M38" s="61"/>
      <c r="N38" s="62"/>
    </row>
    <row r="39" spans="1:14" s="2" customFormat="1" ht="26.25" customHeight="1" x14ac:dyDescent="0.4">
      <c r="A39" s="68" t="s">
        <v>67</v>
      </c>
      <c r="B39" s="69">
        <v>1</v>
      </c>
      <c r="C39" s="97">
        <v>2</v>
      </c>
      <c r="D39" s="80">
        <v>111272585</v>
      </c>
      <c r="E39" s="81">
        <f>IF(ISBLANK(D39),"-",$D$48/$D$45*D39)</f>
        <v>118190009.89939159</v>
      </c>
      <c r="F39" s="80">
        <v>102735289</v>
      </c>
      <c r="G39" s="82">
        <f>IF(ISBLANK(F39),"-",$D$48/$F$45*F39)</f>
        <v>121891573.69546068</v>
      </c>
      <c r="I39" s="377">
        <f>ABS((F43/D43*D42)-F42)/D42</f>
        <v>2.8353416906790035E-2</v>
      </c>
      <c r="J39" s="57"/>
      <c r="K39" s="57"/>
      <c r="L39" s="61"/>
      <c r="M39" s="61"/>
      <c r="N39" s="62"/>
    </row>
    <row r="40" spans="1:14" ht="26.25" customHeight="1" x14ac:dyDescent="0.4">
      <c r="A40" s="68" t="s">
        <v>68</v>
      </c>
      <c r="B40" s="69">
        <v>1</v>
      </c>
      <c r="C40" s="97">
        <v>3</v>
      </c>
      <c r="D40" s="80">
        <v>111031881</v>
      </c>
      <c r="E40" s="81">
        <f>IF(ISBLANK(D40),"-",$D$48/$D$45*D40)</f>
        <v>117934342.17905578</v>
      </c>
      <c r="F40" s="80">
        <v>102748372</v>
      </c>
      <c r="G40" s="82">
        <f>IF(ISBLANK(F40),"-",$D$48/$F$45*F40)</f>
        <v>121907096.18509574</v>
      </c>
      <c r="I40" s="377"/>
      <c r="L40" s="61"/>
      <c r="M40" s="61"/>
      <c r="N40" s="140"/>
    </row>
    <row r="41" spans="1:14" ht="27" customHeight="1" thickBot="1" x14ac:dyDescent="0.45">
      <c r="A41" s="68" t="s">
        <v>69</v>
      </c>
      <c r="B41" s="69">
        <v>1</v>
      </c>
      <c r="C41" s="83">
        <v>4</v>
      </c>
      <c r="D41" s="84"/>
      <c r="E41" s="85" t="str">
        <f>IF(ISBLANK(D41),"-",$D$48/$D$45*D41)</f>
        <v>-</v>
      </c>
      <c r="F41" s="84"/>
      <c r="G41" s="86" t="str">
        <f>IF(ISBLANK(F41),"-",$D$48/$F$45*F41)</f>
        <v>-</v>
      </c>
      <c r="I41" s="87"/>
      <c r="L41" s="61"/>
      <c r="M41" s="61"/>
      <c r="N41" s="140"/>
    </row>
    <row r="42" spans="1:14" ht="27" customHeight="1" thickBot="1" x14ac:dyDescent="0.45">
      <c r="A42" s="68" t="s">
        <v>70</v>
      </c>
      <c r="B42" s="69">
        <v>1</v>
      </c>
      <c r="C42" s="88" t="s">
        <v>71</v>
      </c>
      <c r="D42" s="89">
        <f>AVERAGE(D38:D41)</f>
        <v>111182168</v>
      </c>
      <c r="E42" s="90">
        <f>AVERAGE(E38:E41)</f>
        <v>118093971.99279428</v>
      </c>
      <c r="F42" s="89">
        <f>AVERAGE(F38:F41)</f>
        <v>102686906.66666667</v>
      </c>
      <c r="G42" s="91">
        <f>AVERAGE(G38:G41)</f>
        <v>121834169.86853361</v>
      </c>
      <c r="H42" s="92"/>
    </row>
    <row r="43" spans="1:14" ht="26.25" customHeight="1" x14ac:dyDescent="0.4">
      <c r="A43" s="68" t="s">
        <v>72</v>
      </c>
      <c r="B43" s="69">
        <v>1</v>
      </c>
      <c r="C43" s="93" t="s">
        <v>73</v>
      </c>
      <c r="D43" s="94">
        <v>16.8</v>
      </c>
      <c r="E43" s="140"/>
      <c r="F43" s="94">
        <v>15.04</v>
      </c>
      <c r="H43" s="92"/>
    </row>
    <row r="44" spans="1:14" ht="26.25" customHeight="1" x14ac:dyDescent="0.4">
      <c r="A44" s="68" t="s">
        <v>74</v>
      </c>
      <c r="B44" s="69">
        <v>1</v>
      </c>
      <c r="C44" s="95" t="s">
        <v>75</v>
      </c>
      <c r="D44" s="96">
        <f>D43*$B$34</f>
        <v>16.8</v>
      </c>
      <c r="E44" s="154"/>
      <c r="F44" s="96">
        <f>F43*$B$34</f>
        <v>15.04</v>
      </c>
      <c r="H44" s="92"/>
    </row>
    <row r="45" spans="1:14" ht="19.5" customHeight="1" thickBot="1" x14ac:dyDescent="0.35">
      <c r="A45" s="68" t="s">
        <v>76</v>
      </c>
      <c r="B45" s="97">
        <f>(B44/B43)*(B42/B41)*(B40/B39)*(B38/B37)*B36</f>
        <v>100</v>
      </c>
      <c r="C45" s="95" t="s">
        <v>77</v>
      </c>
      <c r="D45" s="98">
        <f>D44*$B$30/100</f>
        <v>14.12208</v>
      </c>
      <c r="E45" s="137"/>
      <c r="F45" s="98">
        <f>F44*$B$30/100</f>
        <v>12.642624000000001</v>
      </c>
      <c r="H45" s="92"/>
    </row>
    <row r="46" spans="1:14" ht="19.5" customHeight="1" thickBot="1" x14ac:dyDescent="0.35">
      <c r="A46" s="378" t="s">
        <v>78</v>
      </c>
      <c r="B46" s="382"/>
      <c r="C46" s="95" t="s">
        <v>79</v>
      </c>
      <c r="D46" s="99">
        <f>D45/$B$45</f>
        <v>0.14122080000000001</v>
      </c>
      <c r="E46" s="100"/>
      <c r="F46" s="101">
        <f>F45/$B$45</f>
        <v>0.12642624000000002</v>
      </c>
      <c r="H46" s="92"/>
    </row>
    <row r="47" spans="1:14" ht="27" customHeight="1" thickBot="1" x14ac:dyDescent="0.45">
      <c r="A47" s="380"/>
      <c r="B47" s="383"/>
      <c r="C47" s="102" t="s">
        <v>80</v>
      </c>
      <c r="D47" s="103">
        <v>0.15</v>
      </c>
      <c r="E47" s="104"/>
      <c r="F47" s="100"/>
      <c r="H47" s="92"/>
    </row>
    <row r="48" spans="1:14" ht="18.75" x14ac:dyDescent="0.3">
      <c r="C48" s="105" t="s">
        <v>81</v>
      </c>
      <c r="D48" s="98">
        <f>D47*$B$45</f>
        <v>15</v>
      </c>
      <c r="F48" s="106"/>
      <c r="H48" s="92"/>
    </row>
    <row r="49" spans="1:12" ht="19.5" customHeight="1" thickBot="1" x14ac:dyDescent="0.35">
      <c r="C49" s="107" t="s">
        <v>82</v>
      </c>
      <c r="D49" s="108">
        <f>D48/B34</f>
        <v>15</v>
      </c>
      <c r="F49" s="106"/>
      <c r="H49" s="92"/>
    </row>
    <row r="50" spans="1:12" ht="18.75" x14ac:dyDescent="0.3">
      <c r="C50" s="66" t="s">
        <v>83</v>
      </c>
      <c r="D50" s="109">
        <f>AVERAGE(E38:E41,G38:G41)</f>
        <v>119964070.93066394</v>
      </c>
      <c r="F50" s="110"/>
      <c r="H50" s="92"/>
    </row>
    <row r="51" spans="1:12" ht="18.75" x14ac:dyDescent="0.3">
      <c r="C51" s="68" t="s">
        <v>84</v>
      </c>
      <c r="D51" s="111">
        <f>STDEV(E38:E41,G38:G41)/D50</f>
        <v>1.7102866096277369E-2</v>
      </c>
      <c r="F51" s="110"/>
      <c r="H51" s="92"/>
    </row>
    <row r="52" spans="1:12" ht="19.5" customHeight="1" thickBot="1" x14ac:dyDescent="0.35">
      <c r="C52" s="112" t="s">
        <v>20</v>
      </c>
      <c r="D52" s="113">
        <f>COUNT(E38:E41,G38:G41)</f>
        <v>6</v>
      </c>
      <c r="F52" s="110"/>
    </row>
    <row r="54" spans="1:12" ht="18.75" x14ac:dyDescent="0.3">
      <c r="A54" s="114" t="s">
        <v>1</v>
      </c>
      <c r="B54" s="115" t="s">
        <v>85</v>
      </c>
    </row>
    <row r="55" spans="1:12" ht="18.75" x14ac:dyDescent="0.3">
      <c r="A55" s="140" t="s">
        <v>86</v>
      </c>
      <c r="B55" s="116" t="str">
        <f>B21</f>
        <v xml:space="preserve">Lamivudine 150mg,NEVIRAPINE 200MG,ZIDOVUDINE 300MG </v>
      </c>
    </row>
    <row r="56" spans="1:12" ht="26.25" customHeight="1" x14ac:dyDescent="0.4">
      <c r="A56" s="116" t="s">
        <v>87</v>
      </c>
      <c r="B56" s="117">
        <v>150</v>
      </c>
      <c r="C56" s="140" t="str">
        <f>B20</f>
        <v>Lamivudine     Nevirapine and Zidovudine</v>
      </c>
      <c r="H56" s="154"/>
    </row>
    <row r="57" spans="1:12" ht="18.75" x14ac:dyDescent="0.3">
      <c r="A57" s="116" t="s">
        <v>88</v>
      </c>
      <c r="B57" s="194">
        <f>Uniformity!C46</f>
        <v>1234.6936000000001</v>
      </c>
      <c r="H57" s="154"/>
    </row>
    <row r="58" spans="1:12" ht="19.5" customHeight="1" thickBot="1" x14ac:dyDescent="0.35">
      <c r="H58" s="154"/>
    </row>
    <row r="59" spans="1:12" s="2" customFormat="1" ht="27" customHeight="1" thickBot="1" x14ac:dyDescent="0.45">
      <c r="A59" s="66" t="s">
        <v>89</v>
      </c>
      <c r="B59" s="67">
        <v>100</v>
      </c>
      <c r="C59" s="140"/>
      <c r="D59" s="118" t="s">
        <v>90</v>
      </c>
      <c r="E59" s="119" t="s">
        <v>62</v>
      </c>
      <c r="F59" s="119" t="s">
        <v>63</v>
      </c>
      <c r="G59" s="119" t="s">
        <v>91</v>
      </c>
      <c r="H59" s="70" t="s">
        <v>92</v>
      </c>
      <c r="L59" s="57"/>
    </row>
    <row r="60" spans="1:12" s="2" customFormat="1" ht="26.25" customHeight="1" x14ac:dyDescent="0.4">
      <c r="A60" s="68" t="s">
        <v>93</v>
      </c>
      <c r="B60" s="69">
        <v>5</v>
      </c>
      <c r="C60" s="395" t="s">
        <v>94</v>
      </c>
      <c r="D60" s="398">
        <v>1084.95</v>
      </c>
      <c r="E60" s="120">
        <v>1</v>
      </c>
      <c r="F60" s="121">
        <v>102935581</v>
      </c>
      <c r="G60" s="195">
        <f>IF(ISBLANK(F60),"-",(F60/$D$50*$D$47*$B$68)*($B$57/$D$60))</f>
        <v>146.47215023381969</v>
      </c>
      <c r="H60" s="122">
        <f t="shared" ref="H60:H71" si="0">IF(ISBLANK(F60),"-",G60/$B$56)</f>
        <v>0.97648100155879791</v>
      </c>
      <c r="L60" s="57"/>
    </row>
    <row r="61" spans="1:12" s="2" customFormat="1" ht="26.25" customHeight="1" x14ac:dyDescent="0.4">
      <c r="A61" s="68" t="s">
        <v>95</v>
      </c>
      <c r="B61" s="69">
        <v>50</v>
      </c>
      <c r="C61" s="396"/>
      <c r="D61" s="399"/>
      <c r="E61" s="123">
        <v>2</v>
      </c>
      <c r="F61" s="80">
        <v>102747789</v>
      </c>
      <c r="G61" s="196">
        <f>IF(ISBLANK(F61),"-",(F61/$D$50*$D$47*$B$68)*($B$57/$D$60))</f>
        <v>146.20493167081656</v>
      </c>
      <c r="H61" s="124">
        <f t="shared" si="0"/>
        <v>0.97469954447211038</v>
      </c>
      <c r="L61" s="57"/>
    </row>
    <row r="62" spans="1:12" s="2" customFormat="1" ht="26.25" customHeight="1" x14ac:dyDescent="0.4">
      <c r="A62" s="68" t="s">
        <v>96</v>
      </c>
      <c r="B62" s="69">
        <v>1</v>
      </c>
      <c r="C62" s="396"/>
      <c r="D62" s="399"/>
      <c r="E62" s="123">
        <v>3</v>
      </c>
      <c r="F62" s="125">
        <v>102932893</v>
      </c>
      <c r="G62" s="196">
        <f>IF(ISBLANK(F62),"-",(F62/$D$50*$D$47*$B$68)*($B$57/$D$60))</f>
        <v>146.46832534512711</v>
      </c>
      <c r="H62" s="124">
        <f t="shared" si="0"/>
        <v>0.97645550230084743</v>
      </c>
      <c r="L62" s="57"/>
    </row>
    <row r="63" spans="1:12" ht="27" customHeight="1" thickBot="1" x14ac:dyDescent="0.45">
      <c r="A63" s="68" t="s">
        <v>97</v>
      </c>
      <c r="B63" s="69">
        <v>1</v>
      </c>
      <c r="C63" s="397"/>
      <c r="D63" s="400"/>
      <c r="E63" s="126">
        <v>4</v>
      </c>
      <c r="F63" s="127"/>
      <c r="G63" s="196" t="str">
        <f>IF(ISBLANK(F63),"-",(F63/$D$50*$D$47*$B$68)*($B$57/$D$60))</f>
        <v>-</v>
      </c>
      <c r="H63" s="124" t="str">
        <f t="shared" si="0"/>
        <v>-</v>
      </c>
    </row>
    <row r="64" spans="1:12" ht="26.25" customHeight="1" x14ac:dyDescent="0.4">
      <c r="A64" s="68" t="s">
        <v>98</v>
      </c>
      <c r="B64" s="69">
        <v>1</v>
      </c>
      <c r="C64" s="395" t="s">
        <v>99</v>
      </c>
      <c r="D64" s="398">
        <v>1115.52</v>
      </c>
      <c r="E64" s="120">
        <v>1</v>
      </c>
      <c r="F64" s="121">
        <v>107572312</v>
      </c>
      <c r="G64" s="197">
        <f>IF(ISBLANK(F64),"-",(F64/$D$50*$D$47*$B$68)*($B$57/$D$64))</f>
        <v>148.87521539239046</v>
      </c>
      <c r="H64" s="128">
        <f t="shared" si="0"/>
        <v>0.99250143594926976</v>
      </c>
    </row>
    <row r="65" spans="1:8" ht="26.25" customHeight="1" x14ac:dyDescent="0.4">
      <c r="A65" s="68" t="s">
        <v>100</v>
      </c>
      <c r="B65" s="69">
        <v>1</v>
      </c>
      <c r="C65" s="396"/>
      <c r="D65" s="399"/>
      <c r="E65" s="123">
        <v>2</v>
      </c>
      <c r="F65" s="80">
        <v>107693725</v>
      </c>
      <c r="G65" s="198">
        <f>IF(ISBLANK(F65),"-",(F65/$D$50*$D$47*$B$68)*($B$57/$D$64))</f>
        <v>149.04324549409949</v>
      </c>
      <c r="H65" s="129">
        <f t="shared" si="0"/>
        <v>0.99362163662732994</v>
      </c>
    </row>
    <row r="66" spans="1:8" ht="26.25" customHeight="1" x14ac:dyDescent="0.4">
      <c r="A66" s="68" t="s">
        <v>101</v>
      </c>
      <c r="B66" s="69">
        <v>1</v>
      </c>
      <c r="C66" s="396"/>
      <c r="D66" s="399"/>
      <c r="E66" s="123">
        <v>3</v>
      </c>
      <c r="F66" s="80">
        <v>107829106</v>
      </c>
      <c r="G66" s="198">
        <f>IF(ISBLANK(F66),"-",(F66/$D$50*$D$47*$B$68)*($B$57/$D$64))</f>
        <v>149.23060667617611</v>
      </c>
      <c r="H66" s="129">
        <f t="shared" si="0"/>
        <v>0.99487071117450743</v>
      </c>
    </row>
    <row r="67" spans="1:8" ht="27" customHeight="1" thickBot="1" x14ac:dyDescent="0.45">
      <c r="A67" s="68" t="s">
        <v>102</v>
      </c>
      <c r="B67" s="69">
        <v>1</v>
      </c>
      <c r="C67" s="397"/>
      <c r="D67" s="400"/>
      <c r="E67" s="126">
        <v>4</v>
      </c>
      <c r="F67" s="127"/>
      <c r="G67" s="199" t="str">
        <f>IF(ISBLANK(F67),"-",(F67/$D$50*$D$47*$B$68)*($B$57/$D$64))</f>
        <v>-</v>
      </c>
      <c r="H67" s="130" t="str">
        <f t="shared" si="0"/>
        <v>-</v>
      </c>
    </row>
    <row r="68" spans="1:8" ht="26.25" customHeight="1" x14ac:dyDescent="0.4">
      <c r="A68" s="68" t="s">
        <v>103</v>
      </c>
      <c r="B68" s="131">
        <f>(B67/B66)*(B65/B64)*(B63/B62)*(B61/B60)*B59</f>
        <v>1000</v>
      </c>
      <c r="C68" s="395" t="s">
        <v>104</v>
      </c>
      <c r="D68" s="398">
        <v>1263.17</v>
      </c>
      <c r="E68" s="120">
        <v>1</v>
      </c>
      <c r="F68" s="121">
        <v>119787718</v>
      </c>
      <c r="G68" s="197">
        <f>IF(ISBLANK(F68),"-",(F68/$D$50*$D$47*$B$68)*($B$57/$D$68))</f>
        <v>146.40292374719638</v>
      </c>
      <c r="H68" s="124">
        <f t="shared" si="0"/>
        <v>0.97601949164797586</v>
      </c>
    </row>
    <row r="69" spans="1:8" ht="27" customHeight="1" thickBot="1" x14ac:dyDescent="0.45">
      <c r="A69" s="112" t="s">
        <v>105</v>
      </c>
      <c r="B69" s="132">
        <f>(D47*B68)/B56*B57</f>
        <v>1234.6936000000001</v>
      </c>
      <c r="C69" s="396"/>
      <c r="D69" s="399"/>
      <c r="E69" s="123">
        <v>2</v>
      </c>
      <c r="F69" s="80">
        <v>121106849</v>
      </c>
      <c r="G69" s="198">
        <f>IF(ISBLANK(F69),"-",(F69/$D$50*$D$47*$B$68)*($B$57/$D$68))</f>
        <v>148.01514775838896</v>
      </c>
      <c r="H69" s="124">
        <f t="shared" si="0"/>
        <v>0.98676765172259306</v>
      </c>
    </row>
    <row r="70" spans="1:8" ht="26.25" customHeight="1" x14ac:dyDescent="0.4">
      <c r="A70" s="402" t="s">
        <v>78</v>
      </c>
      <c r="B70" s="403"/>
      <c r="C70" s="396"/>
      <c r="D70" s="399"/>
      <c r="E70" s="123">
        <v>3</v>
      </c>
      <c r="F70" s="80">
        <v>120732688</v>
      </c>
      <c r="G70" s="198">
        <f>IF(ISBLANK(F70),"-",(F70/$D$50*$D$47*$B$68)*($B$57/$D$68))</f>
        <v>147.55785326053251</v>
      </c>
      <c r="H70" s="124">
        <f t="shared" si="0"/>
        <v>0.98371902173688341</v>
      </c>
    </row>
    <row r="71" spans="1:8" ht="27" customHeight="1" thickBot="1" x14ac:dyDescent="0.45">
      <c r="A71" s="404"/>
      <c r="B71" s="405"/>
      <c r="C71" s="401"/>
      <c r="D71" s="400"/>
      <c r="E71" s="126">
        <v>4</v>
      </c>
      <c r="F71" s="127"/>
      <c r="G71" s="199" t="str">
        <f>IF(ISBLANK(F71),"-",(F71/$D$50*$D$47*$B$68)*($B$57/$D$68))</f>
        <v>-</v>
      </c>
      <c r="H71" s="133" t="str">
        <f t="shared" si="0"/>
        <v>-</v>
      </c>
    </row>
    <row r="72" spans="1:8" ht="26.25" customHeight="1" x14ac:dyDescent="0.4">
      <c r="A72" s="154"/>
      <c r="B72" s="154"/>
      <c r="C72" s="154"/>
      <c r="D72" s="154"/>
      <c r="E72" s="154"/>
      <c r="F72" s="134" t="s">
        <v>71</v>
      </c>
      <c r="G72" s="210">
        <f>AVERAGE(G60:G71)</f>
        <v>147.58559995317194</v>
      </c>
      <c r="H72" s="135">
        <f>AVERAGE(H60:H71)</f>
        <v>0.98390399968781272</v>
      </c>
    </row>
    <row r="73" spans="1:8" ht="26.25" customHeight="1" x14ac:dyDescent="0.4">
      <c r="C73" s="154"/>
      <c r="D73" s="154"/>
      <c r="E73" s="154"/>
      <c r="F73" s="136" t="s">
        <v>84</v>
      </c>
      <c r="G73" s="200">
        <f>STDEV(G60:G71)/G72</f>
        <v>8.4602400581176088E-3</v>
      </c>
      <c r="H73" s="200">
        <f>STDEV(H60:H71)/H72</f>
        <v>8.4602400581176261E-3</v>
      </c>
    </row>
    <row r="74" spans="1:8" ht="27" customHeight="1" thickBot="1" x14ac:dyDescent="0.45">
      <c r="A74" s="154"/>
      <c r="B74" s="154"/>
      <c r="C74" s="154"/>
      <c r="D74" s="154"/>
      <c r="E74" s="137"/>
      <c r="F74" s="138" t="s">
        <v>20</v>
      </c>
      <c r="G74" s="139">
        <f>COUNT(G60:G71)</f>
        <v>9</v>
      </c>
      <c r="H74" s="139">
        <f>COUNT(H60:H71)</f>
        <v>9</v>
      </c>
    </row>
    <row r="76" spans="1:8" ht="26.25" customHeight="1" x14ac:dyDescent="0.4">
      <c r="A76" s="188" t="s">
        <v>106</v>
      </c>
      <c r="B76" s="146" t="s">
        <v>107</v>
      </c>
      <c r="C76" s="384" t="str">
        <f>B20</f>
        <v>Lamivudine     Nevirapine and Zidovudine</v>
      </c>
      <c r="D76" s="384"/>
      <c r="E76" s="140" t="s">
        <v>108</v>
      </c>
      <c r="F76" s="140"/>
      <c r="G76" s="141">
        <f>H72</f>
        <v>0.98390399968781272</v>
      </c>
      <c r="H76" s="207"/>
    </row>
    <row r="77" spans="1:8" ht="18.75" x14ac:dyDescent="0.3">
      <c r="A77" s="55" t="s">
        <v>109</v>
      </c>
      <c r="B77" s="55" t="s">
        <v>110</v>
      </c>
    </row>
    <row r="78" spans="1:8" ht="18.75" x14ac:dyDescent="0.3">
      <c r="A78" s="55"/>
      <c r="B78" s="55"/>
    </row>
    <row r="79" spans="1:8" ht="26.25" customHeight="1" x14ac:dyDescent="0.4">
      <c r="A79" s="188" t="s">
        <v>4</v>
      </c>
      <c r="B79" s="386" t="str">
        <f>B26</f>
        <v>lamivudine</v>
      </c>
      <c r="C79" s="386"/>
    </row>
    <row r="80" spans="1:8" ht="26.25" customHeight="1" x14ac:dyDescent="0.4">
      <c r="A80" s="146" t="s">
        <v>48</v>
      </c>
      <c r="B80" s="386">
        <f>B27</f>
        <v>0</v>
      </c>
      <c r="C80" s="386"/>
    </row>
    <row r="81" spans="1:12" ht="27" customHeight="1" thickBot="1" x14ac:dyDescent="0.45">
      <c r="A81" s="146" t="s">
        <v>6</v>
      </c>
      <c r="B81" s="142">
        <f>B28</f>
        <v>84.06</v>
      </c>
    </row>
    <row r="82" spans="1:12" s="2" customFormat="1" ht="27" customHeight="1" thickBot="1" x14ac:dyDescent="0.45">
      <c r="A82" s="146" t="s">
        <v>49</v>
      </c>
      <c r="B82" s="56">
        <v>0</v>
      </c>
      <c r="C82" s="387" t="s">
        <v>50</v>
      </c>
      <c r="D82" s="388"/>
      <c r="E82" s="388"/>
      <c r="F82" s="388"/>
      <c r="G82" s="389"/>
      <c r="I82" s="57"/>
      <c r="J82" s="57"/>
      <c r="K82" s="57"/>
      <c r="L82" s="57"/>
    </row>
    <row r="83" spans="1:12" s="2" customFormat="1" ht="19.5" customHeight="1" thickBot="1" x14ac:dyDescent="0.35">
      <c r="A83" s="146" t="s">
        <v>51</v>
      </c>
      <c r="B83" s="207">
        <f>B81-B82</f>
        <v>84.06</v>
      </c>
      <c r="C83" s="58"/>
      <c r="D83" s="58"/>
      <c r="E83" s="58"/>
      <c r="F83" s="58"/>
      <c r="G83" s="59"/>
      <c r="I83" s="57"/>
      <c r="J83" s="57"/>
      <c r="K83" s="57"/>
      <c r="L83" s="57"/>
    </row>
    <row r="84" spans="1:12" s="2" customFormat="1" ht="27" customHeight="1" thickBot="1" x14ac:dyDescent="0.45">
      <c r="A84" s="146" t="s">
        <v>52</v>
      </c>
      <c r="B84" s="60">
        <v>1</v>
      </c>
      <c r="C84" s="390" t="s">
        <v>111</v>
      </c>
      <c r="D84" s="391"/>
      <c r="E84" s="391"/>
      <c r="F84" s="391"/>
      <c r="G84" s="391"/>
      <c r="H84" s="392"/>
      <c r="I84" s="57"/>
      <c r="J84" s="57"/>
      <c r="K84" s="57"/>
      <c r="L84" s="57"/>
    </row>
    <row r="85" spans="1:12" s="2" customFormat="1" ht="27" customHeight="1" thickBot="1" x14ac:dyDescent="0.45">
      <c r="A85" s="146" t="s">
        <v>54</v>
      </c>
      <c r="B85" s="60">
        <v>1</v>
      </c>
      <c r="C85" s="390" t="s">
        <v>112</v>
      </c>
      <c r="D85" s="391"/>
      <c r="E85" s="391"/>
      <c r="F85" s="391"/>
      <c r="G85" s="391"/>
      <c r="H85" s="392"/>
      <c r="I85" s="57"/>
      <c r="J85" s="57"/>
      <c r="K85" s="57"/>
      <c r="L85" s="57"/>
    </row>
    <row r="86" spans="1:12" s="2" customFormat="1" ht="18.75" x14ac:dyDescent="0.3">
      <c r="A86" s="146"/>
      <c r="B86" s="63"/>
      <c r="C86" s="64"/>
      <c r="D86" s="64"/>
      <c r="E86" s="64"/>
      <c r="F86" s="64"/>
      <c r="G86" s="64"/>
      <c r="H86" s="64"/>
      <c r="I86" s="57"/>
      <c r="J86" s="57"/>
      <c r="K86" s="57"/>
      <c r="L86" s="57"/>
    </row>
    <row r="87" spans="1:12" s="2" customFormat="1" ht="18.75" x14ac:dyDescent="0.3">
      <c r="A87" s="146" t="s">
        <v>56</v>
      </c>
      <c r="B87" s="65">
        <f>B84/B85</f>
        <v>1</v>
      </c>
      <c r="C87" s="140" t="s">
        <v>57</v>
      </c>
      <c r="D87" s="140"/>
      <c r="E87" s="140"/>
      <c r="F87" s="140"/>
      <c r="G87" s="140"/>
      <c r="I87" s="57"/>
      <c r="J87" s="57"/>
      <c r="K87" s="57"/>
      <c r="L87" s="57"/>
    </row>
    <row r="88" spans="1:12" ht="19.5" customHeight="1" thickBot="1" x14ac:dyDescent="0.35">
      <c r="A88" s="55"/>
      <c r="B88" s="55"/>
    </row>
    <row r="89" spans="1:12" ht="27" customHeight="1" thickBot="1" x14ac:dyDescent="0.45">
      <c r="A89" s="66" t="s">
        <v>58</v>
      </c>
      <c r="B89" s="67">
        <v>20</v>
      </c>
      <c r="D89" s="205" t="s">
        <v>59</v>
      </c>
      <c r="E89" s="206"/>
      <c r="F89" s="393" t="s">
        <v>60</v>
      </c>
      <c r="G89" s="394"/>
    </row>
    <row r="90" spans="1:12" ht="27" customHeight="1" thickBot="1" x14ac:dyDescent="0.45">
      <c r="A90" s="68" t="s">
        <v>61</v>
      </c>
      <c r="B90" s="69">
        <v>4</v>
      </c>
      <c r="C90" s="208" t="s">
        <v>62</v>
      </c>
      <c r="D90" s="71" t="s">
        <v>63</v>
      </c>
      <c r="E90" s="72" t="s">
        <v>64</v>
      </c>
      <c r="F90" s="71" t="s">
        <v>63</v>
      </c>
      <c r="G90" s="143" t="s">
        <v>64</v>
      </c>
      <c r="I90" s="74" t="s">
        <v>65</v>
      </c>
    </row>
    <row r="91" spans="1:12" ht="26.25" customHeight="1" x14ac:dyDescent="0.4">
      <c r="A91" s="68" t="s">
        <v>66</v>
      </c>
      <c r="B91" s="69">
        <v>20</v>
      </c>
      <c r="C91" s="144">
        <v>1</v>
      </c>
      <c r="D91" s="214">
        <v>99527502</v>
      </c>
      <c r="E91" s="77">
        <f>IF(ISBLANK(D91),"-",$D$101/$D$98*D91)</f>
        <v>131032038.07815763</v>
      </c>
      <c r="F91" s="220">
        <v>114978695</v>
      </c>
      <c r="G91" s="78">
        <f>IF(ISBLANK(F91),"-",$D$101/$F$98*F91)</f>
        <v>133471601.87056454</v>
      </c>
      <c r="I91" s="79"/>
    </row>
    <row r="92" spans="1:12" ht="26.25" customHeight="1" x14ac:dyDescent="0.4">
      <c r="A92" s="68" t="s">
        <v>67</v>
      </c>
      <c r="B92" s="69">
        <v>1</v>
      </c>
      <c r="C92" s="154">
        <v>2</v>
      </c>
      <c r="D92" s="215">
        <v>99702057</v>
      </c>
      <c r="E92" s="81">
        <f>IF(ISBLANK(D92),"-",$D$101/$D$98*D92)</f>
        <v>131261846.89428499</v>
      </c>
      <c r="F92" s="221">
        <v>115203506</v>
      </c>
      <c r="G92" s="82">
        <f>IF(ISBLANK(F92),"-",$D$101/$F$98*F92)</f>
        <v>133732570.95086348</v>
      </c>
      <c r="I92" s="377">
        <f>ABS((F96/D96*D95)-F95)/D95</f>
        <v>2.1628979319755173E-2</v>
      </c>
    </row>
    <row r="93" spans="1:12" ht="26.25" customHeight="1" x14ac:dyDescent="0.4">
      <c r="A93" s="68" t="s">
        <v>68</v>
      </c>
      <c r="B93" s="69">
        <v>1</v>
      </c>
      <c r="C93" s="154">
        <v>3</v>
      </c>
      <c r="D93" s="215">
        <v>99676530</v>
      </c>
      <c r="E93" s="81">
        <f>IF(ISBLANK(D93),"-",$D$101/$D$98*D93)</f>
        <v>131228239.55190417</v>
      </c>
      <c r="F93" s="221">
        <v>115281239</v>
      </c>
      <c r="G93" s="82">
        <f>IF(ISBLANK(F93),"-",$D$101/$F$98*F93)</f>
        <v>133822806.34645747</v>
      </c>
      <c r="I93" s="377"/>
    </row>
    <row r="94" spans="1:12" ht="27" customHeight="1" thickBot="1" x14ac:dyDescent="0.45">
      <c r="A94" s="68" t="s">
        <v>69</v>
      </c>
      <c r="B94" s="69">
        <v>1</v>
      </c>
      <c r="C94" s="145">
        <v>4</v>
      </c>
      <c r="D94" s="216"/>
      <c r="E94" s="85" t="str">
        <f>IF(ISBLANK(D94),"-",$D$101/$D$98*D94)</f>
        <v>-</v>
      </c>
      <c r="F94" s="222"/>
      <c r="G94" s="86" t="str">
        <f>IF(ISBLANK(F94),"-",$D$101/$F$98*F94)</f>
        <v>-</v>
      </c>
      <c r="I94" s="87"/>
    </row>
    <row r="95" spans="1:12" ht="27" customHeight="1" thickBot="1" x14ac:dyDescent="0.45">
      <c r="A95" s="68" t="s">
        <v>70</v>
      </c>
      <c r="B95" s="69">
        <v>1</v>
      </c>
      <c r="C95" s="146" t="s">
        <v>71</v>
      </c>
      <c r="D95" s="147">
        <f>AVERAGE(D91:D94)</f>
        <v>99635363</v>
      </c>
      <c r="E95" s="90">
        <f>AVERAGE(E91:E94)</f>
        <v>131174041.5081156</v>
      </c>
      <c r="F95" s="148">
        <f>AVERAGE(F91:F94)</f>
        <v>115154480</v>
      </c>
      <c r="G95" s="149">
        <f>AVERAGE(G91:G94)</f>
        <v>133675659.72262849</v>
      </c>
    </row>
    <row r="96" spans="1:12" ht="26.25" customHeight="1" x14ac:dyDescent="0.4">
      <c r="A96" s="68" t="s">
        <v>72</v>
      </c>
      <c r="B96" s="142">
        <v>1</v>
      </c>
      <c r="C96" s="150" t="s">
        <v>113</v>
      </c>
      <c r="D96" s="151">
        <v>15.06</v>
      </c>
      <c r="E96" s="140"/>
      <c r="F96" s="94">
        <v>17.079999999999998</v>
      </c>
    </row>
    <row r="97" spans="1:10" ht="26.25" customHeight="1" x14ac:dyDescent="0.4">
      <c r="A97" s="68" t="s">
        <v>74</v>
      </c>
      <c r="B97" s="142">
        <v>1</v>
      </c>
      <c r="C97" s="152" t="s">
        <v>114</v>
      </c>
      <c r="D97" s="153">
        <f>D96*$B$87</f>
        <v>15.06</v>
      </c>
      <c r="E97" s="154"/>
      <c r="F97" s="96">
        <f>F96*$B$87</f>
        <v>17.079999999999998</v>
      </c>
    </row>
    <row r="98" spans="1:10" ht="19.5" customHeight="1" thickBot="1" x14ac:dyDescent="0.35">
      <c r="A98" s="68" t="s">
        <v>76</v>
      </c>
      <c r="B98" s="154">
        <f>(B97/B96)*(B95/B94)*(B93/B92)*(B91/B90)*B89</f>
        <v>100</v>
      </c>
      <c r="C98" s="152" t="s">
        <v>115</v>
      </c>
      <c r="D98" s="155">
        <f>D97*$B$83/100</f>
        <v>12.659436000000001</v>
      </c>
      <c r="E98" s="137"/>
      <c r="F98" s="98">
        <f>F97*$B$83/100</f>
        <v>14.357448</v>
      </c>
    </row>
    <row r="99" spans="1:10" ht="19.5" customHeight="1" thickBot="1" x14ac:dyDescent="0.35">
      <c r="A99" s="378" t="s">
        <v>78</v>
      </c>
      <c r="B99" s="379"/>
      <c r="C99" s="152" t="s">
        <v>116</v>
      </c>
      <c r="D99" s="156">
        <f>D98/$B$98</f>
        <v>0.12659436000000002</v>
      </c>
      <c r="E99" s="137"/>
      <c r="F99" s="101">
        <f>F98/$B$98</f>
        <v>0.14357448</v>
      </c>
      <c r="H99" s="92"/>
    </row>
    <row r="100" spans="1:10" ht="19.5" customHeight="1" thickBot="1" x14ac:dyDescent="0.35">
      <c r="A100" s="380"/>
      <c r="B100" s="381"/>
      <c r="C100" s="152" t="s">
        <v>80</v>
      </c>
      <c r="D100" s="158">
        <f>$B$56/$B$116</f>
        <v>0.16666666666666666</v>
      </c>
      <c r="F100" s="106"/>
      <c r="G100" s="164"/>
      <c r="H100" s="92"/>
    </row>
    <row r="101" spans="1:10" ht="18.75" x14ac:dyDescent="0.3">
      <c r="C101" s="152" t="s">
        <v>81</v>
      </c>
      <c r="D101" s="153">
        <f>D100*$B$98</f>
        <v>16.666666666666664</v>
      </c>
      <c r="F101" s="106"/>
      <c r="H101" s="92"/>
    </row>
    <row r="102" spans="1:10" ht="19.5" customHeight="1" thickBot="1" x14ac:dyDescent="0.35">
      <c r="C102" s="159" t="s">
        <v>82</v>
      </c>
      <c r="D102" s="160">
        <f>D101/B34</f>
        <v>16.666666666666664</v>
      </c>
      <c r="F102" s="110"/>
      <c r="H102" s="92"/>
      <c r="J102" s="161"/>
    </row>
    <row r="103" spans="1:10" ht="18.75" x14ac:dyDescent="0.3">
      <c r="C103" s="162" t="s">
        <v>117</v>
      </c>
      <c r="D103" s="163">
        <f>AVERAGE(E91:E94,G91:G94)</f>
        <v>132424850.61537206</v>
      </c>
      <c r="F103" s="110"/>
      <c r="G103" s="164"/>
      <c r="H103" s="92"/>
      <c r="J103" s="165"/>
    </row>
    <row r="104" spans="1:10" ht="18.75" x14ac:dyDescent="0.3">
      <c r="C104" s="136" t="s">
        <v>84</v>
      </c>
      <c r="D104" s="166">
        <f>STDEV(E91:E94,G91:G94)/D103</f>
        <v>1.040045514537608E-2</v>
      </c>
      <c r="F104" s="110"/>
      <c r="H104" s="92"/>
      <c r="J104" s="165"/>
    </row>
    <row r="105" spans="1:10" ht="19.5" customHeight="1" thickBot="1" x14ac:dyDescent="0.35">
      <c r="C105" s="138" t="s">
        <v>20</v>
      </c>
      <c r="D105" s="167">
        <f>COUNT(E91:E94,G91:G94)</f>
        <v>6</v>
      </c>
      <c r="F105" s="110"/>
      <c r="H105" s="92"/>
      <c r="J105" s="165"/>
    </row>
    <row r="106" spans="1:10" ht="19.5" customHeight="1" thickBot="1" x14ac:dyDescent="0.35">
      <c r="A106" s="114"/>
      <c r="B106" s="114"/>
      <c r="C106" s="114"/>
      <c r="D106" s="114"/>
      <c r="E106" s="114"/>
    </row>
    <row r="107" spans="1:10" ht="26.25" customHeight="1" x14ac:dyDescent="0.4">
      <c r="A107" s="66" t="s">
        <v>118</v>
      </c>
      <c r="B107" s="67">
        <v>900</v>
      </c>
      <c r="C107" s="205" t="s">
        <v>119</v>
      </c>
      <c r="D107" s="168" t="s">
        <v>63</v>
      </c>
      <c r="E107" s="169" t="s">
        <v>120</v>
      </c>
      <c r="F107" s="170" t="s">
        <v>121</v>
      </c>
    </row>
    <row r="108" spans="1:10" ht="26.25" customHeight="1" x14ac:dyDescent="0.4">
      <c r="A108" s="68" t="s">
        <v>122</v>
      </c>
      <c r="B108" s="69">
        <v>1</v>
      </c>
      <c r="C108" s="171">
        <v>1</v>
      </c>
      <c r="D108" s="172">
        <v>128682008</v>
      </c>
      <c r="E108" s="201">
        <f t="shared" ref="E108:E113" si="1">IF(ISBLANK(D108),"-",D108/$D$103*$D$100*$B$116)</f>
        <v>145.76041513585335</v>
      </c>
      <c r="F108" s="173">
        <f t="shared" ref="F108:F113" si="2">IF(ISBLANK(D108), "-", E108/$B$56)</f>
        <v>0.97173610090568896</v>
      </c>
    </row>
    <row r="109" spans="1:10" ht="26.25" customHeight="1" x14ac:dyDescent="0.4">
      <c r="A109" s="68" t="s">
        <v>95</v>
      </c>
      <c r="B109" s="69">
        <v>1</v>
      </c>
      <c r="C109" s="171">
        <v>2</v>
      </c>
      <c r="D109" s="172">
        <v>128514904</v>
      </c>
      <c r="E109" s="202">
        <f t="shared" si="1"/>
        <v>145.57113344224734</v>
      </c>
      <c r="F109" s="174">
        <f t="shared" si="2"/>
        <v>0.97047422294831565</v>
      </c>
    </row>
    <row r="110" spans="1:10" ht="26.25" customHeight="1" x14ac:dyDescent="0.4">
      <c r="A110" s="68" t="s">
        <v>96</v>
      </c>
      <c r="B110" s="69">
        <v>1</v>
      </c>
      <c r="C110" s="171">
        <v>3</v>
      </c>
      <c r="D110" s="172">
        <v>131841406</v>
      </c>
      <c r="E110" s="202">
        <f t="shared" si="1"/>
        <v>149.33912183476798</v>
      </c>
      <c r="F110" s="174">
        <f t="shared" si="2"/>
        <v>0.99559414556511983</v>
      </c>
    </row>
    <row r="111" spans="1:10" ht="26.25" customHeight="1" x14ac:dyDescent="0.4">
      <c r="A111" s="68" t="s">
        <v>97</v>
      </c>
      <c r="B111" s="69">
        <v>1</v>
      </c>
      <c r="C111" s="171">
        <v>4</v>
      </c>
      <c r="D111" s="172">
        <v>131981084</v>
      </c>
      <c r="E111" s="202">
        <f t="shared" si="1"/>
        <v>149.4973376069787</v>
      </c>
      <c r="F111" s="174">
        <f t="shared" si="2"/>
        <v>0.99664891737985806</v>
      </c>
    </row>
    <row r="112" spans="1:10" ht="26.25" customHeight="1" x14ac:dyDescent="0.4">
      <c r="A112" s="68" t="s">
        <v>98</v>
      </c>
      <c r="B112" s="69">
        <v>1</v>
      </c>
      <c r="C112" s="171">
        <v>5</v>
      </c>
      <c r="D112" s="172">
        <v>133785099</v>
      </c>
      <c r="E112" s="202">
        <f t="shared" si="1"/>
        <v>151.54077770709981</v>
      </c>
      <c r="F112" s="174">
        <f t="shared" si="2"/>
        <v>1.0102718513806654</v>
      </c>
    </row>
    <row r="113" spans="1:10" ht="26.25" customHeight="1" x14ac:dyDescent="0.4">
      <c r="A113" s="68" t="s">
        <v>100</v>
      </c>
      <c r="B113" s="69">
        <v>1</v>
      </c>
      <c r="C113" s="175">
        <v>6</v>
      </c>
      <c r="D113" s="176">
        <v>133286194</v>
      </c>
      <c r="E113" s="203">
        <f t="shared" si="1"/>
        <v>150.97565907829079</v>
      </c>
      <c r="F113" s="177">
        <f t="shared" si="2"/>
        <v>1.006504393855272</v>
      </c>
    </row>
    <row r="114" spans="1:10" ht="26.25" customHeight="1" x14ac:dyDescent="0.4">
      <c r="A114" s="68" t="s">
        <v>101</v>
      </c>
      <c r="B114" s="69">
        <v>1</v>
      </c>
      <c r="C114" s="171"/>
      <c r="D114" s="154"/>
      <c r="E114" s="140"/>
      <c r="F114" s="178"/>
    </row>
    <row r="115" spans="1:10" ht="26.25" customHeight="1" x14ac:dyDescent="0.4">
      <c r="A115" s="68" t="s">
        <v>102</v>
      </c>
      <c r="B115" s="69">
        <v>1</v>
      </c>
      <c r="C115" s="171"/>
      <c r="D115" s="179" t="s">
        <v>71</v>
      </c>
      <c r="E115" s="211">
        <f>AVERAGE(E108:E113)</f>
        <v>148.78074080087299</v>
      </c>
      <c r="F115" s="180">
        <f>AVERAGE(F108:F113)</f>
        <v>0.99187160533915331</v>
      </c>
    </row>
    <row r="116" spans="1:10" ht="27" customHeight="1" thickBot="1" x14ac:dyDescent="0.45">
      <c r="A116" s="68" t="s">
        <v>103</v>
      </c>
      <c r="B116" s="97">
        <f>(B115/B114)*(B113/B112)*(B111/B110)*(B109/B108)*B107</f>
        <v>900</v>
      </c>
      <c r="C116" s="181"/>
      <c r="D116" s="146" t="s">
        <v>84</v>
      </c>
      <c r="E116" s="182">
        <f>STDEV(E108:E113)/E115</f>
        <v>1.7184648150100151E-2</v>
      </c>
      <c r="F116" s="182">
        <f>STDEV(F108:F113)/F115</f>
        <v>1.7184648150100186E-2</v>
      </c>
      <c r="I116" s="140"/>
    </row>
    <row r="117" spans="1:10" ht="27" customHeight="1" thickBot="1" x14ac:dyDescent="0.45">
      <c r="A117" s="378" t="s">
        <v>78</v>
      </c>
      <c r="B117" s="382"/>
      <c r="C117" s="183"/>
      <c r="D117" s="184" t="s">
        <v>20</v>
      </c>
      <c r="E117" s="185">
        <f>COUNT(E108:E113)</f>
        <v>6</v>
      </c>
      <c r="F117" s="185">
        <f>COUNT(F108:F113)</f>
        <v>6</v>
      </c>
      <c r="I117" s="140"/>
      <c r="J117" s="165"/>
    </row>
    <row r="118" spans="1:10" ht="19.5" customHeight="1" thickBot="1" x14ac:dyDescent="0.35">
      <c r="A118" s="380"/>
      <c r="B118" s="383"/>
      <c r="C118" s="140"/>
      <c r="D118" s="140"/>
      <c r="E118" s="140"/>
      <c r="F118" s="154"/>
      <c r="G118" s="140"/>
      <c r="H118" s="140"/>
      <c r="I118" s="140"/>
    </row>
    <row r="119" spans="1:10" ht="18.75" x14ac:dyDescent="0.3">
      <c r="A119" s="192"/>
      <c r="B119" s="64"/>
      <c r="C119" s="140"/>
      <c r="D119" s="140"/>
      <c r="E119" s="140"/>
      <c r="F119" s="154"/>
      <c r="G119" s="140"/>
      <c r="H119" s="140"/>
      <c r="I119" s="140"/>
    </row>
    <row r="120" spans="1:10" ht="26.25" customHeight="1" x14ac:dyDescent="0.4">
      <c r="A120" s="188" t="s">
        <v>106</v>
      </c>
      <c r="B120" s="146" t="s">
        <v>123</v>
      </c>
      <c r="C120" s="384" t="str">
        <f>B20</f>
        <v>Lamivudine     Nevirapine and Zidovudine</v>
      </c>
      <c r="D120" s="384"/>
      <c r="E120" s="140" t="s">
        <v>124</v>
      </c>
      <c r="F120" s="140"/>
      <c r="G120" s="141">
        <f>F115</f>
        <v>0.99187160533915331</v>
      </c>
      <c r="H120" s="140"/>
      <c r="I120" s="140"/>
    </row>
    <row r="121" spans="1:10" ht="19.5" customHeight="1" thickBot="1" x14ac:dyDescent="0.35">
      <c r="A121" s="209"/>
      <c r="B121" s="209"/>
      <c r="C121" s="186"/>
      <c r="D121" s="186"/>
      <c r="E121" s="186"/>
      <c r="F121" s="186"/>
      <c r="G121" s="186"/>
      <c r="H121" s="186"/>
    </row>
    <row r="122" spans="1:10" ht="18.75" x14ac:dyDescent="0.3">
      <c r="B122" s="385" t="s">
        <v>26</v>
      </c>
      <c r="C122" s="385"/>
      <c r="E122" s="208" t="s">
        <v>27</v>
      </c>
      <c r="F122" s="187"/>
      <c r="G122" s="385" t="s">
        <v>28</v>
      </c>
      <c r="H122" s="385"/>
    </row>
    <row r="123" spans="1:10" ht="69.95" customHeight="1" x14ac:dyDescent="0.3">
      <c r="A123" s="188" t="s">
        <v>29</v>
      </c>
      <c r="B123" s="189"/>
      <c r="C123" s="189"/>
      <c r="E123" s="189"/>
      <c r="F123" s="140"/>
      <c r="G123" s="189"/>
      <c r="H123" s="189"/>
    </row>
    <row r="124" spans="1:10" ht="69.95" customHeight="1" x14ac:dyDescent="0.3">
      <c r="A124" s="188" t="s">
        <v>30</v>
      </c>
      <c r="B124" s="190"/>
      <c r="C124" s="190"/>
      <c r="E124" s="190"/>
      <c r="F124" s="140"/>
      <c r="G124" s="191"/>
      <c r="H124" s="191"/>
    </row>
    <row r="125" spans="1:10" ht="18.75" x14ac:dyDescent="0.3">
      <c r="A125" s="154"/>
      <c r="B125" s="154"/>
      <c r="C125" s="154"/>
      <c r="D125" s="154"/>
      <c r="E125" s="154"/>
      <c r="F125" s="137"/>
      <c r="G125" s="154"/>
      <c r="H125" s="154"/>
      <c r="I125" s="140"/>
    </row>
    <row r="126" spans="1:10" ht="18.75" x14ac:dyDescent="0.3">
      <c r="A126" s="154"/>
      <c r="B126" s="154"/>
      <c r="C126" s="154"/>
      <c r="D126" s="154"/>
      <c r="E126" s="154"/>
      <c r="F126" s="137"/>
      <c r="G126" s="154"/>
      <c r="H126" s="154"/>
      <c r="I126" s="140"/>
    </row>
    <row r="127" spans="1:10" ht="18.75" x14ac:dyDescent="0.3">
      <c r="A127" s="154"/>
      <c r="B127" s="154"/>
      <c r="C127" s="154"/>
      <c r="D127" s="154"/>
      <c r="E127" s="154"/>
      <c r="F127" s="137"/>
      <c r="G127" s="154"/>
      <c r="H127" s="154"/>
      <c r="I127" s="140"/>
    </row>
    <row r="128" spans="1:10" ht="18.75" x14ac:dyDescent="0.3">
      <c r="A128" s="154"/>
      <c r="B128" s="154"/>
      <c r="C128" s="154"/>
      <c r="D128" s="154"/>
      <c r="E128" s="154"/>
      <c r="F128" s="137"/>
      <c r="G128" s="154"/>
      <c r="H128" s="154"/>
      <c r="I128" s="140"/>
    </row>
    <row r="129" spans="1:9" ht="18.75" x14ac:dyDescent="0.3">
      <c r="A129" s="154"/>
      <c r="B129" s="154"/>
      <c r="C129" s="154"/>
      <c r="D129" s="154"/>
      <c r="E129" s="154"/>
      <c r="F129" s="137"/>
      <c r="G129" s="154"/>
      <c r="H129" s="154"/>
      <c r="I129" s="140"/>
    </row>
    <row r="130" spans="1:9" ht="18.75" x14ac:dyDescent="0.3">
      <c r="A130" s="154"/>
      <c r="B130" s="154"/>
      <c r="C130" s="154"/>
      <c r="D130" s="154"/>
      <c r="E130" s="154"/>
      <c r="F130" s="137"/>
      <c r="G130" s="154"/>
      <c r="H130" s="154"/>
      <c r="I130" s="140"/>
    </row>
    <row r="131" spans="1:9" ht="18.75" x14ac:dyDescent="0.3">
      <c r="A131" s="154"/>
      <c r="B131" s="154"/>
      <c r="C131" s="154"/>
      <c r="D131" s="154"/>
      <c r="E131" s="154"/>
      <c r="F131" s="137"/>
      <c r="G131" s="154"/>
      <c r="H131" s="154"/>
      <c r="I131" s="140"/>
    </row>
    <row r="132" spans="1:9" ht="18.75" x14ac:dyDescent="0.3">
      <c r="A132" s="154"/>
      <c r="B132" s="154"/>
      <c r="C132" s="154"/>
      <c r="D132" s="154"/>
      <c r="E132" s="154"/>
      <c r="F132" s="137"/>
      <c r="G132" s="154"/>
      <c r="H132" s="154"/>
      <c r="I132" s="140"/>
    </row>
    <row r="133" spans="1:9" ht="18.75" x14ac:dyDescent="0.3">
      <c r="A133" s="154"/>
      <c r="B133" s="154"/>
      <c r="C133" s="154"/>
      <c r="D133" s="154"/>
      <c r="E133" s="154"/>
      <c r="F133" s="137"/>
      <c r="G133" s="154"/>
      <c r="H133" s="154"/>
      <c r="I133" s="140"/>
    </row>
    <row r="250" spans="1:1" x14ac:dyDescent="0.25">
      <c r="A250" s="157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C32:H32"/>
    <mergeCell ref="A1:I7"/>
    <mergeCell ref="A8:I14"/>
    <mergeCell ref="A16:H16"/>
    <mergeCell ref="A17:H17"/>
    <mergeCell ref="B18:C18"/>
    <mergeCell ref="B20:C20"/>
    <mergeCell ref="B21:H21"/>
    <mergeCell ref="B26:C26"/>
    <mergeCell ref="B27:C27"/>
    <mergeCell ref="C29:G29"/>
    <mergeCell ref="C31:H31"/>
    <mergeCell ref="A70:B71"/>
    <mergeCell ref="C76:D76"/>
    <mergeCell ref="D36:E36"/>
    <mergeCell ref="F36:G36"/>
    <mergeCell ref="I39:I40"/>
    <mergeCell ref="A46:B47"/>
    <mergeCell ref="C60:C63"/>
    <mergeCell ref="D60:D63"/>
    <mergeCell ref="F89:G89"/>
    <mergeCell ref="C64:C67"/>
    <mergeCell ref="D64:D67"/>
    <mergeCell ref="C68:C71"/>
    <mergeCell ref="D68:D71"/>
    <mergeCell ref="B79:C79"/>
    <mergeCell ref="B80:C80"/>
    <mergeCell ref="C82:G82"/>
    <mergeCell ref="C84:H84"/>
    <mergeCell ref="C85:H85"/>
    <mergeCell ref="I92:I93"/>
    <mergeCell ref="A99:B100"/>
    <mergeCell ref="A117:B118"/>
    <mergeCell ref="C120:D120"/>
    <mergeCell ref="B122:C122"/>
    <mergeCell ref="G122:H122"/>
  </mergeCells>
  <conditionalFormatting sqref="E51">
    <cfRule type="cellIs" dxfId="26" priority="1" operator="greaterThan">
      <formula>0.02</formula>
    </cfRule>
  </conditionalFormatting>
  <conditionalFormatting sqref="D51">
    <cfRule type="cellIs" dxfId="25" priority="2" operator="greaterThan">
      <formula>0.02</formula>
    </cfRule>
  </conditionalFormatting>
  <conditionalFormatting sqref="G73">
    <cfRule type="cellIs" dxfId="24" priority="3" operator="greaterThan">
      <formula>0.02</formula>
    </cfRule>
  </conditionalFormatting>
  <conditionalFormatting sqref="H73">
    <cfRule type="cellIs" dxfId="23" priority="4" operator="greaterThan">
      <formula>0.02</formula>
    </cfRule>
  </conditionalFormatting>
  <conditionalFormatting sqref="D104">
    <cfRule type="cellIs" dxfId="22" priority="5" operator="greaterThan">
      <formula>0.02</formula>
    </cfRule>
  </conditionalFormatting>
  <conditionalFormatting sqref="I39">
    <cfRule type="cellIs" dxfId="21" priority="6" operator="lessThanOrEqual">
      <formula>0.02</formula>
    </cfRule>
  </conditionalFormatting>
  <conditionalFormatting sqref="I39">
    <cfRule type="cellIs" dxfId="20" priority="7" operator="greaterThan">
      <formula>0.02</formula>
    </cfRule>
  </conditionalFormatting>
  <conditionalFormatting sqref="I92">
    <cfRule type="cellIs" dxfId="19" priority="8" operator="lessThanOrEqual">
      <formula>0.02</formula>
    </cfRule>
  </conditionalFormatting>
  <conditionalFormatting sqref="I92">
    <cfRule type="cellIs" dxfId="18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BreakPreview" topLeftCell="A24" zoomScale="55" zoomScaleNormal="40" zoomScaleSheetLayoutView="55" zoomScalePageLayoutView="50" workbookViewId="0">
      <selection activeCell="D114" sqref="D114"/>
    </sheetView>
  </sheetViews>
  <sheetFormatPr defaultColWidth="9.140625" defaultRowHeight="13.5" x14ac:dyDescent="0.25"/>
  <cols>
    <col min="1" max="1" width="55.42578125" style="157" customWidth="1"/>
    <col min="2" max="2" width="33.7109375" style="157" customWidth="1"/>
    <col min="3" max="3" width="42.28515625" style="157" customWidth="1"/>
    <col min="4" max="4" width="30.5703125" style="157" customWidth="1"/>
    <col min="5" max="5" width="39.85546875" style="157" customWidth="1"/>
    <col min="6" max="6" width="30.7109375" style="157" customWidth="1"/>
    <col min="7" max="7" width="39.85546875" style="157" customWidth="1"/>
    <col min="8" max="8" width="30" style="157" customWidth="1"/>
    <col min="9" max="9" width="30.28515625" style="157" hidden="1" customWidth="1"/>
    <col min="10" max="10" width="30.42578125" style="157" customWidth="1"/>
    <col min="11" max="11" width="21.28515625" style="157" customWidth="1"/>
    <col min="12" max="12" width="9.140625" style="157"/>
    <col min="13" max="16384" width="9.140625" style="3"/>
  </cols>
  <sheetData>
    <row r="1" spans="1:9" ht="18.75" customHeight="1" x14ac:dyDescent="0.25">
      <c r="A1" s="410" t="s">
        <v>45</v>
      </c>
      <c r="B1" s="410"/>
      <c r="C1" s="410"/>
      <c r="D1" s="410"/>
      <c r="E1" s="410"/>
      <c r="F1" s="410"/>
      <c r="G1" s="410"/>
      <c r="H1" s="410"/>
      <c r="I1" s="410"/>
    </row>
    <row r="2" spans="1:9" ht="18.75" customHeight="1" x14ac:dyDescent="0.25">
      <c r="A2" s="410"/>
      <c r="B2" s="410"/>
      <c r="C2" s="410"/>
      <c r="D2" s="410"/>
      <c r="E2" s="410"/>
      <c r="F2" s="410"/>
      <c r="G2" s="410"/>
      <c r="H2" s="410"/>
      <c r="I2" s="410"/>
    </row>
    <row r="3" spans="1:9" ht="18.75" customHeight="1" x14ac:dyDescent="0.25">
      <c r="A3" s="410"/>
      <c r="B3" s="410"/>
      <c r="C3" s="410"/>
      <c r="D3" s="410"/>
      <c r="E3" s="410"/>
      <c r="F3" s="410"/>
      <c r="G3" s="410"/>
      <c r="H3" s="410"/>
      <c r="I3" s="410"/>
    </row>
    <row r="4" spans="1:9" ht="18.75" customHeight="1" x14ac:dyDescent="0.25">
      <c r="A4" s="410"/>
      <c r="B4" s="410"/>
      <c r="C4" s="410"/>
      <c r="D4" s="410"/>
      <c r="E4" s="410"/>
      <c r="F4" s="410"/>
      <c r="G4" s="410"/>
      <c r="H4" s="410"/>
      <c r="I4" s="410"/>
    </row>
    <row r="5" spans="1:9" ht="18.75" customHeight="1" x14ac:dyDescent="0.25">
      <c r="A5" s="410"/>
      <c r="B5" s="410"/>
      <c r="C5" s="410"/>
      <c r="D5" s="410"/>
      <c r="E5" s="410"/>
      <c r="F5" s="410"/>
      <c r="G5" s="410"/>
      <c r="H5" s="410"/>
      <c r="I5" s="410"/>
    </row>
    <row r="6" spans="1:9" ht="18.75" customHeight="1" x14ac:dyDescent="0.25">
      <c r="A6" s="410"/>
      <c r="B6" s="410"/>
      <c r="C6" s="410"/>
      <c r="D6" s="410"/>
      <c r="E6" s="410"/>
      <c r="F6" s="410"/>
      <c r="G6" s="410"/>
      <c r="H6" s="410"/>
      <c r="I6" s="410"/>
    </row>
    <row r="7" spans="1:9" ht="18.75" customHeight="1" x14ac:dyDescent="0.25">
      <c r="A7" s="410"/>
      <c r="B7" s="410"/>
      <c r="C7" s="410"/>
      <c r="D7" s="410"/>
      <c r="E7" s="410"/>
      <c r="F7" s="410"/>
      <c r="G7" s="410"/>
      <c r="H7" s="410"/>
      <c r="I7" s="410"/>
    </row>
    <row r="8" spans="1:9" x14ac:dyDescent="0.25">
      <c r="A8" s="411" t="s">
        <v>46</v>
      </c>
      <c r="B8" s="411"/>
      <c r="C8" s="411"/>
      <c r="D8" s="411"/>
      <c r="E8" s="411"/>
      <c r="F8" s="411"/>
      <c r="G8" s="411"/>
      <c r="H8" s="411"/>
      <c r="I8" s="411"/>
    </row>
    <row r="9" spans="1:9" x14ac:dyDescent="0.25">
      <c r="A9" s="411"/>
      <c r="B9" s="411"/>
      <c r="C9" s="411"/>
      <c r="D9" s="411"/>
      <c r="E9" s="411"/>
      <c r="F9" s="411"/>
      <c r="G9" s="411"/>
      <c r="H9" s="411"/>
      <c r="I9" s="411"/>
    </row>
    <row r="10" spans="1:9" x14ac:dyDescent="0.25">
      <c r="A10" s="411"/>
      <c r="B10" s="411"/>
      <c r="C10" s="411"/>
      <c r="D10" s="411"/>
      <c r="E10" s="411"/>
      <c r="F10" s="411"/>
      <c r="G10" s="411"/>
      <c r="H10" s="411"/>
      <c r="I10" s="411"/>
    </row>
    <row r="11" spans="1:9" x14ac:dyDescent="0.25">
      <c r="A11" s="411"/>
      <c r="B11" s="411"/>
      <c r="C11" s="411"/>
      <c r="D11" s="411"/>
      <c r="E11" s="411"/>
      <c r="F11" s="411"/>
      <c r="G11" s="411"/>
      <c r="H11" s="411"/>
      <c r="I11" s="411"/>
    </row>
    <row r="12" spans="1:9" x14ac:dyDescent="0.25">
      <c r="A12" s="411"/>
      <c r="B12" s="411"/>
      <c r="C12" s="411"/>
      <c r="D12" s="411"/>
      <c r="E12" s="411"/>
      <c r="F12" s="411"/>
      <c r="G12" s="411"/>
      <c r="H12" s="411"/>
      <c r="I12" s="411"/>
    </row>
    <row r="13" spans="1:9" x14ac:dyDescent="0.25">
      <c r="A13" s="411"/>
      <c r="B13" s="411"/>
      <c r="C13" s="411"/>
      <c r="D13" s="411"/>
      <c r="E13" s="411"/>
      <c r="F13" s="411"/>
      <c r="G13" s="411"/>
      <c r="H13" s="411"/>
      <c r="I13" s="411"/>
    </row>
    <row r="14" spans="1:9" x14ac:dyDescent="0.25">
      <c r="A14" s="411"/>
      <c r="B14" s="411"/>
      <c r="C14" s="411"/>
      <c r="D14" s="411"/>
      <c r="E14" s="411"/>
      <c r="F14" s="411"/>
      <c r="G14" s="411"/>
      <c r="H14" s="411"/>
      <c r="I14" s="411"/>
    </row>
    <row r="15" spans="1:9" ht="19.5" customHeight="1" thickBot="1" x14ac:dyDescent="0.35">
      <c r="A15" s="140"/>
    </row>
    <row r="16" spans="1:9" ht="19.5" customHeight="1" thickBot="1" x14ac:dyDescent="0.35">
      <c r="A16" s="412" t="s">
        <v>31</v>
      </c>
      <c r="B16" s="413"/>
      <c r="C16" s="413"/>
      <c r="D16" s="413"/>
      <c r="E16" s="413"/>
      <c r="F16" s="413"/>
      <c r="G16" s="413"/>
      <c r="H16" s="414"/>
    </row>
    <row r="17" spans="1:14" ht="20.25" customHeight="1" x14ac:dyDescent="0.25">
      <c r="A17" s="415" t="s">
        <v>47</v>
      </c>
      <c r="B17" s="415"/>
      <c r="C17" s="415"/>
      <c r="D17" s="415"/>
      <c r="E17" s="415"/>
      <c r="F17" s="415"/>
      <c r="G17" s="415"/>
      <c r="H17" s="415"/>
    </row>
    <row r="18" spans="1:14" ht="26.25" customHeight="1" x14ac:dyDescent="0.4">
      <c r="A18" s="50" t="s">
        <v>33</v>
      </c>
      <c r="B18" s="408" t="s">
        <v>5</v>
      </c>
      <c r="C18" s="408"/>
      <c r="D18" s="193"/>
      <c r="E18" s="51"/>
      <c r="F18" s="212"/>
      <c r="G18" s="212"/>
      <c r="H18" s="212"/>
    </row>
    <row r="19" spans="1:14" ht="26.25" customHeight="1" x14ac:dyDescent="0.4">
      <c r="A19" s="50" t="s">
        <v>34</v>
      </c>
      <c r="B19" s="204" t="s">
        <v>7</v>
      </c>
      <c r="C19" s="212">
        <v>29</v>
      </c>
      <c r="D19" s="212"/>
      <c r="E19" s="212"/>
      <c r="F19" s="212"/>
      <c r="G19" s="212"/>
      <c r="H19" s="212"/>
    </row>
    <row r="20" spans="1:14" ht="26.25" customHeight="1" x14ac:dyDescent="0.4">
      <c r="A20" s="50" t="s">
        <v>35</v>
      </c>
      <c r="B20" s="407" t="s">
        <v>9</v>
      </c>
      <c r="C20" s="407"/>
      <c r="D20" s="212"/>
      <c r="E20" s="212"/>
      <c r="F20" s="212"/>
      <c r="G20" s="212"/>
      <c r="H20" s="212"/>
    </row>
    <row r="21" spans="1:14" ht="26.25" customHeight="1" x14ac:dyDescent="0.4">
      <c r="A21" s="50" t="s">
        <v>36</v>
      </c>
      <c r="B21" s="407" t="s">
        <v>11</v>
      </c>
      <c r="C21" s="407"/>
      <c r="D21" s="407"/>
      <c r="E21" s="407"/>
      <c r="F21" s="407"/>
      <c r="G21" s="407"/>
      <c r="H21" s="407"/>
      <c r="I21" s="52"/>
    </row>
    <row r="22" spans="1:14" ht="26.25" customHeight="1" x14ac:dyDescent="0.4">
      <c r="A22" s="50" t="s">
        <v>37</v>
      </c>
      <c r="B22" s="53" t="s">
        <v>12</v>
      </c>
      <c r="C22" s="212"/>
      <c r="D22" s="212"/>
      <c r="E22" s="212"/>
      <c r="F22" s="212"/>
      <c r="G22" s="212"/>
      <c r="H22" s="212"/>
    </row>
    <row r="23" spans="1:14" ht="26.25" customHeight="1" x14ac:dyDescent="0.4">
      <c r="A23" s="50" t="s">
        <v>38</v>
      </c>
      <c r="B23" s="53"/>
      <c r="C23" s="212"/>
      <c r="D23" s="212"/>
      <c r="E23" s="212"/>
      <c r="F23" s="212"/>
      <c r="G23" s="212"/>
      <c r="H23" s="212"/>
    </row>
    <row r="24" spans="1:14" ht="18.75" x14ac:dyDescent="0.3">
      <c r="A24" s="50"/>
      <c r="B24" s="54"/>
    </row>
    <row r="25" spans="1:14" ht="18.75" x14ac:dyDescent="0.3">
      <c r="A25" s="55" t="s">
        <v>1</v>
      </c>
      <c r="B25" s="54"/>
    </row>
    <row r="26" spans="1:14" ht="26.25" customHeight="1" x14ac:dyDescent="0.4">
      <c r="A26" s="188" t="s">
        <v>4</v>
      </c>
      <c r="B26" s="408" t="s">
        <v>127</v>
      </c>
      <c r="C26" s="408"/>
    </row>
    <row r="27" spans="1:14" ht="26.25" customHeight="1" x14ac:dyDescent="0.4">
      <c r="A27" s="146" t="s">
        <v>48</v>
      </c>
      <c r="B27" s="409"/>
      <c r="C27" s="409"/>
    </row>
    <row r="28" spans="1:14" ht="27" customHeight="1" thickBot="1" x14ac:dyDescent="0.45">
      <c r="A28" s="146" t="s">
        <v>6</v>
      </c>
      <c r="B28" s="142">
        <v>99.4</v>
      </c>
    </row>
    <row r="29" spans="1:14" s="2" customFormat="1" ht="27" customHeight="1" thickBot="1" x14ac:dyDescent="0.45">
      <c r="A29" s="146" t="s">
        <v>49</v>
      </c>
      <c r="B29" s="56">
        <v>0</v>
      </c>
      <c r="C29" s="387" t="s">
        <v>50</v>
      </c>
      <c r="D29" s="388"/>
      <c r="E29" s="388"/>
      <c r="F29" s="388"/>
      <c r="G29" s="389"/>
      <c r="I29" s="57"/>
      <c r="J29" s="57"/>
      <c r="K29" s="57"/>
      <c r="L29" s="57"/>
    </row>
    <row r="30" spans="1:14" s="2" customFormat="1" ht="19.5" customHeight="1" thickBot="1" x14ac:dyDescent="0.35">
      <c r="A30" s="146" t="s">
        <v>51</v>
      </c>
      <c r="B30" s="207">
        <f>B28-B29</f>
        <v>99.4</v>
      </c>
      <c r="C30" s="58"/>
      <c r="D30" s="58"/>
      <c r="E30" s="58"/>
      <c r="F30" s="58"/>
      <c r="G30" s="59"/>
      <c r="I30" s="57"/>
      <c r="J30" s="57"/>
      <c r="K30" s="57"/>
      <c r="L30" s="57"/>
    </row>
    <row r="31" spans="1:14" s="2" customFormat="1" ht="27" customHeight="1" thickBot="1" x14ac:dyDescent="0.45">
      <c r="A31" s="146" t="s">
        <v>52</v>
      </c>
      <c r="B31" s="60">
        <v>1</v>
      </c>
      <c r="C31" s="390" t="s">
        <v>53</v>
      </c>
      <c r="D31" s="391"/>
      <c r="E31" s="391"/>
      <c r="F31" s="391"/>
      <c r="G31" s="391"/>
      <c r="H31" s="392"/>
      <c r="I31" s="57"/>
      <c r="J31" s="57"/>
      <c r="K31" s="57"/>
      <c r="L31" s="57"/>
    </row>
    <row r="32" spans="1:14" s="2" customFormat="1" ht="27" customHeight="1" thickBot="1" x14ac:dyDescent="0.45">
      <c r="A32" s="146" t="s">
        <v>54</v>
      </c>
      <c r="B32" s="60">
        <v>1</v>
      </c>
      <c r="C32" s="390" t="s">
        <v>55</v>
      </c>
      <c r="D32" s="391"/>
      <c r="E32" s="391"/>
      <c r="F32" s="391"/>
      <c r="G32" s="391"/>
      <c r="H32" s="392"/>
      <c r="I32" s="57"/>
      <c r="J32" s="57"/>
      <c r="K32" s="57"/>
      <c r="L32" s="61"/>
      <c r="M32" s="61"/>
      <c r="N32" s="62"/>
    </row>
    <row r="33" spans="1:14" s="2" customFormat="1" ht="17.25" customHeight="1" x14ac:dyDescent="0.3">
      <c r="A33" s="146"/>
      <c r="B33" s="63"/>
      <c r="C33" s="64"/>
      <c r="D33" s="64"/>
      <c r="E33" s="64"/>
      <c r="F33" s="64"/>
      <c r="G33" s="64"/>
      <c r="H33" s="64"/>
      <c r="I33" s="57"/>
      <c r="J33" s="57"/>
      <c r="K33" s="57"/>
      <c r="L33" s="61"/>
      <c r="M33" s="61"/>
      <c r="N33" s="62"/>
    </row>
    <row r="34" spans="1:14" s="2" customFormat="1" ht="18.75" x14ac:dyDescent="0.3">
      <c r="A34" s="146" t="s">
        <v>56</v>
      </c>
      <c r="B34" s="65">
        <f>B31/B32</f>
        <v>1</v>
      </c>
      <c r="C34" s="140" t="s">
        <v>57</v>
      </c>
      <c r="D34" s="140"/>
      <c r="E34" s="140"/>
      <c r="F34" s="140"/>
      <c r="G34" s="140"/>
      <c r="I34" s="57"/>
      <c r="J34" s="57"/>
      <c r="K34" s="57"/>
      <c r="L34" s="61"/>
      <c r="M34" s="61"/>
      <c r="N34" s="62"/>
    </row>
    <row r="35" spans="1:14" s="2" customFormat="1" ht="19.5" customHeight="1" thickBot="1" x14ac:dyDescent="0.35">
      <c r="A35" s="146"/>
      <c r="B35" s="207"/>
      <c r="G35" s="140"/>
      <c r="I35" s="57"/>
      <c r="J35" s="57"/>
      <c r="K35" s="57"/>
      <c r="L35" s="61"/>
      <c r="M35" s="61"/>
      <c r="N35" s="62"/>
    </row>
    <row r="36" spans="1:14" s="2" customFormat="1" ht="27" customHeight="1" thickBot="1" x14ac:dyDescent="0.45">
      <c r="A36" s="66" t="s">
        <v>58</v>
      </c>
      <c r="B36" s="67">
        <v>20</v>
      </c>
      <c r="C36" s="140"/>
      <c r="D36" s="393" t="s">
        <v>59</v>
      </c>
      <c r="E36" s="406"/>
      <c r="F36" s="393" t="s">
        <v>60</v>
      </c>
      <c r="G36" s="394"/>
      <c r="J36" s="57"/>
      <c r="K36" s="57"/>
      <c r="L36" s="61"/>
      <c r="M36" s="61"/>
      <c r="N36" s="62"/>
    </row>
    <row r="37" spans="1:14" s="2" customFormat="1" ht="27" customHeight="1" thickBot="1" x14ac:dyDescent="0.45">
      <c r="A37" s="68" t="s">
        <v>61</v>
      </c>
      <c r="B37" s="69">
        <v>4</v>
      </c>
      <c r="C37" s="70" t="s">
        <v>62</v>
      </c>
      <c r="D37" s="71" t="s">
        <v>63</v>
      </c>
      <c r="E37" s="72" t="s">
        <v>64</v>
      </c>
      <c r="F37" s="71" t="s">
        <v>63</v>
      </c>
      <c r="G37" s="73" t="s">
        <v>64</v>
      </c>
      <c r="I37" s="74" t="s">
        <v>65</v>
      </c>
      <c r="J37" s="57"/>
      <c r="K37" s="57"/>
      <c r="L37" s="61"/>
      <c r="M37" s="61"/>
      <c r="N37" s="62"/>
    </row>
    <row r="38" spans="1:14" s="2" customFormat="1" ht="26.25" customHeight="1" x14ac:dyDescent="0.4">
      <c r="A38" s="68" t="s">
        <v>66</v>
      </c>
      <c r="B38" s="69">
        <v>20</v>
      </c>
      <c r="C38" s="75">
        <v>1</v>
      </c>
      <c r="D38" s="76">
        <v>248470299</v>
      </c>
      <c r="E38" s="77">
        <f>IF(ISBLANK(D38),"-",$D$48/$D$45*D38)</f>
        <v>219915061.33575645</v>
      </c>
      <c r="F38" s="76">
        <v>223213754</v>
      </c>
      <c r="G38" s="78">
        <f>IF(ISBLANK(F38),"-",$D$48/$F$45*F38)</f>
        <v>215165558.02396622</v>
      </c>
      <c r="I38" s="79"/>
      <c r="J38" s="57"/>
      <c r="K38" s="57"/>
      <c r="L38" s="61"/>
      <c r="M38" s="61"/>
      <c r="N38" s="62"/>
    </row>
    <row r="39" spans="1:14" s="2" customFormat="1" ht="26.25" customHeight="1" x14ac:dyDescent="0.4">
      <c r="A39" s="68" t="s">
        <v>67</v>
      </c>
      <c r="B39" s="69">
        <v>1</v>
      </c>
      <c r="C39" s="97">
        <v>2</v>
      </c>
      <c r="D39" s="80">
        <v>248200466</v>
      </c>
      <c r="E39" s="81">
        <f>IF(ISBLANK(D39),"-",$D$48/$D$45*D39)</f>
        <v>219676238.66365343</v>
      </c>
      <c r="F39" s="80">
        <v>223434395</v>
      </c>
      <c r="G39" s="82">
        <f>IF(ISBLANK(F39),"-",$D$48/$F$45*F39)</f>
        <v>215378243.59121835</v>
      </c>
      <c r="I39" s="377">
        <f>ABS((F43/D43*D42)-F42)/D42</f>
        <v>1.8202912947045985E-2</v>
      </c>
      <c r="J39" s="57"/>
      <c r="K39" s="57"/>
      <c r="L39" s="61"/>
      <c r="M39" s="61"/>
      <c r="N39" s="62"/>
    </row>
    <row r="40" spans="1:14" ht="26.25" customHeight="1" x14ac:dyDescent="0.4">
      <c r="A40" s="68" t="s">
        <v>68</v>
      </c>
      <c r="B40" s="69">
        <v>1</v>
      </c>
      <c r="C40" s="97">
        <v>3</v>
      </c>
      <c r="D40" s="80">
        <v>247760369</v>
      </c>
      <c r="E40" s="81">
        <f>IF(ISBLANK(D40),"-",$D$48/$D$45*D40)</f>
        <v>219286719.4368557</v>
      </c>
      <c r="F40" s="80">
        <v>223324168</v>
      </c>
      <c r="G40" s="82">
        <f>IF(ISBLANK(F40),"-",$D$48/$F$45*F40)</f>
        <v>215271990.93635592</v>
      </c>
      <c r="I40" s="377"/>
      <c r="L40" s="61"/>
      <c r="M40" s="61"/>
      <c r="N40" s="140"/>
    </row>
    <row r="41" spans="1:14" ht="27" customHeight="1" thickBot="1" x14ac:dyDescent="0.45">
      <c r="A41" s="68" t="s">
        <v>69</v>
      </c>
      <c r="B41" s="69">
        <v>1</v>
      </c>
      <c r="C41" s="83">
        <v>4</v>
      </c>
      <c r="D41" s="84"/>
      <c r="E41" s="85" t="str">
        <f>IF(ISBLANK(D41),"-",$D$48/$D$45*D41)</f>
        <v>-</v>
      </c>
      <c r="F41" s="84"/>
      <c r="G41" s="86" t="str">
        <f>IF(ISBLANK(F41),"-",$D$48/$F$45*F41)</f>
        <v>-</v>
      </c>
      <c r="I41" s="87"/>
      <c r="L41" s="61"/>
      <c r="M41" s="61"/>
      <c r="N41" s="140"/>
    </row>
    <row r="42" spans="1:14" ht="27" customHeight="1" thickBot="1" x14ac:dyDescent="0.45">
      <c r="A42" s="68" t="s">
        <v>70</v>
      </c>
      <c r="B42" s="69">
        <v>1</v>
      </c>
      <c r="C42" s="88" t="s">
        <v>71</v>
      </c>
      <c r="D42" s="89">
        <f>AVERAGE(D38:D41)</f>
        <v>248143711.33333334</v>
      </c>
      <c r="E42" s="90">
        <f>AVERAGE(E38:E41)</f>
        <v>219626006.47875521</v>
      </c>
      <c r="F42" s="89">
        <f>AVERAGE(F38:F41)</f>
        <v>223324105.66666666</v>
      </c>
      <c r="G42" s="91">
        <f>AVERAGE(G38:G41)</f>
        <v>215271930.85051349</v>
      </c>
      <c r="H42" s="92"/>
    </row>
    <row r="43" spans="1:14" ht="26.25" customHeight="1" x14ac:dyDescent="0.4">
      <c r="A43" s="68" t="s">
        <v>72</v>
      </c>
      <c r="B43" s="69">
        <v>1</v>
      </c>
      <c r="C43" s="93" t="s">
        <v>73</v>
      </c>
      <c r="D43" s="94">
        <v>34.1</v>
      </c>
      <c r="E43" s="140"/>
      <c r="F43" s="94">
        <v>31.31</v>
      </c>
      <c r="H43" s="92"/>
    </row>
    <row r="44" spans="1:14" ht="26.25" customHeight="1" x14ac:dyDescent="0.4">
      <c r="A44" s="68" t="s">
        <v>74</v>
      </c>
      <c r="B44" s="69">
        <v>1</v>
      </c>
      <c r="C44" s="95" t="s">
        <v>75</v>
      </c>
      <c r="D44" s="96">
        <f>D43*$B$34</f>
        <v>34.1</v>
      </c>
      <c r="E44" s="154"/>
      <c r="F44" s="96">
        <f>F43*$B$34</f>
        <v>31.31</v>
      </c>
      <c r="H44" s="92"/>
    </row>
    <row r="45" spans="1:14" ht="19.5" customHeight="1" thickBot="1" x14ac:dyDescent="0.35">
      <c r="A45" s="68" t="s">
        <v>76</v>
      </c>
      <c r="B45" s="97">
        <f>(B44/B43)*(B42/B41)*(B40/B39)*(B38/B37)*B36</f>
        <v>100</v>
      </c>
      <c r="C45" s="95" t="s">
        <v>77</v>
      </c>
      <c r="D45" s="98">
        <f>D44*$B$30/100</f>
        <v>33.895400000000002</v>
      </c>
      <c r="E45" s="137"/>
      <c r="F45" s="98">
        <f>F44*$B$30/100</f>
        <v>31.122139999999998</v>
      </c>
      <c r="H45" s="92"/>
    </row>
    <row r="46" spans="1:14" ht="19.5" customHeight="1" thickBot="1" x14ac:dyDescent="0.35">
      <c r="A46" s="378" t="s">
        <v>78</v>
      </c>
      <c r="B46" s="382"/>
      <c r="C46" s="95" t="s">
        <v>79</v>
      </c>
      <c r="D46" s="99">
        <f>D45/$B$45</f>
        <v>0.33895400000000003</v>
      </c>
      <c r="E46" s="100"/>
      <c r="F46" s="101">
        <f>F45/$B$45</f>
        <v>0.31122139999999998</v>
      </c>
      <c r="H46" s="92"/>
    </row>
    <row r="47" spans="1:14" ht="27" customHeight="1" thickBot="1" x14ac:dyDescent="0.45">
      <c r="A47" s="380"/>
      <c r="B47" s="383"/>
      <c r="C47" s="102" t="s">
        <v>80</v>
      </c>
      <c r="D47" s="103">
        <v>0.3</v>
      </c>
      <c r="E47" s="104"/>
      <c r="F47" s="100"/>
      <c r="H47" s="92"/>
    </row>
    <row r="48" spans="1:14" ht="18.75" x14ac:dyDescent="0.3">
      <c r="C48" s="105" t="s">
        <v>81</v>
      </c>
      <c r="D48" s="98">
        <f>D47*$B$45</f>
        <v>30</v>
      </c>
      <c r="F48" s="106"/>
      <c r="H48" s="92"/>
    </row>
    <row r="49" spans="1:12" ht="19.5" customHeight="1" thickBot="1" x14ac:dyDescent="0.35">
      <c r="C49" s="107" t="s">
        <v>82</v>
      </c>
      <c r="D49" s="108">
        <f>D48/B34</f>
        <v>30</v>
      </c>
      <c r="F49" s="106"/>
      <c r="H49" s="92"/>
    </row>
    <row r="50" spans="1:12" ht="18.75" x14ac:dyDescent="0.3">
      <c r="C50" s="66" t="s">
        <v>83</v>
      </c>
      <c r="D50" s="109">
        <f>AVERAGE(E38:E41,G38:G41)</f>
        <v>217448968.66463435</v>
      </c>
      <c r="F50" s="110"/>
      <c r="H50" s="92"/>
    </row>
    <row r="51" spans="1:12" ht="18.75" x14ac:dyDescent="0.3">
      <c r="C51" s="68" t="s">
        <v>84</v>
      </c>
      <c r="D51" s="111">
        <f>STDEV(E38:E41,G38:G41)/D50</f>
        <v>1.1010361572804427E-2</v>
      </c>
      <c r="F51" s="110"/>
      <c r="H51" s="92"/>
    </row>
    <row r="52" spans="1:12" ht="19.5" customHeight="1" thickBot="1" x14ac:dyDescent="0.35">
      <c r="C52" s="112" t="s">
        <v>20</v>
      </c>
      <c r="D52" s="113">
        <f>COUNT(E38:E41,G38:G41)</f>
        <v>6</v>
      </c>
      <c r="F52" s="110"/>
    </row>
    <row r="54" spans="1:12" ht="18.75" x14ac:dyDescent="0.3">
      <c r="A54" s="114" t="s">
        <v>1</v>
      </c>
      <c r="B54" s="115" t="s">
        <v>85</v>
      </c>
    </row>
    <row r="55" spans="1:12" ht="18.75" x14ac:dyDescent="0.3">
      <c r="A55" s="140" t="s">
        <v>86</v>
      </c>
      <c r="B55" s="116" t="str">
        <f>B21</f>
        <v xml:space="preserve">Lamivudine 150mg,NEVIRAPINE 200MG,ZIDOVUDINE 300MG </v>
      </c>
    </row>
    <row r="56" spans="1:12" ht="26.25" customHeight="1" x14ac:dyDescent="0.4">
      <c r="A56" s="116" t="s">
        <v>87</v>
      </c>
      <c r="B56" s="117">
        <v>300</v>
      </c>
      <c r="C56" s="140" t="str">
        <f>B20</f>
        <v>Lamivudine     Nevirapine and Zidovudine</v>
      </c>
      <c r="H56" s="154"/>
    </row>
    <row r="57" spans="1:12" ht="18.75" x14ac:dyDescent="0.3">
      <c r="A57" s="116" t="s">
        <v>88</v>
      </c>
      <c r="B57" s="194">
        <f>Uniformity!C46</f>
        <v>1234.6936000000001</v>
      </c>
      <c r="H57" s="154"/>
    </row>
    <row r="58" spans="1:12" ht="19.5" customHeight="1" thickBot="1" x14ac:dyDescent="0.35">
      <c r="H58" s="154"/>
    </row>
    <row r="59" spans="1:12" s="2" customFormat="1" ht="27" customHeight="1" thickBot="1" x14ac:dyDescent="0.45">
      <c r="A59" s="66" t="s">
        <v>89</v>
      </c>
      <c r="B59" s="67">
        <v>100</v>
      </c>
      <c r="C59" s="140"/>
      <c r="D59" s="118" t="s">
        <v>90</v>
      </c>
      <c r="E59" s="119" t="s">
        <v>62</v>
      </c>
      <c r="F59" s="119" t="s">
        <v>63</v>
      </c>
      <c r="G59" s="119" t="s">
        <v>91</v>
      </c>
      <c r="H59" s="70" t="s">
        <v>92</v>
      </c>
      <c r="L59" s="57"/>
    </row>
    <row r="60" spans="1:12" s="2" customFormat="1" ht="26.25" customHeight="1" x14ac:dyDescent="0.4">
      <c r="A60" s="68" t="s">
        <v>93</v>
      </c>
      <c r="B60" s="69">
        <v>5</v>
      </c>
      <c r="C60" s="395" t="s">
        <v>94</v>
      </c>
      <c r="D60" s="398">
        <v>1084.95</v>
      </c>
      <c r="E60" s="120">
        <v>1</v>
      </c>
      <c r="F60" s="121">
        <v>180171268</v>
      </c>
      <c r="G60" s="195">
        <f>IF(ISBLANK(F60),"-",(F60/$D$50*$D$47*$B$68)*($B$57/$D$60))</f>
        <v>282.87782907083459</v>
      </c>
      <c r="H60" s="122">
        <f t="shared" ref="H60:H71" si="0">IF(ISBLANK(F60),"-",G60/$B$56)</f>
        <v>0.94292609690278195</v>
      </c>
      <c r="L60" s="57"/>
    </row>
    <row r="61" spans="1:12" s="2" customFormat="1" ht="26.25" customHeight="1" x14ac:dyDescent="0.4">
      <c r="A61" s="68" t="s">
        <v>95</v>
      </c>
      <c r="B61" s="69">
        <v>50</v>
      </c>
      <c r="C61" s="396"/>
      <c r="D61" s="399"/>
      <c r="E61" s="123">
        <v>2</v>
      </c>
      <c r="F61" s="80">
        <v>179958861</v>
      </c>
      <c r="G61" s="196">
        <f>IF(ISBLANK(F61),"-",(F61/$D$50*$D$47*$B$68)*($B$57/$D$60))</f>
        <v>282.54433954330653</v>
      </c>
      <c r="H61" s="124">
        <f t="shared" si="0"/>
        <v>0.94181446514435507</v>
      </c>
      <c r="L61" s="57"/>
    </row>
    <row r="62" spans="1:12" s="2" customFormat="1" ht="26.25" customHeight="1" x14ac:dyDescent="0.4">
      <c r="A62" s="68" t="s">
        <v>96</v>
      </c>
      <c r="B62" s="69">
        <v>1</v>
      </c>
      <c r="C62" s="396"/>
      <c r="D62" s="399"/>
      <c r="E62" s="123">
        <v>3</v>
      </c>
      <c r="F62" s="125">
        <v>180184245</v>
      </c>
      <c r="G62" s="196">
        <f>IF(ISBLANK(F62),"-",(F62/$D$50*$D$47*$B$68)*($B$57/$D$60))</f>
        <v>282.8982036046246</v>
      </c>
      <c r="H62" s="124">
        <f t="shared" si="0"/>
        <v>0.94299401201541533</v>
      </c>
      <c r="L62" s="57"/>
    </row>
    <row r="63" spans="1:12" ht="27" customHeight="1" thickBot="1" x14ac:dyDescent="0.45">
      <c r="A63" s="68" t="s">
        <v>97</v>
      </c>
      <c r="B63" s="69">
        <v>1</v>
      </c>
      <c r="C63" s="397"/>
      <c r="D63" s="400"/>
      <c r="E63" s="126">
        <v>4</v>
      </c>
      <c r="F63" s="127"/>
      <c r="G63" s="196" t="str">
        <f>IF(ISBLANK(F63),"-",(F63/$D$50*$D$47*$B$68)*($B$57/$D$60))</f>
        <v>-</v>
      </c>
      <c r="H63" s="124" t="str">
        <f t="shared" si="0"/>
        <v>-</v>
      </c>
    </row>
    <row r="64" spans="1:12" ht="26.25" customHeight="1" x14ac:dyDescent="0.4">
      <c r="A64" s="68" t="s">
        <v>98</v>
      </c>
      <c r="B64" s="69">
        <v>1</v>
      </c>
      <c r="C64" s="395" t="s">
        <v>99</v>
      </c>
      <c r="D64" s="398">
        <v>1115.52</v>
      </c>
      <c r="E64" s="120">
        <v>1</v>
      </c>
      <c r="F64" s="121">
        <v>189106608</v>
      </c>
      <c r="G64" s="197">
        <f>IF(ISBLANK(F64),"-",(F64/$D$50*$D$47*$B$68)*($B$57/$D$64))</f>
        <v>288.77024624302516</v>
      </c>
      <c r="H64" s="128">
        <f t="shared" si="0"/>
        <v>0.96256748747675047</v>
      </c>
    </row>
    <row r="65" spans="1:8" ht="26.25" customHeight="1" x14ac:dyDescent="0.4">
      <c r="A65" s="68" t="s">
        <v>100</v>
      </c>
      <c r="B65" s="69">
        <v>1</v>
      </c>
      <c r="C65" s="396"/>
      <c r="D65" s="399"/>
      <c r="E65" s="123">
        <v>2</v>
      </c>
      <c r="F65" s="80">
        <v>188912030</v>
      </c>
      <c r="G65" s="198">
        <f>IF(ISBLANK(F65),"-",(F65/$D$50*$D$47*$B$68)*($B$57/$D$64))</f>
        <v>288.47312105227832</v>
      </c>
      <c r="H65" s="129">
        <f t="shared" si="0"/>
        <v>0.96157707017426108</v>
      </c>
    </row>
    <row r="66" spans="1:8" ht="26.25" customHeight="1" x14ac:dyDescent="0.4">
      <c r="A66" s="68" t="s">
        <v>101</v>
      </c>
      <c r="B66" s="69">
        <v>1</v>
      </c>
      <c r="C66" s="396"/>
      <c r="D66" s="399"/>
      <c r="E66" s="123">
        <v>3</v>
      </c>
      <c r="F66" s="80">
        <v>189223199</v>
      </c>
      <c r="G66" s="198">
        <f>IF(ISBLANK(F66),"-",(F66/$D$50*$D$47*$B$68)*($B$57/$D$64))</f>
        <v>288.94828344720219</v>
      </c>
      <c r="H66" s="129">
        <f t="shared" si="0"/>
        <v>0.96316094482400727</v>
      </c>
    </row>
    <row r="67" spans="1:8" ht="27" customHeight="1" thickBot="1" x14ac:dyDescent="0.45">
      <c r="A67" s="68" t="s">
        <v>102</v>
      </c>
      <c r="B67" s="69">
        <v>1</v>
      </c>
      <c r="C67" s="397"/>
      <c r="D67" s="400"/>
      <c r="E67" s="126">
        <v>4</v>
      </c>
      <c r="F67" s="127"/>
      <c r="G67" s="199" t="str">
        <f>IF(ISBLANK(F67),"-",(F67/$D$50*$D$47*$B$68)*($B$57/$D$64))</f>
        <v>-</v>
      </c>
      <c r="H67" s="130" t="str">
        <f t="shared" si="0"/>
        <v>-</v>
      </c>
    </row>
    <row r="68" spans="1:8" ht="26.25" customHeight="1" x14ac:dyDescent="0.4">
      <c r="A68" s="68" t="s">
        <v>103</v>
      </c>
      <c r="B68" s="131">
        <f>(B67/B66)*(B65/B64)*(B63/B62)*(B61/B60)*B59</f>
        <v>1000</v>
      </c>
      <c r="C68" s="395" t="s">
        <v>104</v>
      </c>
      <c r="D68" s="398">
        <v>1263.17</v>
      </c>
      <c r="E68" s="120">
        <v>1</v>
      </c>
      <c r="F68" s="121">
        <v>211074144</v>
      </c>
      <c r="G68" s="197">
        <f>IF(ISBLANK(F68),"-",(F68/$D$50*$D$47*$B$68)*($B$57/$D$68))</f>
        <v>284.64026396074973</v>
      </c>
      <c r="H68" s="124">
        <f t="shared" si="0"/>
        <v>0.94880087986916584</v>
      </c>
    </row>
    <row r="69" spans="1:8" ht="27" customHeight="1" thickBot="1" x14ac:dyDescent="0.45">
      <c r="A69" s="112" t="s">
        <v>105</v>
      </c>
      <c r="B69" s="132">
        <f>(D47*B68)/B56*B57</f>
        <v>1234.6936000000001</v>
      </c>
      <c r="C69" s="396"/>
      <c r="D69" s="399"/>
      <c r="E69" s="123">
        <v>2</v>
      </c>
      <c r="F69" s="80">
        <v>214324358</v>
      </c>
      <c r="G69" s="198">
        <f>IF(ISBLANK(F69),"-",(F69/$D$50*$D$47*$B$68)*($B$57/$D$68))</f>
        <v>289.02328195318057</v>
      </c>
      <c r="H69" s="124">
        <f t="shared" si="0"/>
        <v>0.96341093984393522</v>
      </c>
    </row>
    <row r="70" spans="1:8" ht="26.25" customHeight="1" x14ac:dyDescent="0.4">
      <c r="A70" s="402" t="s">
        <v>78</v>
      </c>
      <c r="B70" s="403"/>
      <c r="C70" s="396"/>
      <c r="D70" s="399"/>
      <c r="E70" s="123">
        <v>3</v>
      </c>
      <c r="F70" s="80">
        <v>214186344</v>
      </c>
      <c r="G70" s="198">
        <f>IF(ISBLANK(F70),"-",(F70/$D$50*$D$47*$B$68)*($B$57/$D$68))</f>
        <v>288.83716564046779</v>
      </c>
      <c r="H70" s="124">
        <f t="shared" si="0"/>
        <v>0.96279055213489262</v>
      </c>
    </row>
    <row r="71" spans="1:8" ht="27" customHeight="1" thickBot="1" x14ac:dyDescent="0.45">
      <c r="A71" s="404"/>
      <c r="B71" s="405"/>
      <c r="C71" s="401"/>
      <c r="D71" s="400"/>
      <c r="E71" s="126">
        <v>4</v>
      </c>
      <c r="F71" s="127"/>
      <c r="G71" s="199" t="str">
        <f>IF(ISBLANK(F71),"-",(F71/$D$50*$D$47*$B$68)*($B$57/$D$68))</f>
        <v>-</v>
      </c>
      <c r="H71" s="133" t="str">
        <f t="shared" si="0"/>
        <v>-</v>
      </c>
    </row>
    <row r="72" spans="1:8" ht="26.25" customHeight="1" x14ac:dyDescent="0.4">
      <c r="A72" s="154"/>
      <c r="B72" s="154"/>
      <c r="C72" s="154"/>
      <c r="D72" s="154"/>
      <c r="E72" s="154"/>
      <c r="F72" s="134" t="s">
        <v>71</v>
      </c>
      <c r="G72" s="210">
        <f>AVERAGE(G60:G71)</f>
        <v>286.33474827951886</v>
      </c>
      <c r="H72" s="135">
        <f>AVERAGE(H60:H71)</f>
        <v>0.95444916093172949</v>
      </c>
    </row>
    <row r="73" spans="1:8" ht="26.25" customHeight="1" x14ac:dyDescent="0.4">
      <c r="C73" s="154"/>
      <c r="D73" s="154"/>
      <c r="E73" s="154"/>
      <c r="F73" s="136" t="s">
        <v>84</v>
      </c>
      <c r="G73" s="200">
        <f>STDEV(G60:G71)/G72</f>
        <v>1.0464416982143329E-2</v>
      </c>
      <c r="H73" s="200">
        <f>STDEV(H60:H71)/H72</f>
        <v>1.0464416982143329E-2</v>
      </c>
    </row>
    <row r="74" spans="1:8" ht="27" customHeight="1" thickBot="1" x14ac:dyDescent="0.45">
      <c r="A74" s="154"/>
      <c r="B74" s="154"/>
      <c r="C74" s="154"/>
      <c r="D74" s="154"/>
      <c r="E74" s="137"/>
      <c r="F74" s="138" t="s">
        <v>20</v>
      </c>
      <c r="G74" s="139">
        <f>COUNT(G60:G71)</f>
        <v>9</v>
      </c>
      <c r="H74" s="139">
        <f>COUNT(H60:H71)</f>
        <v>9</v>
      </c>
    </row>
    <row r="76" spans="1:8" ht="26.25" customHeight="1" x14ac:dyDescent="0.4">
      <c r="A76" s="188" t="s">
        <v>106</v>
      </c>
      <c r="B76" s="146" t="s">
        <v>107</v>
      </c>
      <c r="C76" s="384" t="str">
        <f>B20</f>
        <v>Lamivudine     Nevirapine and Zidovudine</v>
      </c>
      <c r="D76" s="384"/>
      <c r="E76" s="140" t="s">
        <v>108</v>
      </c>
      <c r="F76" s="140"/>
      <c r="G76" s="141">
        <f>H72</f>
        <v>0.95444916093172949</v>
      </c>
      <c r="H76" s="207"/>
    </row>
    <row r="77" spans="1:8" ht="18.75" x14ac:dyDescent="0.3">
      <c r="A77" s="55" t="s">
        <v>109</v>
      </c>
      <c r="B77" s="55" t="s">
        <v>110</v>
      </c>
    </row>
    <row r="78" spans="1:8" ht="18.75" x14ac:dyDescent="0.3">
      <c r="A78" s="55"/>
      <c r="B78" s="55"/>
    </row>
    <row r="79" spans="1:8" ht="26.25" customHeight="1" x14ac:dyDescent="0.4">
      <c r="A79" s="188" t="s">
        <v>4</v>
      </c>
      <c r="B79" s="386" t="str">
        <f>B26</f>
        <v>zidovudine</v>
      </c>
      <c r="C79" s="386"/>
    </row>
    <row r="80" spans="1:8" ht="26.25" customHeight="1" x14ac:dyDescent="0.4">
      <c r="A80" s="146" t="s">
        <v>48</v>
      </c>
      <c r="B80" s="386">
        <f>B27</f>
        <v>0</v>
      </c>
      <c r="C80" s="386"/>
    </row>
    <row r="81" spans="1:12" ht="27" customHeight="1" thickBot="1" x14ac:dyDescent="0.45">
      <c r="A81" s="146" t="s">
        <v>6</v>
      </c>
      <c r="B81" s="142">
        <f>B28</f>
        <v>99.4</v>
      </c>
    </row>
    <row r="82" spans="1:12" s="2" customFormat="1" ht="27" customHeight="1" thickBot="1" x14ac:dyDescent="0.45">
      <c r="A82" s="146" t="s">
        <v>49</v>
      </c>
      <c r="B82" s="56">
        <v>0</v>
      </c>
      <c r="C82" s="387" t="s">
        <v>50</v>
      </c>
      <c r="D82" s="388"/>
      <c r="E82" s="388"/>
      <c r="F82" s="388"/>
      <c r="G82" s="389"/>
      <c r="I82" s="57"/>
      <c r="J82" s="57"/>
      <c r="K82" s="57"/>
      <c r="L82" s="57"/>
    </row>
    <row r="83" spans="1:12" s="2" customFormat="1" ht="19.5" customHeight="1" thickBot="1" x14ac:dyDescent="0.35">
      <c r="A83" s="146" t="s">
        <v>51</v>
      </c>
      <c r="B83" s="207">
        <f>B81-B82</f>
        <v>99.4</v>
      </c>
      <c r="C83" s="58"/>
      <c r="D83" s="58"/>
      <c r="E83" s="58"/>
      <c r="F83" s="58"/>
      <c r="G83" s="59"/>
      <c r="I83" s="57"/>
      <c r="J83" s="57"/>
      <c r="K83" s="57"/>
      <c r="L83" s="57"/>
    </row>
    <row r="84" spans="1:12" s="2" customFormat="1" ht="27" customHeight="1" thickBot="1" x14ac:dyDescent="0.45">
      <c r="A84" s="146" t="s">
        <v>52</v>
      </c>
      <c r="B84" s="60">
        <v>1</v>
      </c>
      <c r="C84" s="390" t="s">
        <v>111</v>
      </c>
      <c r="D84" s="391"/>
      <c r="E84" s="391"/>
      <c r="F84" s="391"/>
      <c r="G84" s="391"/>
      <c r="H84" s="392"/>
      <c r="I84" s="57"/>
      <c r="J84" s="57"/>
      <c r="K84" s="57"/>
      <c r="L84" s="57"/>
    </row>
    <row r="85" spans="1:12" s="2" customFormat="1" ht="27" customHeight="1" thickBot="1" x14ac:dyDescent="0.45">
      <c r="A85" s="146" t="s">
        <v>54</v>
      </c>
      <c r="B85" s="60">
        <v>1</v>
      </c>
      <c r="C85" s="390" t="s">
        <v>112</v>
      </c>
      <c r="D85" s="391"/>
      <c r="E85" s="391"/>
      <c r="F85" s="391"/>
      <c r="G85" s="391"/>
      <c r="H85" s="392"/>
      <c r="I85" s="57"/>
      <c r="J85" s="57"/>
      <c r="K85" s="57"/>
      <c r="L85" s="57"/>
    </row>
    <row r="86" spans="1:12" s="2" customFormat="1" ht="18.75" x14ac:dyDescent="0.3">
      <c r="A86" s="146"/>
      <c r="B86" s="63"/>
      <c r="C86" s="64"/>
      <c r="D86" s="64"/>
      <c r="E86" s="64"/>
      <c r="F86" s="64"/>
      <c r="G86" s="64"/>
      <c r="H86" s="64"/>
      <c r="I86" s="57"/>
      <c r="J86" s="57"/>
      <c r="K86" s="57"/>
      <c r="L86" s="57"/>
    </row>
    <row r="87" spans="1:12" s="2" customFormat="1" ht="18.75" x14ac:dyDescent="0.3">
      <c r="A87" s="146" t="s">
        <v>56</v>
      </c>
      <c r="B87" s="65">
        <f>B84/B85</f>
        <v>1</v>
      </c>
      <c r="C87" s="140" t="s">
        <v>57</v>
      </c>
      <c r="D87" s="140"/>
      <c r="E87" s="140"/>
      <c r="F87" s="140"/>
      <c r="G87" s="140"/>
      <c r="I87" s="57"/>
      <c r="J87" s="57"/>
      <c r="K87" s="57"/>
      <c r="L87" s="57"/>
    </row>
    <row r="88" spans="1:12" ht="19.5" customHeight="1" thickBot="1" x14ac:dyDescent="0.35">
      <c r="A88" s="55"/>
      <c r="B88" s="55"/>
    </row>
    <row r="89" spans="1:12" ht="27" customHeight="1" thickBot="1" x14ac:dyDescent="0.45">
      <c r="A89" s="66" t="s">
        <v>58</v>
      </c>
      <c r="B89" s="67">
        <v>20</v>
      </c>
      <c r="D89" s="205" t="s">
        <v>59</v>
      </c>
      <c r="E89" s="206"/>
      <c r="F89" s="393" t="s">
        <v>60</v>
      </c>
      <c r="G89" s="394"/>
    </row>
    <row r="90" spans="1:12" ht="27" customHeight="1" thickBot="1" x14ac:dyDescent="0.45">
      <c r="A90" s="68" t="s">
        <v>61</v>
      </c>
      <c r="B90" s="69">
        <v>4</v>
      </c>
      <c r="C90" s="208" t="s">
        <v>62</v>
      </c>
      <c r="D90" s="71" t="s">
        <v>63</v>
      </c>
      <c r="E90" s="72" t="s">
        <v>64</v>
      </c>
      <c r="F90" s="71" t="s">
        <v>63</v>
      </c>
      <c r="G90" s="143" t="s">
        <v>64</v>
      </c>
      <c r="I90" s="74" t="s">
        <v>65</v>
      </c>
    </row>
    <row r="91" spans="1:12" ht="26.25" customHeight="1" x14ac:dyDescent="0.4">
      <c r="A91" s="68" t="s">
        <v>66</v>
      </c>
      <c r="B91" s="69">
        <v>20</v>
      </c>
      <c r="C91" s="144">
        <v>1</v>
      </c>
      <c r="D91" s="256">
        <v>209818322</v>
      </c>
      <c r="E91" s="77">
        <f>IF(ISBLANK(D91),"-",$D$101/$D$98*D91)</f>
        <v>248803431.14794371</v>
      </c>
      <c r="F91" s="259">
        <v>229231020</v>
      </c>
      <c r="G91" s="78">
        <f>IF(ISBLANK(F91),"-",$D$101/$F$98*F91)</f>
        <v>250395991.58468726</v>
      </c>
      <c r="I91" s="79"/>
    </row>
    <row r="92" spans="1:12" ht="26.25" customHeight="1" x14ac:dyDescent="0.4">
      <c r="A92" s="68" t="s">
        <v>67</v>
      </c>
      <c r="B92" s="69">
        <v>1</v>
      </c>
      <c r="C92" s="154">
        <v>2</v>
      </c>
      <c r="D92" s="257">
        <v>210164243</v>
      </c>
      <c r="E92" s="81">
        <f>IF(ISBLANK(D92),"-",$D$101/$D$98*D92)</f>
        <v>249213625.6957112</v>
      </c>
      <c r="F92" s="260">
        <v>229646284</v>
      </c>
      <c r="G92" s="82">
        <f>IF(ISBLANK(F92),"-",$D$101/$F$98*F92)</f>
        <v>250849597.03934789</v>
      </c>
      <c r="I92" s="377">
        <f>ABS((F96/D96*D95)-F95)/D95</f>
        <v>7.4639709517445403E-3</v>
      </c>
    </row>
    <row r="93" spans="1:12" ht="26.25" customHeight="1" x14ac:dyDescent="0.4">
      <c r="A93" s="68" t="s">
        <v>68</v>
      </c>
      <c r="B93" s="69">
        <v>1</v>
      </c>
      <c r="C93" s="154">
        <v>3</v>
      </c>
      <c r="D93" s="257">
        <v>210122213</v>
      </c>
      <c r="E93" s="81">
        <f>IF(ISBLANK(D93),"-",$D$101/$D$98*D93)</f>
        <v>249163786.3484537</v>
      </c>
      <c r="F93" s="260">
        <v>229850415</v>
      </c>
      <c r="G93" s="82">
        <f>IF(ISBLANK(F93),"-",$D$101/$F$98*F93)</f>
        <v>251072575.5182561</v>
      </c>
      <c r="I93" s="377"/>
    </row>
    <row r="94" spans="1:12" ht="27" customHeight="1" thickBot="1" x14ac:dyDescent="0.45">
      <c r="A94" s="68" t="s">
        <v>69</v>
      </c>
      <c r="B94" s="69">
        <v>1</v>
      </c>
      <c r="C94" s="145">
        <v>4</v>
      </c>
      <c r="D94" s="258"/>
      <c r="E94" s="85" t="str">
        <f>IF(ISBLANK(D94),"-",$D$101/$D$98*D94)</f>
        <v>-</v>
      </c>
      <c r="F94" s="261"/>
      <c r="G94" s="86" t="str">
        <f>IF(ISBLANK(F94),"-",$D$101/$F$98*F94)</f>
        <v>-</v>
      </c>
      <c r="I94" s="87"/>
    </row>
    <row r="95" spans="1:12" ht="27" customHeight="1" thickBot="1" x14ac:dyDescent="0.45">
      <c r="A95" s="68" t="s">
        <v>70</v>
      </c>
      <c r="B95" s="69">
        <v>1</v>
      </c>
      <c r="C95" s="146" t="s">
        <v>71</v>
      </c>
      <c r="D95" s="147">
        <f>AVERAGE(D91:D94)</f>
        <v>210034926</v>
      </c>
      <c r="E95" s="90">
        <f>AVERAGE(E91:E94)</f>
        <v>249060281.06403622</v>
      </c>
      <c r="F95" s="148">
        <f>AVERAGE(F91:F94)</f>
        <v>229575906.33333334</v>
      </c>
      <c r="G95" s="149">
        <f>AVERAGE(G91:G94)</f>
        <v>250772721.38076374</v>
      </c>
    </row>
    <row r="96" spans="1:12" ht="26.25" customHeight="1" x14ac:dyDescent="0.4">
      <c r="A96" s="68" t="s">
        <v>72</v>
      </c>
      <c r="B96" s="142">
        <v>1</v>
      </c>
      <c r="C96" s="150" t="s">
        <v>113</v>
      </c>
      <c r="D96" s="151">
        <v>28.28</v>
      </c>
      <c r="E96" s="140"/>
      <c r="F96" s="94">
        <v>30.7</v>
      </c>
    </row>
    <row r="97" spans="1:10" ht="26.25" customHeight="1" x14ac:dyDescent="0.4">
      <c r="A97" s="68" t="s">
        <v>74</v>
      </c>
      <c r="B97" s="142">
        <v>1</v>
      </c>
      <c r="C97" s="152" t="s">
        <v>114</v>
      </c>
      <c r="D97" s="153">
        <f>D96*$B$87</f>
        <v>28.28</v>
      </c>
      <c r="E97" s="154"/>
      <c r="F97" s="96">
        <f>F96*$B$87</f>
        <v>30.7</v>
      </c>
    </row>
    <row r="98" spans="1:10" ht="19.5" customHeight="1" thickBot="1" x14ac:dyDescent="0.35">
      <c r="A98" s="68" t="s">
        <v>76</v>
      </c>
      <c r="B98" s="154">
        <f>(B97/B96)*(B95/B94)*(B93/B92)*(B91/B90)*B89</f>
        <v>100</v>
      </c>
      <c r="C98" s="152" t="s">
        <v>115</v>
      </c>
      <c r="D98" s="155">
        <f>D97*$B$83/100</f>
        <v>28.110320000000002</v>
      </c>
      <c r="E98" s="137"/>
      <c r="F98" s="98">
        <f>F97*$B$83/100</f>
        <v>30.515799999999999</v>
      </c>
    </row>
    <row r="99" spans="1:10" ht="19.5" customHeight="1" thickBot="1" x14ac:dyDescent="0.35">
      <c r="A99" s="378" t="s">
        <v>78</v>
      </c>
      <c r="B99" s="379"/>
      <c r="C99" s="152" t="s">
        <v>116</v>
      </c>
      <c r="D99" s="156">
        <f>D98/$B$98</f>
        <v>0.2811032</v>
      </c>
      <c r="E99" s="137"/>
      <c r="F99" s="101">
        <f>F98/$B$98</f>
        <v>0.30515799999999998</v>
      </c>
      <c r="H99" s="92"/>
    </row>
    <row r="100" spans="1:10" ht="19.5" customHeight="1" thickBot="1" x14ac:dyDescent="0.35">
      <c r="A100" s="380"/>
      <c r="B100" s="381"/>
      <c r="C100" s="152" t="s">
        <v>80</v>
      </c>
      <c r="D100" s="158">
        <f>$B$56/$B$116</f>
        <v>0.33333333333333331</v>
      </c>
      <c r="F100" s="106"/>
      <c r="G100" s="164"/>
      <c r="H100" s="92"/>
    </row>
    <row r="101" spans="1:10" ht="18.75" x14ac:dyDescent="0.3">
      <c r="C101" s="152" t="s">
        <v>81</v>
      </c>
      <c r="D101" s="153">
        <f>D100*$B$98</f>
        <v>33.333333333333329</v>
      </c>
      <c r="F101" s="106"/>
      <c r="H101" s="92"/>
    </row>
    <row r="102" spans="1:10" ht="19.5" customHeight="1" thickBot="1" x14ac:dyDescent="0.35">
      <c r="C102" s="159" t="s">
        <v>82</v>
      </c>
      <c r="D102" s="160">
        <f>D101/B34</f>
        <v>33.333333333333329</v>
      </c>
      <c r="F102" s="110"/>
      <c r="H102" s="92"/>
      <c r="J102" s="161"/>
    </row>
    <row r="103" spans="1:10" ht="18.75" x14ac:dyDescent="0.3">
      <c r="C103" s="162" t="s">
        <v>117</v>
      </c>
      <c r="D103" s="163">
        <f>AVERAGE(E91:E94,G91:G94)</f>
        <v>249916501.22239998</v>
      </c>
      <c r="F103" s="110"/>
      <c r="G103" s="164"/>
      <c r="H103" s="92"/>
      <c r="J103" s="165"/>
    </row>
    <row r="104" spans="1:10" ht="18.75" x14ac:dyDescent="0.3">
      <c r="C104" s="136" t="s">
        <v>84</v>
      </c>
      <c r="D104" s="166">
        <f>STDEV(E91:E94,G91:G94)/D103</f>
        <v>3.8945257465376301E-3</v>
      </c>
      <c r="F104" s="110"/>
      <c r="H104" s="92"/>
      <c r="J104" s="165"/>
    </row>
    <row r="105" spans="1:10" ht="19.5" customHeight="1" thickBot="1" x14ac:dyDescent="0.35">
      <c r="C105" s="138" t="s">
        <v>20</v>
      </c>
      <c r="D105" s="167">
        <f>COUNT(E91:E94,G91:G94)</f>
        <v>6</v>
      </c>
      <c r="F105" s="110"/>
      <c r="H105" s="92"/>
      <c r="J105" s="165"/>
    </row>
    <row r="106" spans="1:10" ht="19.5" customHeight="1" thickBot="1" x14ac:dyDescent="0.35">
      <c r="A106" s="114"/>
      <c r="B106" s="114"/>
      <c r="C106" s="114"/>
      <c r="D106" s="114"/>
      <c r="E106" s="114"/>
    </row>
    <row r="107" spans="1:10" ht="26.25" customHeight="1" x14ac:dyDescent="0.4">
      <c r="A107" s="66" t="s">
        <v>118</v>
      </c>
      <c r="B107" s="67">
        <v>900</v>
      </c>
      <c r="C107" s="205" t="s">
        <v>119</v>
      </c>
      <c r="D107" s="168" t="s">
        <v>63</v>
      </c>
      <c r="E107" s="169" t="s">
        <v>120</v>
      </c>
      <c r="F107" s="170" t="s">
        <v>121</v>
      </c>
    </row>
    <row r="108" spans="1:10" ht="26.25" customHeight="1" x14ac:dyDescent="0.4">
      <c r="A108" s="68" t="s">
        <v>122</v>
      </c>
      <c r="B108" s="69">
        <v>1</v>
      </c>
      <c r="C108" s="171">
        <v>1</v>
      </c>
      <c r="D108" s="172">
        <v>221555023</v>
      </c>
      <c r="E108" s="201">
        <f t="shared" ref="E108:E113" si="1">IF(ISBLANK(D108),"-",D108/$D$103*$D$100*$B$116)</f>
        <v>265.95485522123107</v>
      </c>
      <c r="F108" s="173">
        <f t="shared" ref="F108:F113" si="2">IF(ISBLANK(D108), "-", E108/$B$56)</f>
        <v>0.88651618407077026</v>
      </c>
    </row>
    <row r="109" spans="1:10" ht="26.25" customHeight="1" x14ac:dyDescent="0.4">
      <c r="A109" s="68" t="s">
        <v>95</v>
      </c>
      <c r="B109" s="69">
        <v>1</v>
      </c>
      <c r="C109" s="171">
        <v>2</v>
      </c>
      <c r="D109" s="172">
        <v>221295396</v>
      </c>
      <c r="E109" s="202">
        <f t="shared" si="1"/>
        <v>265.64319872948664</v>
      </c>
      <c r="F109" s="174">
        <f t="shared" si="2"/>
        <v>0.8854773290982888</v>
      </c>
    </row>
    <row r="110" spans="1:10" ht="26.25" customHeight="1" x14ac:dyDescent="0.4">
      <c r="A110" s="68" t="s">
        <v>96</v>
      </c>
      <c r="B110" s="69">
        <v>1</v>
      </c>
      <c r="C110" s="171">
        <v>3</v>
      </c>
      <c r="D110" s="172">
        <v>228974863</v>
      </c>
      <c r="E110" s="202">
        <f t="shared" si="1"/>
        <v>274.86163804314293</v>
      </c>
      <c r="F110" s="174">
        <f t="shared" si="2"/>
        <v>0.91620546014380977</v>
      </c>
    </row>
    <row r="111" spans="1:10" ht="26.25" customHeight="1" x14ac:dyDescent="0.4">
      <c r="A111" s="68" t="s">
        <v>97</v>
      </c>
      <c r="B111" s="69">
        <v>1</v>
      </c>
      <c r="C111" s="171">
        <v>4</v>
      </c>
      <c r="D111" s="172">
        <v>229241588</v>
      </c>
      <c r="E111" s="202">
        <f t="shared" si="1"/>
        <v>275.18181498067457</v>
      </c>
      <c r="F111" s="174">
        <f t="shared" si="2"/>
        <v>0.91727271660224863</v>
      </c>
    </row>
    <row r="112" spans="1:10" ht="26.25" customHeight="1" x14ac:dyDescent="0.4">
      <c r="A112" s="68" t="s">
        <v>98</v>
      </c>
      <c r="B112" s="69">
        <v>1</v>
      </c>
      <c r="C112" s="171">
        <v>5</v>
      </c>
      <c r="D112" s="172">
        <v>232044700</v>
      </c>
      <c r="E112" s="202">
        <f t="shared" si="1"/>
        <v>278.54667322687595</v>
      </c>
      <c r="F112" s="174">
        <f t="shared" si="2"/>
        <v>0.92848891075625317</v>
      </c>
    </row>
    <row r="113" spans="1:10" ht="26.25" customHeight="1" x14ac:dyDescent="0.4">
      <c r="A113" s="68" t="s">
        <v>100</v>
      </c>
      <c r="B113" s="69">
        <v>1</v>
      </c>
      <c r="C113" s="175">
        <v>6</v>
      </c>
      <c r="D113" s="176">
        <v>231270329</v>
      </c>
      <c r="E113" s="203">
        <f t="shared" si="1"/>
        <v>277.61711755982833</v>
      </c>
      <c r="F113" s="177">
        <f t="shared" si="2"/>
        <v>0.9253903918660944</v>
      </c>
    </row>
    <row r="114" spans="1:10" ht="26.25" customHeight="1" x14ac:dyDescent="0.4">
      <c r="A114" s="68" t="s">
        <v>101</v>
      </c>
      <c r="B114" s="69">
        <v>1</v>
      </c>
      <c r="C114" s="171"/>
      <c r="D114" s="154"/>
      <c r="E114" s="140"/>
      <c r="F114" s="178"/>
    </row>
    <row r="115" spans="1:10" ht="26.25" customHeight="1" x14ac:dyDescent="0.4">
      <c r="A115" s="68" t="s">
        <v>102</v>
      </c>
      <c r="B115" s="69">
        <v>1</v>
      </c>
      <c r="C115" s="171"/>
      <c r="D115" s="179" t="s">
        <v>71</v>
      </c>
      <c r="E115" s="211">
        <f>AVERAGE(E108:E113)</f>
        <v>272.96754962687322</v>
      </c>
      <c r="F115" s="180">
        <f>AVERAGE(F108:F113)</f>
        <v>0.90989183208957758</v>
      </c>
    </row>
    <row r="116" spans="1:10" ht="27" customHeight="1" thickBot="1" x14ac:dyDescent="0.45">
      <c r="A116" s="68" t="s">
        <v>103</v>
      </c>
      <c r="B116" s="97">
        <f>(B115/B114)*(B113/B112)*(B111/B110)*(B109/B108)*B107</f>
        <v>900</v>
      </c>
      <c r="C116" s="181"/>
      <c r="D116" s="146" t="s">
        <v>84</v>
      </c>
      <c r="E116" s="182">
        <f>STDEV(E108:E113)/E115</f>
        <v>2.0984801124588098E-2</v>
      </c>
      <c r="F116" s="182">
        <f>STDEV(F108:F113)/F115</f>
        <v>2.0984801124588087E-2</v>
      </c>
      <c r="I116" s="140"/>
    </row>
    <row r="117" spans="1:10" ht="27" customHeight="1" thickBot="1" x14ac:dyDescent="0.45">
      <c r="A117" s="378" t="s">
        <v>78</v>
      </c>
      <c r="B117" s="382"/>
      <c r="C117" s="183"/>
      <c r="D117" s="184" t="s">
        <v>20</v>
      </c>
      <c r="E117" s="185">
        <f>COUNT(E108:E113)</f>
        <v>6</v>
      </c>
      <c r="F117" s="185">
        <f>COUNT(F108:F113)</f>
        <v>6</v>
      </c>
      <c r="I117" s="140"/>
      <c r="J117" s="165"/>
    </row>
    <row r="118" spans="1:10" ht="19.5" customHeight="1" thickBot="1" x14ac:dyDescent="0.35">
      <c r="A118" s="380"/>
      <c r="B118" s="383"/>
      <c r="C118" s="140"/>
      <c r="D118" s="140"/>
      <c r="E118" s="140"/>
      <c r="F118" s="154"/>
      <c r="G118" s="140"/>
      <c r="H118" s="140"/>
      <c r="I118" s="140"/>
    </row>
    <row r="119" spans="1:10" ht="18.75" x14ac:dyDescent="0.3">
      <c r="A119" s="192"/>
      <c r="B119" s="64"/>
      <c r="C119" s="140"/>
      <c r="D119" s="140"/>
      <c r="E119" s="140"/>
      <c r="F119" s="154"/>
      <c r="G119" s="140"/>
      <c r="H119" s="140"/>
      <c r="I119" s="140"/>
    </row>
    <row r="120" spans="1:10" ht="26.25" customHeight="1" x14ac:dyDescent="0.4">
      <c r="A120" s="188" t="s">
        <v>106</v>
      </c>
      <c r="B120" s="146" t="s">
        <v>123</v>
      </c>
      <c r="C120" s="384" t="str">
        <f>B20</f>
        <v>Lamivudine     Nevirapine and Zidovudine</v>
      </c>
      <c r="D120" s="384"/>
      <c r="E120" s="140" t="s">
        <v>124</v>
      </c>
      <c r="F120" s="140"/>
      <c r="G120" s="141">
        <f>F115</f>
        <v>0.90989183208957758</v>
      </c>
      <c r="H120" s="140"/>
      <c r="I120" s="140"/>
    </row>
    <row r="121" spans="1:10" ht="19.5" customHeight="1" thickBot="1" x14ac:dyDescent="0.35">
      <c r="A121" s="209"/>
      <c r="B121" s="209"/>
      <c r="C121" s="186"/>
      <c r="D121" s="186"/>
      <c r="E121" s="186"/>
      <c r="F121" s="186"/>
      <c r="G121" s="186"/>
      <c r="H121" s="186"/>
    </row>
    <row r="122" spans="1:10" ht="18.75" x14ac:dyDescent="0.3">
      <c r="B122" s="385" t="s">
        <v>26</v>
      </c>
      <c r="C122" s="385"/>
      <c r="E122" s="208" t="s">
        <v>27</v>
      </c>
      <c r="F122" s="187"/>
      <c r="G122" s="385" t="s">
        <v>28</v>
      </c>
      <c r="H122" s="385"/>
    </row>
    <row r="123" spans="1:10" ht="69.95" customHeight="1" x14ac:dyDescent="0.3">
      <c r="A123" s="188" t="s">
        <v>29</v>
      </c>
      <c r="B123" s="189"/>
      <c r="C123" s="189"/>
      <c r="E123" s="189"/>
      <c r="F123" s="140"/>
      <c r="G123" s="189"/>
      <c r="H123" s="189"/>
    </row>
    <row r="124" spans="1:10" ht="69.95" customHeight="1" x14ac:dyDescent="0.3">
      <c r="A124" s="188" t="s">
        <v>30</v>
      </c>
      <c r="B124" s="190"/>
      <c r="C124" s="190"/>
      <c r="E124" s="190"/>
      <c r="F124" s="140"/>
      <c r="G124" s="191"/>
      <c r="H124" s="191"/>
    </row>
    <row r="125" spans="1:10" ht="18.75" x14ac:dyDescent="0.3">
      <c r="A125" s="154"/>
      <c r="B125" s="154"/>
      <c r="C125" s="154"/>
      <c r="D125" s="154"/>
      <c r="E125" s="154"/>
      <c r="F125" s="137"/>
      <c r="G125" s="154"/>
      <c r="H125" s="154"/>
      <c r="I125" s="140"/>
    </row>
    <row r="126" spans="1:10" ht="18.75" x14ac:dyDescent="0.3">
      <c r="A126" s="154"/>
      <c r="B126" s="154"/>
      <c r="C126" s="154"/>
      <c r="D126" s="154"/>
      <c r="E126" s="154"/>
      <c r="F126" s="137"/>
      <c r="G126" s="154"/>
      <c r="H126" s="154"/>
      <c r="I126" s="140"/>
    </row>
    <row r="127" spans="1:10" ht="18.75" x14ac:dyDescent="0.3">
      <c r="A127" s="154"/>
      <c r="B127" s="154"/>
      <c r="C127" s="154"/>
      <c r="D127" s="154"/>
      <c r="E127" s="154"/>
      <c r="F127" s="137"/>
      <c r="G127" s="154"/>
      <c r="H127" s="154"/>
      <c r="I127" s="140"/>
    </row>
    <row r="128" spans="1:10" ht="18.75" x14ac:dyDescent="0.3">
      <c r="A128" s="154"/>
      <c r="B128" s="154"/>
      <c r="C128" s="154"/>
      <c r="D128" s="154"/>
      <c r="E128" s="154"/>
      <c r="F128" s="137"/>
      <c r="G128" s="154"/>
      <c r="H128" s="154"/>
      <c r="I128" s="140"/>
    </row>
    <row r="129" spans="1:9" ht="18.75" x14ac:dyDescent="0.3">
      <c r="A129" s="154"/>
      <c r="B129" s="154"/>
      <c r="C129" s="154"/>
      <c r="D129" s="154"/>
      <c r="E129" s="154"/>
      <c r="F129" s="137"/>
      <c r="G129" s="154"/>
      <c r="H129" s="154"/>
      <c r="I129" s="140"/>
    </row>
    <row r="130" spans="1:9" ht="18.75" x14ac:dyDescent="0.3">
      <c r="A130" s="154"/>
      <c r="B130" s="154"/>
      <c r="C130" s="154"/>
      <c r="D130" s="154"/>
      <c r="E130" s="154"/>
      <c r="F130" s="137"/>
      <c r="G130" s="154"/>
      <c r="H130" s="154"/>
      <c r="I130" s="140"/>
    </row>
    <row r="131" spans="1:9" ht="18.75" x14ac:dyDescent="0.3">
      <c r="A131" s="154"/>
      <c r="B131" s="154"/>
      <c r="C131" s="154"/>
      <c r="D131" s="154"/>
      <c r="E131" s="154"/>
      <c r="F131" s="137"/>
      <c r="G131" s="154"/>
      <c r="H131" s="154"/>
      <c r="I131" s="140"/>
    </row>
    <row r="132" spans="1:9" ht="18.75" x14ac:dyDescent="0.3">
      <c r="A132" s="154"/>
      <c r="B132" s="154"/>
      <c r="C132" s="154"/>
      <c r="D132" s="154"/>
      <c r="E132" s="154"/>
      <c r="F132" s="137"/>
      <c r="G132" s="154"/>
      <c r="H132" s="154"/>
      <c r="I132" s="140"/>
    </row>
    <row r="133" spans="1:9" ht="18.75" x14ac:dyDescent="0.3">
      <c r="A133" s="154"/>
      <c r="B133" s="154"/>
      <c r="C133" s="154"/>
      <c r="D133" s="154"/>
      <c r="E133" s="154"/>
      <c r="F133" s="137"/>
      <c r="G133" s="154"/>
      <c r="H133" s="154"/>
      <c r="I133" s="140"/>
    </row>
    <row r="250" spans="1:1" x14ac:dyDescent="0.25">
      <c r="A250" s="157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C32:H32"/>
    <mergeCell ref="A1:I7"/>
    <mergeCell ref="A8:I14"/>
    <mergeCell ref="A16:H16"/>
    <mergeCell ref="A17:H17"/>
    <mergeCell ref="B18:C18"/>
    <mergeCell ref="B20:C20"/>
    <mergeCell ref="B21:H21"/>
    <mergeCell ref="B26:C26"/>
    <mergeCell ref="B27:C27"/>
    <mergeCell ref="C29:G29"/>
    <mergeCell ref="C31:H31"/>
    <mergeCell ref="A70:B71"/>
    <mergeCell ref="C76:D76"/>
    <mergeCell ref="D36:E36"/>
    <mergeCell ref="F36:G36"/>
    <mergeCell ref="I39:I40"/>
    <mergeCell ref="A46:B47"/>
    <mergeCell ref="C60:C63"/>
    <mergeCell ref="D60:D63"/>
    <mergeCell ref="F89:G89"/>
    <mergeCell ref="C64:C67"/>
    <mergeCell ref="D64:D67"/>
    <mergeCell ref="C68:C71"/>
    <mergeCell ref="D68:D71"/>
    <mergeCell ref="B79:C79"/>
    <mergeCell ref="B80:C80"/>
    <mergeCell ref="C82:G82"/>
    <mergeCell ref="C84:H84"/>
    <mergeCell ref="C85:H85"/>
    <mergeCell ref="I92:I93"/>
    <mergeCell ref="A99:B100"/>
    <mergeCell ref="A117:B118"/>
    <mergeCell ref="C120:D120"/>
    <mergeCell ref="B122:C122"/>
    <mergeCell ref="G122:H122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24" orientation="portrait" r:id="rId1"/>
  <headerFooter>
    <oddHeader>&amp;LVer 3</oddHeader>
    <oddFooter>&amp;LNQCL/ADDO/014&amp;CPage &amp;P of &amp;N&amp;R&amp;D &amp;T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BreakPreview" zoomScale="40" zoomScaleNormal="40" zoomScaleSheetLayoutView="40" zoomScalePageLayoutView="50" workbookViewId="0">
      <selection activeCell="D108" sqref="D108"/>
    </sheetView>
  </sheetViews>
  <sheetFormatPr defaultColWidth="9.140625" defaultRowHeight="13.5" x14ac:dyDescent="0.25"/>
  <cols>
    <col min="1" max="1" width="55.42578125" style="157" customWidth="1"/>
    <col min="2" max="2" width="33.7109375" style="157" customWidth="1"/>
    <col min="3" max="3" width="42.28515625" style="157" customWidth="1"/>
    <col min="4" max="4" width="30.5703125" style="157" customWidth="1"/>
    <col min="5" max="5" width="39.85546875" style="157" customWidth="1"/>
    <col min="6" max="6" width="30.7109375" style="157" customWidth="1"/>
    <col min="7" max="7" width="39.85546875" style="157" customWidth="1"/>
    <col min="8" max="8" width="30" style="157" customWidth="1"/>
    <col min="9" max="9" width="30.28515625" style="157" hidden="1" customWidth="1"/>
    <col min="10" max="10" width="30.42578125" style="157" customWidth="1"/>
    <col min="11" max="11" width="21.28515625" style="157" customWidth="1"/>
    <col min="12" max="12" width="9.140625" style="157"/>
    <col min="13" max="16384" width="9.140625" style="3"/>
  </cols>
  <sheetData>
    <row r="1" spans="1:9" ht="18.75" customHeight="1" x14ac:dyDescent="0.25">
      <c r="A1" s="410" t="s">
        <v>45</v>
      </c>
      <c r="B1" s="410"/>
      <c r="C1" s="410"/>
      <c r="D1" s="410"/>
      <c r="E1" s="410"/>
      <c r="F1" s="410"/>
      <c r="G1" s="410"/>
      <c r="H1" s="410"/>
      <c r="I1" s="410"/>
    </row>
    <row r="2" spans="1:9" ht="18.75" customHeight="1" x14ac:dyDescent="0.25">
      <c r="A2" s="410"/>
      <c r="B2" s="410"/>
      <c r="C2" s="410"/>
      <c r="D2" s="410"/>
      <c r="E2" s="410"/>
      <c r="F2" s="410"/>
      <c r="G2" s="410"/>
      <c r="H2" s="410"/>
      <c r="I2" s="410"/>
    </row>
    <row r="3" spans="1:9" ht="18.75" customHeight="1" x14ac:dyDescent="0.25">
      <c r="A3" s="410"/>
      <c r="B3" s="410"/>
      <c r="C3" s="410"/>
      <c r="D3" s="410"/>
      <c r="E3" s="410"/>
      <c r="F3" s="410"/>
      <c r="G3" s="410"/>
      <c r="H3" s="410"/>
      <c r="I3" s="410"/>
    </row>
    <row r="4" spans="1:9" ht="18.75" customHeight="1" x14ac:dyDescent="0.25">
      <c r="A4" s="410"/>
      <c r="B4" s="410"/>
      <c r="C4" s="410"/>
      <c r="D4" s="410"/>
      <c r="E4" s="410"/>
      <c r="F4" s="410"/>
      <c r="G4" s="410"/>
      <c r="H4" s="410"/>
      <c r="I4" s="410"/>
    </row>
    <row r="5" spans="1:9" ht="18.75" customHeight="1" x14ac:dyDescent="0.25">
      <c r="A5" s="410"/>
      <c r="B5" s="410"/>
      <c r="C5" s="410"/>
      <c r="D5" s="410"/>
      <c r="E5" s="410"/>
      <c r="F5" s="410"/>
      <c r="G5" s="410"/>
      <c r="H5" s="410"/>
      <c r="I5" s="410"/>
    </row>
    <row r="6" spans="1:9" ht="18.75" customHeight="1" x14ac:dyDescent="0.25">
      <c r="A6" s="410"/>
      <c r="B6" s="410"/>
      <c r="C6" s="410"/>
      <c r="D6" s="410"/>
      <c r="E6" s="410"/>
      <c r="F6" s="410"/>
      <c r="G6" s="410"/>
      <c r="H6" s="410"/>
      <c r="I6" s="410"/>
    </row>
    <row r="7" spans="1:9" ht="18.75" customHeight="1" x14ac:dyDescent="0.25">
      <c r="A7" s="410"/>
      <c r="B7" s="410"/>
      <c r="C7" s="410"/>
      <c r="D7" s="410"/>
      <c r="E7" s="410"/>
      <c r="F7" s="410"/>
      <c r="G7" s="410"/>
      <c r="H7" s="410"/>
      <c r="I7" s="410"/>
    </row>
    <row r="8" spans="1:9" x14ac:dyDescent="0.25">
      <c r="A8" s="411" t="s">
        <v>46</v>
      </c>
      <c r="B8" s="411"/>
      <c r="C8" s="411"/>
      <c r="D8" s="411"/>
      <c r="E8" s="411"/>
      <c r="F8" s="411"/>
      <c r="G8" s="411"/>
      <c r="H8" s="411"/>
      <c r="I8" s="411"/>
    </row>
    <row r="9" spans="1:9" x14ac:dyDescent="0.25">
      <c r="A9" s="411"/>
      <c r="B9" s="411"/>
      <c r="C9" s="411"/>
      <c r="D9" s="411"/>
      <c r="E9" s="411"/>
      <c r="F9" s="411"/>
      <c r="G9" s="411"/>
      <c r="H9" s="411"/>
      <c r="I9" s="411"/>
    </row>
    <row r="10" spans="1:9" x14ac:dyDescent="0.25">
      <c r="A10" s="411"/>
      <c r="B10" s="411"/>
      <c r="C10" s="411"/>
      <c r="D10" s="411"/>
      <c r="E10" s="411"/>
      <c r="F10" s="411"/>
      <c r="G10" s="411"/>
      <c r="H10" s="411"/>
      <c r="I10" s="411"/>
    </row>
    <row r="11" spans="1:9" x14ac:dyDescent="0.25">
      <c r="A11" s="411"/>
      <c r="B11" s="411"/>
      <c r="C11" s="411"/>
      <c r="D11" s="411"/>
      <c r="E11" s="411"/>
      <c r="F11" s="411"/>
      <c r="G11" s="411"/>
      <c r="H11" s="411"/>
      <c r="I11" s="411"/>
    </row>
    <row r="12" spans="1:9" x14ac:dyDescent="0.25">
      <c r="A12" s="411"/>
      <c r="B12" s="411"/>
      <c r="C12" s="411"/>
      <c r="D12" s="411"/>
      <c r="E12" s="411"/>
      <c r="F12" s="411"/>
      <c r="G12" s="411"/>
      <c r="H12" s="411"/>
      <c r="I12" s="411"/>
    </row>
    <row r="13" spans="1:9" x14ac:dyDescent="0.25">
      <c r="A13" s="411"/>
      <c r="B13" s="411"/>
      <c r="C13" s="411"/>
      <c r="D13" s="411"/>
      <c r="E13" s="411"/>
      <c r="F13" s="411"/>
      <c r="G13" s="411"/>
      <c r="H13" s="411"/>
      <c r="I13" s="411"/>
    </row>
    <row r="14" spans="1:9" x14ac:dyDescent="0.25">
      <c r="A14" s="411"/>
      <c r="B14" s="411"/>
      <c r="C14" s="411"/>
      <c r="D14" s="411"/>
      <c r="E14" s="411"/>
      <c r="F14" s="411"/>
      <c r="G14" s="411"/>
      <c r="H14" s="411"/>
      <c r="I14" s="411"/>
    </row>
    <row r="15" spans="1:9" ht="19.5" customHeight="1" thickBot="1" x14ac:dyDescent="0.35">
      <c r="A15" s="140"/>
    </row>
    <row r="16" spans="1:9" ht="19.5" customHeight="1" thickBot="1" x14ac:dyDescent="0.35">
      <c r="A16" s="412" t="s">
        <v>31</v>
      </c>
      <c r="B16" s="413"/>
      <c r="C16" s="413"/>
      <c r="D16" s="413"/>
      <c r="E16" s="413"/>
      <c r="F16" s="413"/>
      <c r="G16" s="413"/>
      <c r="H16" s="414"/>
    </row>
    <row r="17" spans="1:14" ht="20.25" customHeight="1" x14ac:dyDescent="0.25">
      <c r="A17" s="415" t="s">
        <v>47</v>
      </c>
      <c r="B17" s="415"/>
      <c r="C17" s="415"/>
      <c r="D17" s="415"/>
      <c r="E17" s="415"/>
      <c r="F17" s="415"/>
      <c r="G17" s="415"/>
      <c r="H17" s="415"/>
    </row>
    <row r="18" spans="1:14" ht="26.25" customHeight="1" x14ac:dyDescent="0.4">
      <c r="A18" s="50" t="s">
        <v>33</v>
      </c>
      <c r="B18" s="408" t="s">
        <v>5</v>
      </c>
      <c r="C18" s="408"/>
      <c r="D18" s="193"/>
      <c r="E18" s="51"/>
      <c r="F18" s="212"/>
      <c r="G18" s="212"/>
      <c r="H18" s="212"/>
    </row>
    <row r="19" spans="1:14" ht="26.25" customHeight="1" x14ac:dyDescent="0.4">
      <c r="A19" s="50" t="s">
        <v>34</v>
      </c>
      <c r="B19" s="204" t="s">
        <v>7</v>
      </c>
      <c r="C19" s="212">
        <v>29</v>
      </c>
      <c r="D19" s="212"/>
      <c r="E19" s="212"/>
      <c r="F19" s="212"/>
      <c r="G19" s="212"/>
      <c r="H19" s="212"/>
    </row>
    <row r="20" spans="1:14" ht="26.25" customHeight="1" x14ac:dyDescent="0.4">
      <c r="A20" s="50" t="s">
        <v>35</v>
      </c>
      <c r="B20" s="407" t="s">
        <v>9</v>
      </c>
      <c r="C20" s="407"/>
      <c r="D20" s="212"/>
      <c r="E20" s="212"/>
      <c r="F20" s="212"/>
      <c r="G20" s="212"/>
      <c r="H20" s="212"/>
    </row>
    <row r="21" spans="1:14" ht="26.25" customHeight="1" x14ac:dyDescent="0.4">
      <c r="A21" s="50" t="s">
        <v>36</v>
      </c>
      <c r="B21" s="407" t="s">
        <v>11</v>
      </c>
      <c r="C21" s="407"/>
      <c r="D21" s="407"/>
      <c r="E21" s="407"/>
      <c r="F21" s="407"/>
      <c r="G21" s="407"/>
      <c r="H21" s="407"/>
      <c r="I21" s="52"/>
    </row>
    <row r="22" spans="1:14" ht="26.25" customHeight="1" x14ac:dyDescent="0.4">
      <c r="A22" s="50" t="s">
        <v>37</v>
      </c>
      <c r="B22" s="53"/>
      <c r="C22" s="212"/>
      <c r="D22" s="212"/>
      <c r="E22" s="212"/>
      <c r="F22" s="212"/>
      <c r="G22" s="212"/>
      <c r="H22" s="212"/>
    </row>
    <row r="23" spans="1:14" ht="26.25" customHeight="1" x14ac:dyDescent="0.4">
      <c r="A23" s="50" t="s">
        <v>38</v>
      </c>
      <c r="B23" s="53"/>
      <c r="C23" s="212"/>
      <c r="D23" s="212"/>
      <c r="E23" s="212"/>
      <c r="F23" s="212"/>
      <c r="G23" s="212"/>
      <c r="H23" s="212"/>
    </row>
    <row r="24" spans="1:14" ht="18.75" x14ac:dyDescent="0.3">
      <c r="A24" s="50"/>
      <c r="B24" s="54"/>
    </row>
    <row r="25" spans="1:14" ht="18.75" x14ac:dyDescent="0.3">
      <c r="A25" s="55" t="s">
        <v>1</v>
      </c>
      <c r="B25" s="54"/>
    </row>
    <row r="26" spans="1:14" ht="26.25" customHeight="1" x14ac:dyDescent="0.4">
      <c r="A26" s="188" t="s">
        <v>4</v>
      </c>
      <c r="B26" s="408" t="s">
        <v>126</v>
      </c>
      <c r="C26" s="408"/>
    </row>
    <row r="27" spans="1:14" ht="26.25" customHeight="1" x14ac:dyDescent="0.4">
      <c r="A27" s="146" t="s">
        <v>48</v>
      </c>
      <c r="B27" s="409"/>
      <c r="C27" s="409"/>
    </row>
    <row r="28" spans="1:14" ht="27" customHeight="1" thickBot="1" x14ac:dyDescent="0.45">
      <c r="A28" s="146" t="s">
        <v>6</v>
      </c>
      <c r="B28" s="142">
        <v>98.8</v>
      </c>
    </row>
    <row r="29" spans="1:14" s="2" customFormat="1" ht="27" customHeight="1" thickBot="1" x14ac:dyDescent="0.45">
      <c r="A29" s="146" t="s">
        <v>49</v>
      </c>
      <c r="B29" s="56"/>
      <c r="C29" s="387" t="s">
        <v>50</v>
      </c>
      <c r="D29" s="388"/>
      <c r="E29" s="388"/>
      <c r="F29" s="388"/>
      <c r="G29" s="389"/>
      <c r="I29" s="57"/>
      <c r="J29" s="57"/>
      <c r="K29" s="57"/>
      <c r="L29" s="57"/>
    </row>
    <row r="30" spans="1:14" s="2" customFormat="1" ht="19.5" customHeight="1" thickBot="1" x14ac:dyDescent="0.35">
      <c r="A30" s="146" t="s">
        <v>51</v>
      </c>
      <c r="B30" s="207">
        <f>B28-B29</f>
        <v>98.8</v>
      </c>
      <c r="C30" s="58"/>
      <c r="D30" s="58"/>
      <c r="E30" s="58"/>
      <c r="F30" s="58"/>
      <c r="G30" s="59"/>
      <c r="I30" s="57"/>
      <c r="J30" s="57"/>
      <c r="K30" s="57"/>
      <c r="L30" s="57"/>
    </row>
    <row r="31" spans="1:14" s="2" customFormat="1" ht="27" customHeight="1" thickBot="1" x14ac:dyDescent="0.45">
      <c r="A31" s="146" t="s">
        <v>52</v>
      </c>
      <c r="B31" s="60">
        <v>1</v>
      </c>
      <c r="C31" s="390" t="s">
        <v>53</v>
      </c>
      <c r="D31" s="391"/>
      <c r="E31" s="391"/>
      <c r="F31" s="391"/>
      <c r="G31" s="391"/>
      <c r="H31" s="392"/>
      <c r="I31" s="57"/>
      <c r="J31" s="57"/>
      <c r="K31" s="57"/>
      <c r="L31" s="57"/>
    </row>
    <row r="32" spans="1:14" s="2" customFormat="1" ht="27" customHeight="1" thickBot="1" x14ac:dyDescent="0.45">
      <c r="A32" s="146" t="s">
        <v>54</v>
      </c>
      <c r="B32" s="60">
        <v>1</v>
      </c>
      <c r="C32" s="390" t="s">
        <v>55</v>
      </c>
      <c r="D32" s="391"/>
      <c r="E32" s="391"/>
      <c r="F32" s="391"/>
      <c r="G32" s="391"/>
      <c r="H32" s="392"/>
      <c r="I32" s="57"/>
      <c r="J32" s="57"/>
      <c r="K32" s="57"/>
      <c r="L32" s="61"/>
      <c r="M32" s="61"/>
      <c r="N32" s="62"/>
    </row>
    <row r="33" spans="1:14" s="2" customFormat="1" ht="17.25" customHeight="1" x14ac:dyDescent="0.3">
      <c r="A33" s="146"/>
      <c r="B33" s="63"/>
      <c r="C33" s="64"/>
      <c r="D33" s="64"/>
      <c r="E33" s="64"/>
      <c r="F33" s="64"/>
      <c r="G33" s="64"/>
      <c r="H33" s="64"/>
      <c r="I33" s="57"/>
      <c r="J33" s="57"/>
      <c r="K33" s="57"/>
      <c r="L33" s="61"/>
      <c r="M33" s="61"/>
      <c r="N33" s="62"/>
    </row>
    <row r="34" spans="1:14" s="2" customFormat="1" ht="18.75" x14ac:dyDescent="0.3">
      <c r="A34" s="146" t="s">
        <v>56</v>
      </c>
      <c r="B34" s="65">
        <f>B31/B32</f>
        <v>1</v>
      </c>
      <c r="C34" s="140" t="s">
        <v>57</v>
      </c>
      <c r="D34" s="140"/>
      <c r="E34" s="140"/>
      <c r="F34" s="140"/>
      <c r="G34" s="140"/>
      <c r="I34" s="57"/>
      <c r="J34" s="57"/>
      <c r="K34" s="57"/>
      <c r="L34" s="61"/>
      <c r="M34" s="61"/>
      <c r="N34" s="62"/>
    </row>
    <row r="35" spans="1:14" s="2" customFormat="1" ht="19.5" customHeight="1" thickBot="1" x14ac:dyDescent="0.35">
      <c r="A35" s="146"/>
      <c r="B35" s="207"/>
      <c r="G35" s="140"/>
      <c r="I35" s="57"/>
      <c r="J35" s="57"/>
      <c r="K35" s="57"/>
      <c r="L35" s="61"/>
      <c r="M35" s="61"/>
      <c r="N35" s="62"/>
    </row>
    <row r="36" spans="1:14" s="2" customFormat="1" ht="27" customHeight="1" thickBot="1" x14ac:dyDescent="0.45">
      <c r="A36" s="66" t="s">
        <v>58</v>
      </c>
      <c r="B36" s="67">
        <v>20</v>
      </c>
      <c r="C36" s="140"/>
      <c r="D36" s="393" t="s">
        <v>59</v>
      </c>
      <c r="E36" s="406"/>
      <c r="F36" s="393" t="s">
        <v>60</v>
      </c>
      <c r="G36" s="394"/>
      <c r="J36" s="57"/>
      <c r="K36" s="57"/>
      <c r="L36" s="61"/>
      <c r="M36" s="61"/>
      <c r="N36" s="62"/>
    </row>
    <row r="37" spans="1:14" s="2" customFormat="1" ht="27" customHeight="1" thickBot="1" x14ac:dyDescent="0.45">
      <c r="A37" s="68" t="s">
        <v>61</v>
      </c>
      <c r="B37" s="69">
        <v>4</v>
      </c>
      <c r="C37" s="70" t="s">
        <v>62</v>
      </c>
      <c r="D37" s="71" t="s">
        <v>63</v>
      </c>
      <c r="E37" s="72" t="s">
        <v>64</v>
      </c>
      <c r="F37" s="71" t="s">
        <v>63</v>
      </c>
      <c r="G37" s="73" t="s">
        <v>64</v>
      </c>
      <c r="I37" s="74" t="s">
        <v>65</v>
      </c>
      <c r="J37" s="57"/>
      <c r="K37" s="57"/>
      <c r="L37" s="61"/>
      <c r="M37" s="61"/>
      <c r="N37" s="62"/>
    </row>
    <row r="38" spans="1:14" s="2" customFormat="1" ht="26.25" customHeight="1" x14ac:dyDescent="0.4">
      <c r="A38" s="68" t="s">
        <v>66</v>
      </c>
      <c r="B38" s="69">
        <v>20</v>
      </c>
      <c r="C38" s="75">
        <v>1</v>
      </c>
      <c r="D38" s="76">
        <v>99994551</v>
      </c>
      <c r="E38" s="77">
        <f>IF(ISBLANK(D38),"-",$D$48/$D$45*D38)</f>
        <v>105097673.64132832</v>
      </c>
      <c r="F38" s="76">
        <v>103900487</v>
      </c>
      <c r="G38" s="78">
        <f>IF(ISBLANK(F38),"-",$D$48/$F$45*F38)</f>
        <v>103864134.55290647</v>
      </c>
      <c r="I38" s="79"/>
      <c r="J38" s="57"/>
      <c r="K38" s="57"/>
      <c r="L38" s="61"/>
      <c r="M38" s="61"/>
      <c r="N38" s="62"/>
    </row>
    <row r="39" spans="1:14" s="2" customFormat="1" ht="26.25" customHeight="1" x14ac:dyDescent="0.4">
      <c r="A39" s="68" t="s">
        <v>67</v>
      </c>
      <c r="B39" s="69">
        <v>1</v>
      </c>
      <c r="C39" s="97">
        <v>2</v>
      </c>
      <c r="D39" s="80">
        <v>99871033</v>
      </c>
      <c r="E39" s="81">
        <f>IF(ISBLANK(D39),"-",$D$48/$D$45*D39)</f>
        <v>104967852.02282004</v>
      </c>
      <c r="F39" s="80">
        <v>104012897</v>
      </c>
      <c r="G39" s="82">
        <f>IF(ISBLANK(F39),"-",$D$48/$F$45*F39)</f>
        <v>103976505.22317187</v>
      </c>
      <c r="I39" s="377">
        <f>ABS((F43/D43*D42)-F42)/D42</f>
        <v>1.0150432879906027E-2</v>
      </c>
      <c r="J39" s="57"/>
      <c r="K39" s="57"/>
      <c r="L39" s="61"/>
      <c r="M39" s="61"/>
      <c r="N39" s="62"/>
    </row>
    <row r="40" spans="1:14" ht="26.25" customHeight="1" x14ac:dyDescent="0.4">
      <c r="A40" s="68" t="s">
        <v>68</v>
      </c>
      <c r="B40" s="69">
        <v>1</v>
      </c>
      <c r="C40" s="97">
        <v>3</v>
      </c>
      <c r="D40" s="80">
        <v>99698434</v>
      </c>
      <c r="E40" s="81">
        <f>IF(ISBLANK(D40),"-",$D$48/$D$45*D40)</f>
        <v>104786444.6042016</v>
      </c>
      <c r="F40" s="80">
        <v>104008080</v>
      </c>
      <c r="G40" s="82">
        <f>IF(ISBLANK(F40),"-",$D$48/$F$45*F40)</f>
        <v>103971689.90853201</v>
      </c>
      <c r="I40" s="377"/>
      <c r="L40" s="61"/>
      <c r="M40" s="61"/>
      <c r="N40" s="140"/>
    </row>
    <row r="41" spans="1:14" ht="27" customHeight="1" thickBot="1" x14ac:dyDescent="0.45">
      <c r="A41" s="68" t="s">
        <v>69</v>
      </c>
      <c r="B41" s="69">
        <v>1</v>
      </c>
      <c r="C41" s="83">
        <v>4</v>
      </c>
      <c r="D41" s="84"/>
      <c r="E41" s="85" t="str">
        <f>IF(ISBLANK(D41),"-",$D$48/$D$45*D41)</f>
        <v>-</v>
      </c>
      <c r="F41" s="84"/>
      <c r="G41" s="86" t="str">
        <f>IF(ISBLANK(F41),"-",$D$48/$F$45*F41)</f>
        <v>-</v>
      </c>
      <c r="I41" s="87"/>
      <c r="L41" s="61"/>
      <c r="M41" s="61"/>
      <c r="N41" s="140"/>
    </row>
    <row r="42" spans="1:14" ht="27" customHeight="1" thickBot="1" x14ac:dyDescent="0.45">
      <c r="A42" s="68" t="s">
        <v>70</v>
      </c>
      <c r="B42" s="69">
        <v>1</v>
      </c>
      <c r="C42" s="88" t="s">
        <v>71</v>
      </c>
      <c r="D42" s="89">
        <f>AVERAGE(D38:D41)</f>
        <v>99854672.666666672</v>
      </c>
      <c r="E42" s="90">
        <f>AVERAGE(E38:E41)</f>
        <v>104950656.75611664</v>
      </c>
      <c r="F42" s="89">
        <f>AVERAGE(F38:F41)</f>
        <v>103973821.33333333</v>
      </c>
      <c r="G42" s="91">
        <f>AVERAGE(G38:G41)</f>
        <v>103937443.22820346</v>
      </c>
      <c r="H42" s="92"/>
    </row>
    <row r="43" spans="1:14" ht="26.25" customHeight="1" x14ac:dyDescent="0.4">
      <c r="A43" s="68" t="s">
        <v>72</v>
      </c>
      <c r="B43" s="69">
        <v>1</v>
      </c>
      <c r="C43" s="93" t="s">
        <v>73</v>
      </c>
      <c r="D43" s="94">
        <v>19.260000000000002</v>
      </c>
      <c r="E43" s="140"/>
      <c r="F43" s="94">
        <v>20.25</v>
      </c>
      <c r="H43" s="92"/>
    </row>
    <row r="44" spans="1:14" ht="26.25" customHeight="1" x14ac:dyDescent="0.4">
      <c r="A44" s="68" t="s">
        <v>74</v>
      </c>
      <c r="B44" s="69">
        <v>1</v>
      </c>
      <c r="C44" s="95" t="s">
        <v>75</v>
      </c>
      <c r="D44" s="96">
        <f>D43*$B$34</f>
        <v>19.260000000000002</v>
      </c>
      <c r="E44" s="154"/>
      <c r="F44" s="96">
        <f>F43*$B$34</f>
        <v>20.25</v>
      </c>
      <c r="H44" s="92"/>
    </row>
    <row r="45" spans="1:14" ht="19.5" customHeight="1" thickBot="1" x14ac:dyDescent="0.35">
      <c r="A45" s="68" t="s">
        <v>76</v>
      </c>
      <c r="B45" s="97">
        <f>(B44/B43)*(B42/B41)*(B40/B39)*(B38/B37)*B36</f>
        <v>100</v>
      </c>
      <c r="C45" s="95" t="s">
        <v>77</v>
      </c>
      <c r="D45" s="98">
        <f>D44*$B$30/100</f>
        <v>19.028880000000001</v>
      </c>
      <c r="E45" s="137"/>
      <c r="F45" s="98">
        <f>F44*$B$30/100</f>
        <v>20.007000000000001</v>
      </c>
      <c r="H45" s="92"/>
    </row>
    <row r="46" spans="1:14" ht="19.5" customHeight="1" thickBot="1" x14ac:dyDescent="0.35">
      <c r="A46" s="378" t="s">
        <v>78</v>
      </c>
      <c r="B46" s="382"/>
      <c r="C46" s="95" t="s">
        <v>79</v>
      </c>
      <c r="D46" s="99">
        <f>D45/$B$45</f>
        <v>0.19028880000000001</v>
      </c>
      <c r="E46" s="100"/>
      <c r="F46" s="101">
        <f>F45/$B$45</f>
        <v>0.20007000000000003</v>
      </c>
      <c r="H46" s="92"/>
    </row>
    <row r="47" spans="1:14" ht="27" customHeight="1" thickBot="1" x14ac:dyDescent="0.45">
      <c r="A47" s="380"/>
      <c r="B47" s="383"/>
      <c r="C47" s="102" t="s">
        <v>80</v>
      </c>
      <c r="D47" s="103">
        <v>0.2</v>
      </c>
      <c r="E47" s="104"/>
      <c r="F47" s="100"/>
      <c r="H47" s="92"/>
    </row>
    <row r="48" spans="1:14" ht="18.75" x14ac:dyDescent="0.3">
      <c r="C48" s="105" t="s">
        <v>81</v>
      </c>
      <c r="D48" s="98">
        <f>D47*$B$45</f>
        <v>20</v>
      </c>
      <c r="F48" s="106"/>
      <c r="H48" s="92"/>
    </row>
    <row r="49" spans="1:12" ht="19.5" customHeight="1" thickBot="1" x14ac:dyDescent="0.35">
      <c r="C49" s="107" t="s">
        <v>82</v>
      </c>
      <c r="D49" s="108">
        <f>D48/B34</f>
        <v>20</v>
      </c>
      <c r="F49" s="106"/>
      <c r="H49" s="92"/>
    </row>
    <row r="50" spans="1:12" ht="18.75" x14ac:dyDescent="0.3">
      <c r="C50" s="66" t="s">
        <v>83</v>
      </c>
      <c r="D50" s="109">
        <f>AVERAGE(E38:E41,G38:G41)</f>
        <v>104444049.99216004</v>
      </c>
      <c r="F50" s="110"/>
      <c r="H50" s="92"/>
    </row>
    <row r="51" spans="1:12" ht="18.75" x14ac:dyDescent="0.3">
      <c r="C51" s="68" t="s">
        <v>84</v>
      </c>
      <c r="D51" s="111">
        <f>STDEV(E38:E41,G38:G41)/D50</f>
        <v>5.4108243431244861E-3</v>
      </c>
      <c r="F51" s="110"/>
      <c r="H51" s="92"/>
    </row>
    <row r="52" spans="1:12" ht="19.5" customHeight="1" thickBot="1" x14ac:dyDescent="0.35">
      <c r="C52" s="112" t="s">
        <v>20</v>
      </c>
      <c r="D52" s="113">
        <f>COUNT(E38:E41,G38:G41)</f>
        <v>6</v>
      </c>
      <c r="F52" s="110"/>
    </row>
    <row r="54" spans="1:12" ht="18.75" x14ac:dyDescent="0.3">
      <c r="A54" s="114" t="s">
        <v>1</v>
      </c>
      <c r="B54" s="115" t="s">
        <v>85</v>
      </c>
    </row>
    <row r="55" spans="1:12" ht="18.75" x14ac:dyDescent="0.3">
      <c r="A55" s="140" t="s">
        <v>86</v>
      </c>
      <c r="B55" s="116" t="str">
        <f>B21</f>
        <v xml:space="preserve">Lamivudine 150mg,NEVIRAPINE 200MG,ZIDOVUDINE 300MG </v>
      </c>
    </row>
    <row r="56" spans="1:12" ht="26.25" customHeight="1" x14ac:dyDescent="0.4">
      <c r="A56" s="116" t="s">
        <v>87</v>
      </c>
      <c r="B56" s="117">
        <v>200</v>
      </c>
      <c r="C56" s="140" t="str">
        <f>B20</f>
        <v>Lamivudine     Nevirapine and Zidovudine</v>
      </c>
      <c r="H56" s="154"/>
    </row>
    <row r="57" spans="1:12" ht="18.75" x14ac:dyDescent="0.3">
      <c r="A57" s="116" t="s">
        <v>88</v>
      </c>
      <c r="B57" s="194">
        <f>Uniformity!C46</f>
        <v>1234.6936000000001</v>
      </c>
      <c r="H57" s="154"/>
    </row>
    <row r="58" spans="1:12" ht="19.5" customHeight="1" thickBot="1" x14ac:dyDescent="0.35">
      <c r="H58" s="154"/>
    </row>
    <row r="59" spans="1:12" s="2" customFormat="1" ht="27" customHeight="1" thickBot="1" x14ac:dyDescent="0.45">
      <c r="A59" s="66" t="s">
        <v>89</v>
      </c>
      <c r="B59" s="67">
        <v>100</v>
      </c>
      <c r="C59" s="140"/>
      <c r="D59" s="118" t="s">
        <v>90</v>
      </c>
      <c r="E59" s="119" t="s">
        <v>62</v>
      </c>
      <c r="F59" s="119" t="s">
        <v>63</v>
      </c>
      <c r="G59" s="119" t="s">
        <v>91</v>
      </c>
      <c r="H59" s="70" t="s">
        <v>92</v>
      </c>
      <c r="L59" s="57"/>
    </row>
    <row r="60" spans="1:12" s="2" customFormat="1" ht="26.25" customHeight="1" x14ac:dyDescent="0.4">
      <c r="A60" s="68" t="s">
        <v>93</v>
      </c>
      <c r="B60" s="69">
        <v>5</v>
      </c>
      <c r="C60" s="395" t="s">
        <v>94</v>
      </c>
      <c r="D60" s="398">
        <v>1084.95</v>
      </c>
      <c r="E60" s="120">
        <v>1</v>
      </c>
      <c r="F60" s="121">
        <v>87298296</v>
      </c>
      <c r="G60" s="195">
        <f>IF(ISBLANK(F60),"-",(F60/$D$50*$D$47*$B$68)*($B$57/$D$60))</f>
        <v>190.23986593066812</v>
      </c>
      <c r="H60" s="122">
        <f t="shared" ref="H60:H71" si="0">IF(ISBLANK(F60),"-",G60/$B$56)</f>
        <v>0.95119932965334053</v>
      </c>
      <c r="L60" s="57"/>
    </row>
    <row r="61" spans="1:12" s="2" customFormat="1" ht="26.25" customHeight="1" x14ac:dyDescent="0.4">
      <c r="A61" s="68" t="s">
        <v>95</v>
      </c>
      <c r="B61" s="69">
        <v>50</v>
      </c>
      <c r="C61" s="396"/>
      <c r="D61" s="399"/>
      <c r="E61" s="123">
        <v>2</v>
      </c>
      <c r="F61" s="80">
        <v>87165069</v>
      </c>
      <c r="G61" s="196">
        <f>IF(ISBLANK(F61),"-",(F61/$D$50*$D$47*$B$68)*($B$57/$D$60))</f>
        <v>189.94953853850063</v>
      </c>
      <c r="H61" s="124">
        <f t="shared" si="0"/>
        <v>0.94974769269250314</v>
      </c>
      <c r="L61" s="57"/>
    </row>
    <row r="62" spans="1:12" s="2" customFormat="1" ht="26.25" customHeight="1" x14ac:dyDescent="0.4">
      <c r="A62" s="68" t="s">
        <v>96</v>
      </c>
      <c r="B62" s="69">
        <v>1</v>
      </c>
      <c r="C62" s="396"/>
      <c r="D62" s="399"/>
      <c r="E62" s="123">
        <v>3</v>
      </c>
      <c r="F62" s="125">
        <v>87253074</v>
      </c>
      <c r="G62" s="196">
        <f>IF(ISBLANK(F62),"-",(F62/$D$50*$D$47*$B$68)*($B$57/$D$60))</f>
        <v>190.14131844908709</v>
      </c>
      <c r="H62" s="124">
        <f t="shared" si="0"/>
        <v>0.95070659224543552</v>
      </c>
      <c r="L62" s="57"/>
    </row>
    <row r="63" spans="1:12" ht="27" customHeight="1" thickBot="1" x14ac:dyDescent="0.45">
      <c r="A63" s="68" t="s">
        <v>97</v>
      </c>
      <c r="B63" s="69">
        <v>1</v>
      </c>
      <c r="C63" s="397"/>
      <c r="D63" s="400"/>
      <c r="E63" s="126">
        <v>4</v>
      </c>
      <c r="F63" s="127"/>
      <c r="G63" s="196" t="str">
        <f>IF(ISBLANK(F63),"-",(F63/$D$50*$D$47*$B$68)*($B$57/$D$60))</f>
        <v>-</v>
      </c>
      <c r="H63" s="124" t="str">
        <f t="shared" si="0"/>
        <v>-</v>
      </c>
    </row>
    <row r="64" spans="1:12" ht="26.25" customHeight="1" x14ac:dyDescent="0.4">
      <c r="A64" s="68" t="s">
        <v>98</v>
      </c>
      <c r="B64" s="69">
        <v>1</v>
      </c>
      <c r="C64" s="395" t="s">
        <v>99</v>
      </c>
      <c r="D64" s="398">
        <v>1115.52</v>
      </c>
      <c r="E64" s="120">
        <v>1</v>
      </c>
      <c r="F64" s="121">
        <v>91357546</v>
      </c>
      <c r="G64" s="197">
        <f>IF(ISBLANK(F64),"-",(F64/$D$50*$D$47*$B$68)*($B$57/$D$64))</f>
        <v>193.62995871469903</v>
      </c>
      <c r="H64" s="128">
        <f t="shared" si="0"/>
        <v>0.96814979357349518</v>
      </c>
    </row>
    <row r="65" spans="1:8" ht="26.25" customHeight="1" x14ac:dyDescent="0.4">
      <c r="A65" s="68" t="s">
        <v>100</v>
      </c>
      <c r="B65" s="69">
        <v>1</v>
      </c>
      <c r="C65" s="396"/>
      <c r="D65" s="399"/>
      <c r="E65" s="123">
        <v>2</v>
      </c>
      <c r="F65" s="80">
        <v>91287808</v>
      </c>
      <c r="G65" s="198">
        <f>IF(ISBLANK(F65),"-",(F65/$D$50*$D$47*$B$68)*($B$57/$D$64))</f>
        <v>193.48215082523532</v>
      </c>
      <c r="H65" s="129">
        <f t="shared" si="0"/>
        <v>0.96741075412617661</v>
      </c>
    </row>
    <row r="66" spans="1:8" ht="26.25" customHeight="1" x14ac:dyDescent="0.4">
      <c r="A66" s="68" t="s">
        <v>101</v>
      </c>
      <c r="B66" s="69">
        <v>1</v>
      </c>
      <c r="C66" s="396"/>
      <c r="D66" s="399"/>
      <c r="E66" s="123">
        <v>3</v>
      </c>
      <c r="F66" s="80">
        <v>91371118</v>
      </c>
      <c r="G66" s="198">
        <f>IF(ISBLANK(F66),"-",(F66/$D$50*$D$47*$B$68)*($B$57/$D$64))</f>
        <v>193.65872421809462</v>
      </c>
      <c r="H66" s="129">
        <f t="shared" si="0"/>
        <v>0.96829362109047312</v>
      </c>
    </row>
    <row r="67" spans="1:8" ht="27" customHeight="1" thickBot="1" x14ac:dyDescent="0.45">
      <c r="A67" s="68" t="s">
        <v>102</v>
      </c>
      <c r="B67" s="69">
        <v>1</v>
      </c>
      <c r="C67" s="397"/>
      <c r="D67" s="400"/>
      <c r="E67" s="126">
        <v>4</v>
      </c>
      <c r="F67" s="127"/>
      <c r="G67" s="199" t="str">
        <f>IF(ISBLANK(F67),"-",(F67/$D$50*$D$47*$B$68)*($B$57/$D$64))</f>
        <v>-</v>
      </c>
      <c r="H67" s="130" t="str">
        <f t="shared" si="0"/>
        <v>-</v>
      </c>
    </row>
    <row r="68" spans="1:8" ht="26.25" customHeight="1" x14ac:dyDescent="0.4">
      <c r="A68" s="68" t="s">
        <v>103</v>
      </c>
      <c r="B68" s="131">
        <f>(B67/B66)*(B65/B64)*(B63/B62)*(B61/B60)*B59</f>
        <v>1000</v>
      </c>
      <c r="C68" s="395" t="s">
        <v>104</v>
      </c>
      <c r="D68" s="398">
        <v>1263.17</v>
      </c>
      <c r="E68" s="120">
        <v>1</v>
      </c>
      <c r="F68" s="121">
        <v>101820871</v>
      </c>
      <c r="G68" s="197">
        <f>IF(ISBLANK(F68),"-",(F68/$D$50*$D$47*$B$68)*($B$57/$D$68))</f>
        <v>190.58139158042323</v>
      </c>
      <c r="H68" s="124">
        <f t="shared" si="0"/>
        <v>0.9529069579021161</v>
      </c>
    </row>
    <row r="69" spans="1:8" ht="27" customHeight="1" thickBot="1" x14ac:dyDescent="0.45">
      <c r="A69" s="112" t="s">
        <v>105</v>
      </c>
      <c r="B69" s="132">
        <f>(D47*B68)/B56*B57</f>
        <v>1234.6936000000001</v>
      </c>
      <c r="C69" s="396"/>
      <c r="D69" s="399"/>
      <c r="E69" s="123">
        <v>2</v>
      </c>
      <c r="F69" s="80">
        <v>103455735</v>
      </c>
      <c r="G69" s="198">
        <f>IF(ISBLANK(F69),"-",(F69/$D$50*$D$47*$B$68)*($B$57/$D$68))</f>
        <v>193.64141899037085</v>
      </c>
      <c r="H69" s="124">
        <f t="shared" si="0"/>
        <v>0.96820709495185431</v>
      </c>
    </row>
    <row r="70" spans="1:8" ht="26.25" customHeight="1" x14ac:dyDescent="0.4">
      <c r="A70" s="402" t="s">
        <v>78</v>
      </c>
      <c r="B70" s="403"/>
      <c r="C70" s="396"/>
      <c r="D70" s="399"/>
      <c r="E70" s="123">
        <v>3</v>
      </c>
      <c r="F70" s="80">
        <v>103661254</v>
      </c>
      <c r="G70" s="198">
        <f>IF(ISBLANK(F70),"-",(F70/$D$50*$D$47*$B$68)*($B$57/$D$68))</f>
        <v>194.02609549756963</v>
      </c>
      <c r="H70" s="124">
        <f t="shared" si="0"/>
        <v>0.97013047748784809</v>
      </c>
    </row>
    <row r="71" spans="1:8" ht="27" customHeight="1" thickBot="1" x14ac:dyDescent="0.45">
      <c r="A71" s="404"/>
      <c r="B71" s="405"/>
      <c r="C71" s="401"/>
      <c r="D71" s="400"/>
      <c r="E71" s="126">
        <v>4</v>
      </c>
      <c r="F71" s="127"/>
      <c r="G71" s="199" t="str">
        <f>IF(ISBLANK(F71),"-",(F71/$D$50*$D$47*$B$68)*($B$57/$D$68))</f>
        <v>-</v>
      </c>
      <c r="H71" s="133" t="str">
        <f t="shared" si="0"/>
        <v>-</v>
      </c>
    </row>
    <row r="72" spans="1:8" ht="26.25" customHeight="1" x14ac:dyDescent="0.4">
      <c r="A72" s="154"/>
      <c r="B72" s="154"/>
      <c r="C72" s="154"/>
      <c r="D72" s="154"/>
      <c r="E72" s="154"/>
      <c r="F72" s="134" t="s">
        <v>71</v>
      </c>
      <c r="G72" s="210">
        <f>AVERAGE(G60:G71)</f>
        <v>192.15005141607205</v>
      </c>
      <c r="H72" s="135">
        <f>AVERAGE(H60:H71)</f>
        <v>0.96075025708036021</v>
      </c>
    </row>
    <row r="73" spans="1:8" ht="26.25" customHeight="1" x14ac:dyDescent="0.4">
      <c r="C73" s="154"/>
      <c r="D73" s="154"/>
      <c r="E73" s="154"/>
      <c r="F73" s="136" t="s">
        <v>84</v>
      </c>
      <c r="G73" s="200">
        <f>STDEV(G60:G71)/G72</f>
        <v>9.5557457996965269E-3</v>
      </c>
      <c r="H73" s="200">
        <f>STDEV(H60:H71)/H72</f>
        <v>9.5557457996965408E-3</v>
      </c>
    </row>
    <row r="74" spans="1:8" ht="27" customHeight="1" thickBot="1" x14ac:dyDescent="0.45">
      <c r="A74" s="154"/>
      <c r="B74" s="154"/>
      <c r="C74" s="154"/>
      <c r="D74" s="154"/>
      <c r="E74" s="137"/>
      <c r="F74" s="138" t="s">
        <v>20</v>
      </c>
      <c r="G74" s="139">
        <f>COUNT(G60:G71)</f>
        <v>9</v>
      </c>
      <c r="H74" s="139">
        <f>COUNT(H60:H71)</f>
        <v>9</v>
      </c>
    </row>
    <row r="76" spans="1:8" ht="26.25" customHeight="1" x14ac:dyDescent="0.4">
      <c r="A76" s="188" t="s">
        <v>106</v>
      </c>
      <c r="B76" s="146" t="s">
        <v>107</v>
      </c>
      <c r="C76" s="384" t="str">
        <f>B20</f>
        <v>Lamivudine     Nevirapine and Zidovudine</v>
      </c>
      <c r="D76" s="384"/>
      <c r="E76" s="140" t="s">
        <v>108</v>
      </c>
      <c r="F76" s="140"/>
      <c r="G76" s="141">
        <f>H72</f>
        <v>0.96075025708036021</v>
      </c>
      <c r="H76" s="207"/>
    </row>
    <row r="77" spans="1:8" ht="18.75" x14ac:dyDescent="0.3">
      <c r="A77" s="55" t="s">
        <v>109</v>
      </c>
      <c r="B77" s="55" t="s">
        <v>110</v>
      </c>
    </row>
    <row r="78" spans="1:8" ht="18.75" x14ac:dyDescent="0.3">
      <c r="A78" s="55"/>
      <c r="B78" s="55"/>
    </row>
    <row r="79" spans="1:8" ht="26.25" customHeight="1" x14ac:dyDescent="0.4">
      <c r="A79" s="188" t="s">
        <v>4</v>
      </c>
      <c r="B79" s="386" t="str">
        <f>B26</f>
        <v>nevirapine</v>
      </c>
      <c r="C79" s="386"/>
    </row>
    <row r="80" spans="1:8" ht="26.25" customHeight="1" x14ac:dyDescent="0.4">
      <c r="A80" s="146" t="s">
        <v>48</v>
      </c>
      <c r="B80" s="386">
        <f>B27</f>
        <v>0</v>
      </c>
      <c r="C80" s="386"/>
    </row>
    <row r="81" spans="1:12" ht="27" customHeight="1" thickBot="1" x14ac:dyDescent="0.45">
      <c r="A81" s="146" t="s">
        <v>6</v>
      </c>
      <c r="B81" s="142">
        <f>B28</f>
        <v>98.8</v>
      </c>
    </row>
    <row r="82" spans="1:12" s="2" customFormat="1" ht="27" customHeight="1" thickBot="1" x14ac:dyDescent="0.45">
      <c r="A82" s="146" t="s">
        <v>49</v>
      </c>
      <c r="B82" s="56">
        <v>0</v>
      </c>
      <c r="C82" s="387" t="s">
        <v>50</v>
      </c>
      <c r="D82" s="388"/>
      <c r="E82" s="388"/>
      <c r="F82" s="388"/>
      <c r="G82" s="389"/>
      <c r="I82" s="57"/>
      <c r="J82" s="57"/>
      <c r="K82" s="57"/>
      <c r="L82" s="57"/>
    </row>
    <row r="83" spans="1:12" s="2" customFormat="1" ht="19.5" customHeight="1" thickBot="1" x14ac:dyDescent="0.35">
      <c r="A83" s="146" t="s">
        <v>51</v>
      </c>
      <c r="B83" s="207">
        <f>B81-B82</f>
        <v>98.8</v>
      </c>
      <c r="C83" s="58"/>
      <c r="D83" s="58"/>
      <c r="E83" s="58"/>
      <c r="F83" s="58"/>
      <c r="G83" s="59"/>
      <c r="I83" s="57"/>
      <c r="J83" s="57"/>
      <c r="K83" s="57"/>
      <c r="L83" s="57"/>
    </row>
    <row r="84" spans="1:12" s="2" customFormat="1" ht="27" customHeight="1" thickBot="1" x14ac:dyDescent="0.45">
      <c r="A84" s="146" t="s">
        <v>52</v>
      </c>
      <c r="B84" s="60">
        <v>1</v>
      </c>
      <c r="C84" s="390" t="s">
        <v>111</v>
      </c>
      <c r="D84" s="391"/>
      <c r="E84" s="391"/>
      <c r="F84" s="391"/>
      <c r="G84" s="391"/>
      <c r="H84" s="392"/>
      <c r="I84" s="57"/>
      <c r="J84" s="57"/>
      <c r="K84" s="57"/>
      <c r="L84" s="57"/>
    </row>
    <row r="85" spans="1:12" s="2" customFormat="1" ht="27" customHeight="1" thickBot="1" x14ac:dyDescent="0.45">
      <c r="A85" s="146" t="s">
        <v>54</v>
      </c>
      <c r="B85" s="60">
        <v>1</v>
      </c>
      <c r="C85" s="390" t="s">
        <v>112</v>
      </c>
      <c r="D85" s="391"/>
      <c r="E85" s="391"/>
      <c r="F85" s="391"/>
      <c r="G85" s="391"/>
      <c r="H85" s="392"/>
      <c r="I85" s="57"/>
      <c r="J85" s="57"/>
      <c r="K85" s="57"/>
      <c r="L85" s="57"/>
    </row>
    <row r="86" spans="1:12" s="2" customFormat="1" ht="18.75" x14ac:dyDescent="0.3">
      <c r="A86" s="146"/>
      <c r="B86" s="63"/>
      <c r="C86" s="64"/>
      <c r="D86" s="64"/>
      <c r="E86" s="64"/>
      <c r="F86" s="64"/>
      <c r="G86" s="64"/>
      <c r="H86" s="64"/>
      <c r="I86" s="57"/>
      <c r="J86" s="57"/>
      <c r="K86" s="57"/>
      <c r="L86" s="57"/>
    </row>
    <row r="87" spans="1:12" s="2" customFormat="1" ht="18.75" x14ac:dyDescent="0.3">
      <c r="A87" s="146" t="s">
        <v>56</v>
      </c>
      <c r="B87" s="65">
        <f>B84/B85</f>
        <v>1</v>
      </c>
      <c r="C87" s="140" t="s">
        <v>57</v>
      </c>
      <c r="D87" s="140"/>
      <c r="E87" s="140"/>
      <c r="F87" s="140"/>
      <c r="G87" s="140"/>
      <c r="I87" s="57"/>
      <c r="J87" s="57"/>
      <c r="K87" s="57"/>
      <c r="L87" s="57"/>
    </row>
    <row r="88" spans="1:12" ht="19.5" customHeight="1" thickBot="1" x14ac:dyDescent="0.35">
      <c r="A88" s="55"/>
      <c r="B88" s="55"/>
    </row>
    <row r="89" spans="1:12" ht="27" customHeight="1" thickBot="1" x14ac:dyDescent="0.45">
      <c r="A89" s="66" t="s">
        <v>58</v>
      </c>
      <c r="B89" s="67">
        <v>20</v>
      </c>
      <c r="D89" s="205" t="s">
        <v>59</v>
      </c>
      <c r="E89" s="206"/>
      <c r="F89" s="393" t="s">
        <v>60</v>
      </c>
      <c r="G89" s="394"/>
    </row>
    <row r="90" spans="1:12" ht="27" customHeight="1" thickBot="1" x14ac:dyDescent="0.45">
      <c r="A90" s="68" t="s">
        <v>61</v>
      </c>
      <c r="B90" s="69">
        <v>4</v>
      </c>
      <c r="C90" s="208" t="s">
        <v>62</v>
      </c>
      <c r="D90" s="71" t="s">
        <v>63</v>
      </c>
      <c r="E90" s="72" t="s">
        <v>64</v>
      </c>
      <c r="F90" s="71" t="s">
        <v>63</v>
      </c>
      <c r="G90" s="143" t="s">
        <v>64</v>
      </c>
      <c r="I90" s="74" t="s">
        <v>65</v>
      </c>
    </row>
    <row r="91" spans="1:12" ht="26.25" customHeight="1" x14ac:dyDescent="0.4">
      <c r="A91" s="68" t="s">
        <v>66</v>
      </c>
      <c r="B91" s="69">
        <v>20</v>
      </c>
      <c r="C91" s="144">
        <v>1</v>
      </c>
      <c r="D91" s="233">
        <v>102418550</v>
      </c>
      <c r="E91" s="77">
        <f>IF(ISBLANK(D91),"-",$D$101/$D$98*D91)</f>
        <v>115934127.3835486</v>
      </c>
      <c r="F91" s="263">
        <v>123131668</v>
      </c>
      <c r="G91" s="78">
        <f>IF(ISBLANK(F91),"-",$D$101/$F$98*F91)</f>
        <v>118506341.77909361</v>
      </c>
      <c r="I91" s="79"/>
    </row>
    <row r="92" spans="1:12" ht="26.25" customHeight="1" x14ac:dyDescent="0.4">
      <c r="A92" s="68" t="s">
        <v>67</v>
      </c>
      <c r="B92" s="69">
        <v>1</v>
      </c>
      <c r="C92" s="154">
        <v>2</v>
      </c>
      <c r="D92" s="234">
        <v>102541895</v>
      </c>
      <c r="E92" s="81">
        <f>IF(ISBLANK(D92),"-",$D$101/$D$98*D92)</f>
        <v>116073749.50221875</v>
      </c>
      <c r="F92" s="264">
        <v>123317792</v>
      </c>
      <c r="G92" s="82">
        <f>IF(ISBLANK(F92),"-",$D$101/$F$98*F92)</f>
        <v>118685474.20469587</v>
      </c>
      <c r="I92" s="377">
        <f>ABS((F96/D96*D95)-F95)/D95</f>
        <v>2.6883354010718442E-2</v>
      </c>
    </row>
    <row r="93" spans="1:12" ht="26.25" customHeight="1" x14ac:dyDescent="0.4">
      <c r="A93" s="68" t="s">
        <v>68</v>
      </c>
      <c r="B93" s="69">
        <v>1</v>
      </c>
      <c r="C93" s="154">
        <v>3</v>
      </c>
      <c r="D93" s="234">
        <v>102529364</v>
      </c>
      <c r="E93" s="81">
        <f>IF(ISBLANK(D93),"-",$D$101/$D$98*D93)</f>
        <v>116059564.85939533</v>
      </c>
      <c r="F93" s="264">
        <v>123469481</v>
      </c>
      <c r="G93" s="82">
        <f>IF(ISBLANK(F93),"-",$D$101/$F$98*F93)</f>
        <v>118831465.14894368</v>
      </c>
      <c r="I93" s="377"/>
    </row>
    <row r="94" spans="1:12" ht="27" customHeight="1" thickBot="1" x14ac:dyDescent="0.45">
      <c r="A94" s="68" t="s">
        <v>69</v>
      </c>
      <c r="B94" s="69">
        <v>1</v>
      </c>
      <c r="C94" s="145">
        <v>4</v>
      </c>
      <c r="D94" s="235"/>
      <c r="E94" s="85" t="str">
        <f>IF(ISBLANK(D94),"-",$D$101/$D$98*D94)</f>
        <v>-</v>
      </c>
      <c r="F94" s="265"/>
      <c r="G94" s="86" t="str">
        <f>IF(ISBLANK(F94),"-",$D$101/$F$98*F94)</f>
        <v>-</v>
      </c>
      <c r="I94" s="87"/>
    </row>
    <row r="95" spans="1:12" ht="27" customHeight="1" thickBot="1" x14ac:dyDescent="0.45">
      <c r="A95" s="68" t="s">
        <v>70</v>
      </c>
      <c r="B95" s="69">
        <v>1</v>
      </c>
      <c r="C95" s="146" t="s">
        <v>71</v>
      </c>
      <c r="D95" s="147">
        <f>AVERAGE(D91:D94)</f>
        <v>102496603</v>
      </c>
      <c r="E95" s="90">
        <f>AVERAGE(E91:E94)</f>
        <v>116022480.58172089</v>
      </c>
      <c r="F95" s="148">
        <f>AVERAGE(F91:F94)</f>
        <v>123306313.66666667</v>
      </c>
      <c r="G95" s="149">
        <f>AVERAGE(G91:G94)</f>
        <v>118674427.04424439</v>
      </c>
    </row>
    <row r="96" spans="1:12" ht="26.25" customHeight="1" x14ac:dyDescent="0.4">
      <c r="A96" s="68" t="s">
        <v>72</v>
      </c>
      <c r="B96" s="142">
        <v>1</v>
      </c>
      <c r="C96" s="150" t="s">
        <v>113</v>
      </c>
      <c r="D96" s="151">
        <v>19.87</v>
      </c>
      <c r="E96" s="140"/>
      <c r="F96" s="94">
        <v>23.37</v>
      </c>
    </row>
    <row r="97" spans="1:10" ht="26.25" customHeight="1" x14ac:dyDescent="0.4">
      <c r="A97" s="68" t="s">
        <v>74</v>
      </c>
      <c r="B97" s="142">
        <v>1</v>
      </c>
      <c r="C97" s="152" t="s">
        <v>114</v>
      </c>
      <c r="D97" s="153">
        <f>D96*$B$87</f>
        <v>19.87</v>
      </c>
      <c r="E97" s="154"/>
      <c r="F97" s="96">
        <f>F96*$B$87</f>
        <v>23.37</v>
      </c>
    </row>
    <row r="98" spans="1:10" ht="19.5" customHeight="1" thickBot="1" x14ac:dyDescent="0.35">
      <c r="A98" s="68" t="s">
        <v>76</v>
      </c>
      <c r="B98" s="154">
        <f>(B97/B96)*(B95/B94)*(B93/B92)*(B91/B90)*B89</f>
        <v>100</v>
      </c>
      <c r="C98" s="152" t="s">
        <v>115</v>
      </c>
      <c r="D98" s="155">
        <f>D97*$B$83/100</f>
        <v>19.63156</v>
      </c>
      <c r="E98" s="137"/>
      <c r="F98" s="98">
        <f>F97*$B$83/100</f>
        <v>23.089560000000002</v>
      </c>
    </row>
    <row r="99" spans="1:10" ht="19.5" customHeight="1" thickBot="1" x14ac:dyDescent="0.35">
      <c r="A99" s="378" t="s">
        <v>78</v>
      </c>
      <c r="B99" s="379"/>
      <c r="C99" s="152" t="s">
        <v>116</v>
      </c>
      <c r="D99" s="156">
        <f>D98/$B$98</f>
        <v>0.19631560000000001</v>
      </c>
      <c r="E99" s="137"/>
      <c r="F99" s="101">
        <f>F98/$B$98</f>
        <v>0.23089560000000003</v>
      </c>
      <c r="H99" s="92"/>
    </row>
    <row r="100" spans="1:10" ht="19.5" customHeight="1" thickBot="1" x14ac:dyDescent="0.35">
      <c r="A100" s="380"/>
      <c r="B100" s="381"/>
      <c r="C100" s="152" t="s">
        <v>80</v>
      </c>
      <c r="D100" s="158">
        <f>$B$56/$B$116</f>
        <v>0.22222222222222221</v>
      </c>
      <c r="F100" s="106"/>
      <c r="G100" s="164"/>
      <c r="H100" s="92"/>
    </row>
    <row r="101" spans="1:10" ht="18.75" x14ac:dyDescent="0.3">
      <c r="C101" s="152" t="s">
        <v>81</v>
      </c>
      <c r="D101" s="153">
        <f>D100*$B$98</f>
        <v>22.222222222222221</v>
      </c>
      <c r="F101" s="106"/>
      <c r="H101" s="92"/>
    </row>
    <row r="102" spans="1:10" ht="19.5" customHeight="1" thickBot="1" x14ac:dyDescent="0.35">
      <c r="C102" s="159" t="s">
        <v>82</v>
      </c>
      <c r="D102" s="160">
        <f>D101/B34</f>
        <v>22.222222222222221</v>
      </c>
      <c r="F102" s="110"/>
      <c r="H102" s="92"/>
      <c r="J102" s="161"/>
    </row>
    <row r="103" spans="1:10" ht="18.75" x14ac:dyDescent="0.3">
      <c r="C103" s="162" t="s">
        <v>117</v>
      </c>
      <c r="D103" s="163">
        <f>AVERAGE(E91:E94,G91:G94)</f>
        <v>117348453.81298263</v>
      </c>
      <c r="F103" s="110"/>
      <c r="G103" s="164"/>
      <c r="H103" s="92"/>
      <c r="J103" s="165"/>
    </row>
    <row r="104" spans="1:10" ht="18.75" x14ac:dyDescent="0.3">
      <c r="C104" s="136" t="s">
        <v>84</v>
      </c>
      <c r="D104" s="166">
        <f>STDEV(E91:E94,G91:G94)/D103</f>
        <v>1.2415914625999759E-2</v>
      </c>
      <c r="F104" s="110"/>
      <c r="H104" s="92"/>
      <c r="J104" s="165"/>
    </row>
    <row r="105" spans="1:10" ht="19.5" customHeight="1" thickBot="1" x14ac:dyDescent="0.35">
      <c r="C105" s="138" t="s">
        <v>20</v>
      </c>
      <c r="D105" s="167">
        <f>COUNT(E91:E94,G91:G94)</f>
        <v>6</v>
      </c>
      <c r="F105" s="110"/>
      <c r="H105" s="92"/>
      <c r="J105" s="165"/>
    </row>
    <row r="106" spans="1:10" ht="19.5" customHeight="1" thickBot="1" x14ac:dyDescent="0.35">
      <c r="A106" s="114"/>
      <c r="B106" s="114"/>
      <c r="C106" s="114"/>
      <c r="D106" s="114"/>
      <c r="E106" s="114"/>
    </row>
    <row r="107" spans="1:10" ht="26.25" customHeight="1" x14ac:dyDescent="0.4">
      <c r="A107" s="66" t="s">
        <v>118</v>
      </c>
      <c r="B107" s="67">
        <v>900</v>
      </c>
      <c r="C107" s="205" t="s">
        <v>119</v>
      </c>
      <c r="D107" s="168" t="s">
        <v>63</v>
      </c>
      <c r="E107" s="169" t="s">
        <v>120</v>
      </c>
      <c r="F107" s="170" t="s">
        <v>121</v>
      </c>
    </row>
    <row r="108" spans="1:10" ht="26.25" customHeight="1" x14ac:dyDescent="0.4">
      <c r="A108" s="68" t="s">
        <v>122</v>
      </c>
      <c r="B108" s="69">
        <v>1</v>
      </c>
      <c r="C108" s="171">
        <v>1</v>
      </c>
      <c r="D108" s="172">
        <v>110311701</v>
      </c>
      <c r="E108" s="201">
        <f t="shared" ref="E108:E113" si="1">IF(ISBLANK(D108),"-",D108/$D$103*$D$100*$B$116)</f>
        <v>188.00708047811679</v>
      </c>
      <c r="F108" s="173">
        <f t="shared" ref="F108:F113" si="2">IF(ISBLANK(D108), "-", E108/$B$56)</f>
        <v>0.94003540239058392</v>
      </c>
    </row>
    <row r="109" spans="1:10" ht="26.25" customHeight="1" x14ac:dyDescent="0.4">
      <c r="A109" s="68" t="s">
        <v>95</v>
      </c>
      <c r="B109" s="69">
        <v>1</v>
      </c>
      <c r="C109" s="171">
        <v>2</v>
      </c>
      <c r="D109" s="172">
        <v>110131475</v>
      </c>
      <c r="E109" s="202">
        <f t="shared" si="1"/>
        <v>187.69991665252908</v>
      </c>
      <c r="F109" s="174">
        <f t="shared" si="2"/>
        <v>0.93849958326264538</v>
      </c>
    </row>
    <row r="110" spans="1:10" ht="26.25" customHeight="1" x14ac:dyDescent="0.4">
      <c r="A110" s="68" t="s">
        <v>96</v>
      </c>
      <c r="B110" s="69">
        <v>1</v>
      </c>
      <c r="C110" s="171">
        <v>3</v>
      </c>
      <c r="D110" s="172">
        <v>117843048</v>
      </c>
      <c r="E110" s="202">
        <f t="shared" si="1"/>
        <v>200.84294964432269</v>
      </c>
      <c r="F110" s="174">
        <f t="shared" si="2"/>
        <v>1.0042147482216135</v>
      </c>
    </row>
    <row r="111" spans="1:10" ht="26.25" customHeight="1" x14ac:dyDescent="0.4">
      <c r="A111" s="68" t="s">
        <v>97</v>
      </c>
      <c r="B111" s="69">
        <v>1</v>
      </c>
      <c r="C111" s="171">
        <v>4</v>
      </c>
      <c r="D111" s="172">
        <v>118042460</v>
      </c>
      <c r="E111" s="202">
        <f t="shared" si="1"/>
        <v>201.18281266513043</v>
      </c>
      <c r="F111" s="174">
        <f t="shared" si="2"/>
        <v>1.005914063325652</v>
      </c>
    </row>
    <row r="112" spans="1:10" ht="26.25" customHeight="1" x14ac:dyDescent="0.4">
      <c r="A112" s="68" t="s">
        <v>98</v>
      </c>
      <c r="B112" s="69">
        <v>1</v>
      </c>
      <c r="C112" s="171">
        <v>5</v>
      </c>
      <c r="D112" s="172">
        <v>112940459</v>
      </c>
      <c r="E112" s="202">
        <f t="shared" si="1"/>
        <v>192.48734061718849</v>
      </c>
      <c r="F112" s="174">
        <f t="shared" si="2"/>
        <v>0.96243670308594242</v>
      </c>
    </row>
    <row r="113" spans="1:10" ht="26.25" customHeight="1" x14ac:dyDescent="0.4">
      <c r="A113" s="68" t="s">
        <v>100</v>
      </c>
      <c r="B113" s="69">
        <v>1</v>
      </c>
      <c r="C113" s="175">
        <v>6</v>
      </c>
      <c r="D113" s="176">
        <v>112502246</v>
      </c>
      <c r="E113" s="203">
        <f t="shared" si="1"/>
        <v>191.74048288577194</v>
      </c>
      <c r="F113" s="177">
        <f t="shared" si="2"/>
        <v>0.95870241442885973</v>
      </c>
    </row>
    <row r="114" spans="1:10" ht="26.25" customHeight="1" x14ac:dyDescent="0.4">
      <c r="A114" s="68" t="s">
        <v>101</v>
      </c>
      <c r="B114" s="69">
        <v>1</v>
      </c>
      <c r="C114" s="171"/>
      <c r="D114" s="154"/>
      <c r="E114" s="140"/>
      <c r="F114" s="178"/>
    </row>
    <row r="115" spans="1:10" ht="26.25" customHeight="1" x14ac:dyDescent="0.4">
      <c r="A115" s="68" t="s">
        <v>102</v>
      </c>
      <c r="B115" s="69">
        <v>1</v>
      </c>
      <c r="C115" s="171"/>
      <c r="D115" s="179" t="s">
        <v>71</v>
      </c>
      <c r="E115" s="211">
        <f>AVERAGE(E108:E113)</f>
        <v>193.66009715717655</v>
      </c>
      <c r="F115" s="180">
        <f>AVERAGE(F108:F113)</f>
        <v>0.9683004857858829</v>
      </c>
    </row>
    <row r="116" spans="1:10" ht="27" customHeight="1" thickBot="1" x14ac:dyDescent="0.45">
      <c r="A116" s="68" t="s">
        <v>103</v>
      </c>
      <c r="B116" s="97">
        <f>(B115/B114)*(B113/B112)*(B111/B110)*(B109/B108)*B107</f>
        <v>900</v>
      </c>
      <c r="C116" s="181"/>
      <c r="D116" s="146" t="s">
        <v>84</v>
      </c>
      <c r="E116" s="182">
        <f>STDEV(E108:E113)/E115</f>
        <v>3.1044470937864811E-2</v>
      </c>
      <c r="F116" s="182">
        <f>STDEV(F108:F113)/F115</f>
        <v>3.1044470937864804E-2</v>
      </c>
      <c r="I116" s="140"/>
    </row>
    <row r="117" spans="1:10" ht="27" customHeight="1" thickBot="1" x14ac:dyDescent="0.45">
      <c r="A117" s="378" t="s">
        <v>78</v>
      </c>
      <c r="B117" s="382"/>
      <c r="C117" s="183"/>
      <c r="D117" s="184" t="s">
        <v>20</v>
      </c>
      <c r="E117" s="185">
        <f>COUNT(E108:E113)</f>
        <v>6</v>
      </c>
      <c r="F117" s="185">
        <f>COUNT(F108:F113)</f>
        <v>6</v>
      </c>
      <c r="I117" s="140"/>
      <c r="J117" s="165"/>
    </row>
    <row r="118" spans="1:10" ht="19.5" customHeight="1" thickBot="1" x14ac:dyDescent="0.35">
      <c r="A118" s="380"/>
      <c r="B118" s="383"/>
      <c r="C118" s="140"/>
      <c r="D118" s="140"/>
      <c r="E118" s="140"/>
      <c r="F118" s="154"/>
      <c r="G118" s="140"/>
      <c r="H118" s="140"/>
      <c r="I118" s="140"/>
    </row>
    <row r="119" spans="1:10" ht="18.75" x14ac:dyDescent="0.3">
      <c r="A119" s="192"/>
      <c r="B119" s="64"/>
      <c r="C119" s="140"/>
      <c r="D119" s="140"/>
      <c r="E119" s="140"/>
      <c r="F119" s="154"/>
      <c r="G119" s="140"/>
      <c r="H119" s="140"/>
      <c r="I119" s="140"/>
    </row>
    <row r="120" spans="1:10" ht="26.25" customHeight="1" x14ac:dyDescent="0.4">
      <c r="A120" s="188" t="s">
        <v>106</v>
      </c>
      <c r="B120" s="146" t="s">
        <v>123</v>
      </c>
      <c r="C120" s="384" t="str">
        <f>B20</f>
        <v>Lamivudine     Nevirapine and Zidovudine</v>
      </c>
      <c r="D120" s="384"/>
      <c r="E120" s="140" t="s">
        <v>124</v>
      </c>
      <c r="F120" s="140"/>
      <c r="G120" s="141">
        <f>F115</f>
        <v>0.9683004857858829</v>
      </c>
      <c r="H120" s="140"/>
      <c r="I120" s="140"/>
    </row>
    <row r="121" spans="1:10" ht="19.5" customHeight="1" thickBot="1" x14ac:dyDescent="0.35">
      <c r="A121" s="209"/>
      <c r="B121" s="209"/>
      <c r="C121" s="186"/>
      <c r="D121" s="186"/>
      <c r="E121" s="186"/>
      <c r="F121" s="186"/>
      <c r="G121" s="186"/>
      <c r="H121" s="186"/>
    </row>
    <row r="122" spans="1:10" ht="18.75" x14ac:dyDescent="0.3">
      <c r="B122" s="385" t="s">
        <v>26</v>
      </c>
      <c r="C122" s="385"/>
      <c r="E122" s="208" t="s">
        <v>27</v>
      </c>
      <c r="F122" s="187"/>
      <c r="G122" s="385" t="s">
        <v>28</v>
      </c>
      <c r="H122" s="385"/>
    </row>
    <row r="123" spans="1:10" ht="69.95" customHeight="1" x14ac:dyDescent="0.3">
      <c r="A123" s="188" t="s">
        <v>29</v>
      </c>
      <c r="B123" s="189"/>
      <c r="C123" s="189"/>
      <c r="E123" s="189"/>
      <c r="F123" s="140"/>
      <c r="G123" s="189"/>
      <c r="H123" s="189"/>
    </row>
    <row r="124" spans="1:10" ht="69.95" customHeight="1" x14ac:dyDescent="0.3">
      <c r="A124" s="188" t="s">
        <v>30</v>
      </c>
      <c r="B124" s="190"/>
      <c r="C124" s="190"/>
      <c r="E124" s="190"/>
      <c r="F124" s="140"/>
      <c r="G124" s="191"/>
      <c r="H124" s="191"/>
    </row>
    <row r="125" spans="1:10" ht="18.75" x14ac:dyDescent="0.3">
      <c r="A125" s="154"/>
      <c r="B125" s="154"/>
      <c r="C125" s="154"/>
      <c r="D125" s="154"/>
      <c r="E125" s="154"/>
      <c r="F125" s="137"/>
      <c r="G125" s="154"/>
      <c r="H125" s="154"/>
      <c r="I125" s="140"/>
    </row>
    <row r="126" spans="1:10" ht="18.75" x14ac:dyDescent="0.3">
      <c r="A126" s="154"/>
      <c r="B126" s="154"/>
      <c r="C126" s="154"/>
      <c r="D126" s="154"/>
      <c r="E126" s="154"/>
      <c r="F126" s="137"/>
      <c r="G126" s="154"/>
      <c r="H126" s="154"/>
      <c r="I126" s="140"/>
    </row>
    <row r="127" spans="1:10" ht="18.75" x14ac:dyDescent="0.3">
      <c r="A127" s="154"/>
      <c r="B127" s="154"/>
      <c r="C127" s="154"/>
      <c r="D127" s="154"/>
      <c r="E127" s="154"/>
      <c r="F127" s="137"/>
      <c r="G127" s="154"/>
      <c r="H127" s="154"/>
      <c r="I127" s="140"/>
    </row>
    <row r="128" spans="1:10" ht="18.75" x14ac:dyDescent="0.3">
      <c r="A128" s="154"/>
      <c r="B128" s="154"/>
      <c r="C128" s="154"/>
      <c r="D128" s="154"/>
      <c r="E128" s="154"/>
      <c r="F128" s="137"/>
      <c r="G128" s="154"/>
      <c r="H128" s="154"/>
      <c r="I128" s="140"/>
    </row>
    <row r="129" spans="1:9" ht="18.75" x14ac:dyDescent="0.3">
      <c r="A129" s="154"/>
      <c r="B129" s="154"/>
      <c r="C129" s="154"/>
      <c r="D129" s="154"/>
      <c r="E129" s="154"/>
      <c r="F129" s="137"/>
      <c r="G129" s="154"/>
      <c r="H129" s="154"/>
      <c r="I129" s="140"/>
    </row>
    <row r="130" spans="1:9" ht="18.75" x14ac:dyDescent="0.3">
      <c r="A130" s="154"/>
      <c r="B130" s="154"/>
      <c r="C130" s="154"/>
      <c r="D130" s="154"/>
      <c r="E130" s="154"/>
      <c r="F130" s="137"/>
      <c r="G130" s="154"/>
      <c r="H130" s="154"/>
      <c r="I130" s="140"/>
    </row>
    <row r="131" spans="1:9" ht="18.75" x14ac:dyDescent="0.3">
      <c r="A131" s="154"/>
      <c r="B131" s="154"/>
      <c r="C131" s="154"/>
      <c r="D131" s="154"/>
      <c r="E131" s="154"/>
      <c r="F131" s="137"/>
      <c r="G131" s="154"/>
      <c r="H131" s="154"/>
      <c r="I131" s="140"/>
    </row>
    <row r="132" spans="1:9" ht="18.75" x14ac:dyDescent="0.3">
      <c r="A132" s="154"/>
      <c r="B132" s="154"/>
      <c r="C132" s="154"/>
      <c r="D132" s="154"/>
      <c r="E132" s="154"/>
      <c r="F132" s="137"/>
      <c r="G132" s="154"/>
      <c r="H132" s="154"/>
      <c r="I132" s="140"/>
    </row>
    <row r="133" spans="1:9" ht="18.75" x14ac:dyDescent="0.3">
      <c r="A133" s="154"/>
      <c r="B133" s="154"/>
      <c r="C133" s="154"/>
      <c r="D133" s="154"/>
      <c r="E133" s="154"/>
      <c r="F133" s="137"/>
      <c r="G133" s="154"/>
      <c r="H133" s="154"/>
      <c r="I133" s="140"/>
    </row>
    <row r="250" spans="1:1" x14ac:dyDescent="0.25">
      <c r="A250" s="157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C32:H32"/>
    <mergeCell ref="A1:I7"/>
    <mergeCell ref="A8:I14"/>
    <mergeCell ref="A16:H16"/>
    <mergeCell ref="A17:H17"/>
    <mergeCell ref="B18:C18"/>
    <mergeCell ref="B20:C20"/>
    <mergeCell ref="B21:H21"/>
    <mergeCell ref="B26:C26"/>
    <mergeCell ref="B27:C27"/>
    <mergeCell ref="C29:G29"/>
    <mergeCell ref="C31:H31"/>
    <mergeCell ref="A70:B71"/>
    <mergeCell ref="C76:D76"/>
    <mergeCell ref="D36:E36"/>
    <mergeCell ref="F36:G36"/>
    <mergeCell ref="I39:I40"/>
    <mergeCell ref="A46:B47"/>
    <mergeCell ref="C60:C63"/>
    <mergeCell ref="D60:D63"/>
    <mergeCell ref="F89:G89"/>
    <mergeCell ref="C64:C67"/>
    <mergeCell ref="D64:D67"/>
    <mergeCell ref="C68:C71"/>
    <mergeCell ref="D68:D71"/>
    <mergeCell ref="B79:C79"/>
    <mergeCell ref="B80:C80"/>
    <mergeCell ref="C82:G82"/>
    <mergeCell ref="C84:H84"/>
    <mergeCell ref="C85:H85"/>
    <mergeCell ref="I92:I93"/>
    <mergeCell ref="A99:B100"/>
    <mergeCell ref="A117:B118"/>
    <mergeCell ref="C120:D120"/>
    <mergeCell ref="B122:C122"/>
    <mergeCell ref="G122:H122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G73">
    <cfRule type="cellIs" dxfId="15" priority="3" operator="greaterThan">
      <formula>0.02</formula>
    </cfRule>
  </conditionalFormatting>
  <conditionalFormatting sqref="H73">
    <cfRule type="cellIs" dxfId="14" priority="4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ageMargins left="0.7" right="0.7" top="0.75" bottom="0.75" header="0.3" footer="0.3"/>
  <pageSetup scale="24" orientation="portrait" r:id="rId1"/>
  <headerFooter>
    <oddHeader>&amp;LVer 3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Uniformity</vt:lpstr>
      <vt:lpstr>SST(LAM)</vt:lpstr>
      <vt:lpstr>SST(ZID)</vt:lpstr>
      <vt:lpstr>SST(NEV)</vt:lpstr>
      <vt:lpstr>Lamivudine </vt:lpstr>
      <vt:lpstr>zidovudine </vt:lpstr>
      <vt:lpstr>Nevirapine</vt:lpstr>
      <vt:lpstr>Nevirapine!Print_Area</vt:lpstr>
      <vt:lpstr>Uniformity!Print_Area</vt:lpstr>
      <vt:lpstr>'zidovudine '!Print_Area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m&amp;c</dc:creator>
  <cp:keywords/>
  <dc:description/>
  <cp:lastModifiedBy>User</cp:lastModifiedBy>
  <cp:lastPrinted>2016-07-22T08:55:02Z</cp:lastPrinted>
  <dcterms:created xsi:type="dcterms:W3CDTF">2005-07-05T10:19:27Z</dcterms:created>
  <dcterms:modified xsi:type="dcterms:W3CDTF">2016-07-22T08:56:22Z</dcterms:modified>
  <cp:category/>
</cp:coreProperties>
</file>