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2"/>
  </bookViews>
  <sheets>
    <sheet name="SST(ZID)" sheetId="6" r:id="rId1"/>
    <sheet name="SST(NEV)" sheetId="7" r:id="rId2"/>
    <sheet name="SST(LAM)" sheetId="8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3">Uniformity!$A$1:$H$54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120" i="5" l="1"/>
  <c r="B116" i="5"/>
  <c r="D100" i="5" s="1"/>
  <c r="B98" i="5"/>
  <c r="F95" i="5"/>
  <c r="D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C120" i="4"/>
  <c r="B116" i="4"/>
  <c r="D100" i="4" s="1"/>
  <c r="B98" i="4"/>
  <c r="F95" i="4"/>
  <c r="D95" i="4"/>
  <c r="B87" i="4"/>
  <c r="F97" i="4" s="1"/>
  <c r="F98" i="4" s="1"/>
  <c r="B81" i="4"/>
  <c r="B83" i="4" s="1"/>
  <c r="B80" i="4"/>
  <c r="B79" i="4"/>
  <c r="C76" i="4"/>
  <c r="B68" i="4"/>
  <c r="C56" i="4"/>
  <c r="B55" i="4"/>
  <c r="B45" i="4"/>
  <c r="D48" i="4" s="1"/>
  <c r="F42" i="4"/>
  <c r="I39" i="4" s="1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F98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50" i="2"/>
  <c r="D49" i="2"/>
  <c r="C46" i="2"/>
  <c r="B57" i="4" s="1"/>
  <c r="C45" i="2"/>
  <c r="D43" i="2"/>
  <c r="D39" i="2"/>
  <c r="D37" i="2"/>
  <c r="D34" i="2"/>
  <c r="D33" i="2"/>
  <c r="D30" i="2"/>
  <c r="D29" i="2"/>
  <c r="D26" i="2"/>
  <c r="D25" i="2"/>
  <c r="C19" i="2"/>
  <c r="D97" i="5" l="1"/>
  <c r="D101" i="5"/>
  <c r="D102" i="5" s="1"/>
  <c r="I92" i="5"/>
  <c r="D101" i="4"/>
  <c r="G92" i="4" s="1"/>
  <c r="D97" i="4"/>
  <c r="I92" i="4"/>
  <c r="F99" i="3"/>
  <c r="D101" i="3"/>
  <c r="G91" i="3" s="1"/>
  <c r="D97" i="3"/>
  <c r="D98" i="3" s="1"/>
  <c r="I92" i="3"/>
  <c r="I39" i="5"/>
  <c r="D45" i="5"/>
  <c r="D46" i="5" s="1"/>
  <c r="B69" i="4"/>
  <c r="D45" i="4"/>
  <c r="D46" i="4" s="1"/>
  <c r="D98" i="4"/>
  <c r="D99" i="4" s="1"/>
  <c r="I39" i="3"/>
  <c r="D45" i="3"/>
  <c r="D46" i="3" s="1"/>
  <c r="D49" i="3"/>
  <c r="D49" i="4"/>
  <c r="E40" i="4"/>
  <c r="E41" i="4"/>
  <c r="E39" i="4"/>
  <c r="F99" i="4"/>
  <c r="G91" i="4"/>
  <c r="G94" i="3"/>
  <c r="E94" i="3"/>
  <c r="D102" i="4"/>
  <c r="G93" i="4"/>
  <c r="D27" i="2"/>
  <c r="D31" i="2"/>
  <c r="D35" i="2"/>
  <c r="D40" i="2"/>
  <c r="B57" i="3"/>
  <c r="B69" i="3" s="1"/>
  <c r="D49" i="5"/>
  <c r="E39" i="5"/>
  <c r="F98" i="5"/>
  <c r="F99" i="5" s="1"/>
  <c r="D98" i="5"/>
  <c r="D99" i="5" s="1"/>
  <c r="D24" i="2"/>
  <c r="D28" i="2"/>
  <c r="D32" i="2"/>
  <c r="D36" i="2"/>
  <c r="D41" i="2"/>
  <c r="C49" i="2"/>
  <c r="F44" i="3"/>
  <c r="F45" i="3" s="1"/>
  <c r="F46" i="3" s="1"/>
  <c r="F44" i="4"/>
  <c r="F45" i="4" s="1"/>
  <c r="F46" i="4" s="1"/>
  <c r="G94" i="4"/>
  <c r="G94" i="5"/>
  <c r="B69" i="5"/>
  <c r="D50" i="2"/>
  <c r="B49" i="2"/>
  <c r="D42" i="2"/>
  <c r="D38" i="2"/>
  <c r="B57" i="5"/>
  <c r="F44" i="5"/>
  <c r="F45" i="5" s="1"/>
  <c r="F46" i="5" s="1"/>
  <c r="G91" i="5" l="1"/>
  <c r="G93" i="5"/>
  <c r="G92" i="5"/>
  <c r="G95" i="5" s="1"/>
  <c r="E93" i="4"/>
  <c r="G93" i="3"/>
  <c r="G92" i="3"/>
  <c r="G95" i="3" s="1"/>
  <c r="D102" i="3"/>
  <c r="D99" i="3"/>
  <c r="E93" i="3"/>
  <c r="E91" i="3"/>
  <c r="E92" i="3"/>
  <c r="E95" i="3" s="1"/>
  <c r="E38" i="5"/>
  <c r="G40" i="5"/>
  <c r="G41" i="5"/>
  <c r="G39" i="5"/>
  <c r="G38" i="5"/>
  <c r="E41" i="5"/>
  <c r="E40" i="5"/>
  <c r="E94" i="4"/>
  <c r="E91" i="4"/>
  <c r="E92" i="4"/>
  <c r="G95" i="4"/>
  <c r="E38" i="4"/>
  <c r="E42" i="4" s="1"/>
  <c r="E38" i="3"/>
  <c r="E39" i="3"/>
  <c r="E41" i="3"/>
  <c r="E40" i="3"/>
  <c r="G38" i="3"/>
  <c r="G40" i="3"/>
  <c r="G40" i="4"/>
  <c r="E94" i="5"/>
  <c r="E93" i="5"/>
  <c r="G39" i="3"/>
  <c r="E91" i="5"/>
  <c r="E92" i="5"/>
  <c r="G39" i="4"/>
  <c r="G38" i="4"/>
  <c r="G41" i="3"/>
  <c r="G41" i="4"/>
  <c r="D105" i="4" l="1"/>
  <c r="E95" i="4"/>
  <c r="D103" i="3"/>
  <c r="E110" i="3" s="1"/>
  <c r="F110" i="3" s="1"/>
  <c r="D105" i="3"/>
  <c r="D52" i="5"/>
  <c r="E42" i="5"/>
  <c r="D50" i="5"/>
  <c r="G69" i="5" s="1"/>
  <c r="H69" i="5" s="1"/>
  <c r="G42" i="5"/>
  <c r="G42" i="4"/>
  <c r="D50" i="4"/>
  <c r="G67" i="4" s="1"/>
  <c r="H67" i="4" s="1"/>
  <c r="D103" i="4"/>
  <c r="E112" i="4" s="1"/>
  <c r="F112" i="4" s="1"/>
  <c r="D52" i="4"/>
  <c r="E42" i="3"/>
  <c r="D52" i="3"/>
  <c r="D50" i="3"/>
  <c r="G62" i="3" s="1"/>
  <c r="H62" i="3" s="1"/>
  <c r="G42" i="3"/>
  <c r="D104" i="4"/>
  <c r="E112" i="3"/>
  <c r="F112" i="3" s="1"/>
  <c r="E109" i="3"/>
  <c r="F109" i="3" s="1"/>
  <c r="E111" i="3"/>
  <c r="F111" i="3" s="1"/>
  <c r="D104" i="3"/>
  <c r="E95" i="5"/>
  <c r="D105" i="5"/>
  <c r="D103" i="5"/>
  <c r="G68" i="4"/>
  <c r="H68" i="4" s="1"/>
  <c r="G70" i="4"/>
  <c r="H70" i="4" s="1"/>
  <c r="D51" i="4"/>
  <c r="G61" i="4"/>
  <c r="H61" i="4" s="1"/>
  <c r="E113" i="4" l="1"/>
  <c r="F113" i="4" s="1"/>
  <c r="E108" i="4"/>
  <c r="F108" i="4" s="1"/>
  <c r="E108" i="3"/>
  <c r="E113" i="3"/>
  <c r="F113" i="3" s="1"/>
  <c r="G68" i="5"/>
  <c r="H68" i="5" s="1"/>
  <c r="D51" i="5"/>
  <c r="G67" i="5"/>
  <c r="H67" i="5" s="1"/>
  <c r="G63" i="5"/>
  <c r="H63" i="5" s="1"/>
  <c r="G64" i="5"/>
  <c r="H64" i="5" s="1"/>
  <c r="G61" i="5"/>
  <c r="H61" i="5" s="1"/>
  <c r="G62" i="5"/>
  <c r="H62" i="5" s="1"/>
  <c r="G71" i="5"/>
  <c r="H71" i="5" s="1"/>
  <c r="G70" i="5"/>
  <c r="H70" i="5" s="1"/>
  <c r="G66" i="5"/>
  <c r="H66" i="5" s="1"/>
  <c r="G65" i="5"/>
  <c r="H65" i="5" s="1"/>
  <c r="G60" i="5"/>
  <c r="H60" i="5" s="1"/>
  <c r="G65" i="4"/>
  <c r="H65" i="4" s="1"/>
  <c r="G60" i="4"/>
  <c r="H60" i="4" s="1"/>
  <c r="G66" i="4"/>
  <c r="H66" i="4" s="1"/>
  <c r="G63" i="4"/>
  <c r="H63" i="4" s="1"/>
  <c r="G62" i="4"/>
  <c r="H62" i="4" s="1"/>
  <c r="G69" i="4"/>
  <c r="H69" i="4" s="1"/>
  <c r="E109" i="4"/>
  <c r="F109" i="4" s="1"/>
  <c r="E110" i="4"/>
  <c r="F110" i="4" s="1"/>
  <c r="G64" i="4"/>
  <c r="H64" i="4" s="1"/>
  <c r="G71" i="4"/>
  <c r="H71" i="4" s="1"/>
  <c r="E111" i="4"/>
  <c r="F111" i="4" s="1"/>
  <c r="G68" i="3"/>
  <c r="H68" i="3" s="1"/>
  <c r="G70" i="3"/>
  <c r="H70" i="3" s="1"/>
  <c r="G63" i="3"/>
  <c r="H63" i="3" s="1"/>
  <c r="G65" i="3"/>
  <c r="H65" i="3" s="1"/>
  <c r="G67" i="3"/>
  <c r="H67" i="3" s="1"/>
  <c r="D51" i="3"/>
  <c r="G64" i="3"/>
  <c r="H64" i="3" s="1"/>
  <c r="G69" i="3"/>
  <c r="H69" i="3" s="1"/>
  <c r="G61" i="3"/>
  <c r="H61" i="3" s="1"/>
  <c r="G71" i="3"/>
  <c r="H71" i="3" s="1"/>
  <c r="G60" i="3"/>
  <c r="H60" i="3" s="1"/>
  <c r="G66" i="3"/>
  <c r="H66" i="3" s="1"/>
  <c r="F108" i="3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5" i="4" l="1"/>
  <c r="E116" i="4" s="1"/>
  <c r="E115" i="3"/>
  <c r="E116" i="3" s="1"/>
  <c r="E117" i="3"/>
  <c r="G74" i="5"/>
  <c r="G72" i="5"/>
  <c r="G73" i="5" s="1"/>
  <c r="G72" i="4"/>
  <c r="G73" i="4" s="1"/>
  <c r="G74" i="4"/>
  <c r="E117" i="4"/>
  <c r="G74" i="3"/>
  <c r="G72" i="3"/>
  <c r="G73" i="3" s="1"/>
  <c r="F117" i="4"/>
  <c r="F115" i="4"/>
  <c r="F117" i="3"/>
  <c r="F115" i="3"/>
  <c r="H72" i="4"/>
  <c r="H74" i="4"/>
  <c r="H74" i="3"/>
  <c r="H72" i="3"/>
  <c r="E115" i="5"/>
  <c r="E116" i="5" s="1"/>
  <c r="E117" i="5"/>
  <c r="F108" i="5"/>
  <c r="H74" i="5"/>
  <c r="H72" i="5"/>
  <c r="G120" i="4" l="1"/>
  <c r="F116" i="4"/>
  <c r="G76" i="5"/>
  <c r="H73" i="5"/>
  <c r="G76" i="4"/>
  <c r="H73" i="4"/>
  <c r="G76" i="3"/>
  <c r="H73" i="3"/>
  <c r="G120" i="3"/>
  <c r="F116" i="3"/>
  <c r="F117" i="5"/>
  <c r="F115" i="5"/>
  <c r="G120" i="5" l="1"/>
  <c r="F116" i="5"/>
</calcChain>
</file>

<file path=xl/sharedStrings.xml><?xml version="1.0" encoding="utf-8"?>
<sst xmlns="http://schemas.openxmlformats.org/spreadsheetml/2006/main" count="644" uniqueCount="132">
  <si>
    <t>HPLC System Suitability Report</t>
  </si>
  <si>
    <t>Analysis Data</t>
  </si>
  <si>
    <t>Assay</t>
  </si>
  <si>
    <t>Sample(s)</t>
  </si>
  <si>
    <t>Reference Substance:</t>
  </si>
  <si>
    <t>LAMIVUDINE 150MG, NEVIRAPINE 200MG, ZIDOVUDINE 300MG</t>
  </si>
  <si>
    <t>% age Purity:</t>
  </si>
  <si>
    <t>NDQB2016061161</t>
  </si>
  <si>
    <t>Weight (mg):</t>
  </si>
  <si>
    <t>Lamivudine     Nevirapine and Zidovudine</t>
  </si>
  <si>
    <t>Standard Conc (mg/mL):</t>
  </si>
  <si>
    <t xml:space="preserve">Lamivudine 150mg,NEVIRAPINE 200MG,ZIDOVUDINE 300MG </t>
  </si>
  <si>
    <t>2016-06-21 09:47:22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</si>
  <si>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</si>
  <si>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</si>
  <si>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</si>
  <si>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</si>
  <si>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</si>
  <si>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</si>
  <si>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</si>
  <si>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</si>
  <si>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</si>
  <si>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</si>
  <si>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</si>
  <si>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</si>
  <si>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</si>
  <si>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</si>
  <si>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</si>
  <si>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</si>
  <si>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</si>
  <si>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</si>
  <si>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</si>
  <si>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</si>
  <si>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</si>
  <si>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</si>
  <si>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</si>
  <si>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</si>
  <si>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</si>
  <si>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</si>
  <si>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</si>
  <si>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</si>
  <si>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</si>
  <si>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</si>
  <si>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</si>
  <si>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</si>
  <si>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</si>
  <si>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</si>
  <si>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</si>
  <si>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</si>
  <si>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</si>
  <si>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</si>
  <si>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</si>
  <si>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</si>
  <si>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</si>
  <si>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</si>
  <si>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</si>
  <si>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</si>
  <si>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</si>
  <si>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</si>
  <si>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</si>
  <si>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</si>
  <si>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</si>
  <si>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</si>
  <si>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</si>
  <si>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</si>
  <si>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</si>
  <si>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</si>
  <si>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</si>
  <si>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</si>
  <si>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</si>
  <si>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</si>
  <si>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</si>
  <si>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</si>
  <si>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</si>
  <si>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</si>
  <si>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</si>
  <si>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</si>
  <si>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</si>
  <si>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</si>
  <si>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</si>
  <si>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</si>
  <si>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</si>
  <si>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</si>
  <si>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</si>
  <si>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</si>
  <si>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</si>
  <si>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</si>
  <si>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</si>
  <si>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</si>
  <si>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</si>
  <si>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</si>
  <si>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</si>
  <si>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</si>
  <si>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</si>
  <si>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</si>
  <si>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</si>
  <si>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</si>
  <si>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</si>
  <si>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</si>
  <si>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</si>
  <si>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</si>
  <si>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</si>
  <si>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</si>
  <si>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</si>
  <si>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</si>
  <si>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</si>
  <si>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</si>
  <si>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</si>
  <si>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</si>
  <si>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</si>
  <si>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</si>
  <si>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</si>
  <si>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</si>
  <si>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</si>
  <si>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</si>
  <si>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</si>
  <si>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</si>
  <si>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</si>
  <si>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</si>
  <si>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</si>
  <si>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</si>
  <si>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</si>
  <si>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</si>
  <si>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</si>
  <si>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</si>
  <si>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</si>
  <si>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nevirapine</t>
  </si>
  <si>
    <t>zidovudine</t>
  </si>
  <si>
    <t>LAMIVUDINE 150MG + ZIDOVUDINE 300MG + NEVIRAPINE 200MG TABLETS</t>
  </si>
  <si>
    <t>ZIDOVUDINE</t>
  </si>
  <si>
    <t>NEVIRAPINE</t>
  </si>
  <si>
    <t>LAMIVUDINE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</si>
</sst>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4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</cellStyleXfs>
  <cellXfs count="80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5" fillId="3" borderId="29" xfId="3" applyFont="1" applyFill="1" applyBorder="1" applyAlignment="1" applyProtection="1">
      <alignment horizontal="center"/>
      <protection locked="0"/>
    </xf>
    <xf numFmtId="0" fontId="25" fillId="3" borderId="23" xfId="3" applyFont="1" applyFill="1" applyBorder="1" applyAlignment="1" applyProtection="1">
      <alignment horizontal="center"/>
      <protection locked="0"/>
    </xf>
    <xf numFmtId="0" fontId="25" fillId="3" borderId="34" xfId="3" applyFont="1" applyFill="1" applyBorder="1" applyAlignment="1" applyProtection="1">
      <alignment horizontal="center"/>
      <protection locked="0"/>
    </xf>
    <xf numFmtId="0" fontId="25" fillId="3" borderId="29" xfId="4" applyFont="1" applyFill="1" applyBorder="1" applyAlignment="1" applyProtection="1">
      <alignment horizontal="center"/>
      <protection locked="0"/>
    </xf>
    <xf numFmtId="0" fontId="25" fillId="3" borderId="23" xfId="4" applyFont="1" applyFill="1" applyBorder="1" applyAlignment="1" applyProtection="1">
      <alignment horizontal="center"/>
      <protection locked="0"/>
    </xf>
    <xf numFmtId="0" fontId="25" fillId="3" borderId="34" xfId="4" applyFont="1" applyFill="1" applyBorder="1" applyAlignment="1" applyProtection="1">
      <alignment horizontal="center"/>
      <protection locked="0"/>
    </xf>
    <xf numFmtId="0" fontId="25" fillId="3" borderId="29" xfId="6" applyFont="1" applyFill="1" applyBorder="1" applyAlignment="1" applyProtection="1">
      <alignment horizontal="center"/>
      <protection locked="0"/>
    </xf>
    <xf numFmtId="0" fontId="25" fillId="3" borderId="23" xfId="6" applyFont="1" applyFill="1" applyBorder="1" applyAlignment="1" applyProtection="1">
      <alignment horizontal="center"/>
      <protection locked="0"/>
    </xf>
    <xf numFmtId="0" fontId="25" fillId="3" borderId="34" xfId="6" applyFont="1" applyFill="1" applyBorder="1" applyAlignment="1" applyProtection="1">
      <alignment horizontal="center"/>
      <protection locked="0"/>
    </xf>
    <xf numFmtId="0" fontId="25" fillId="3" borderId="29" xfId="7" applyFont="1" applyFill="1" applyBorder="1" applyAlignment="1" applyProtection="1">
      <alignment horizontal="center"/>
      <protection locked="0"/>
    </xf>
    <xf numFmtId="0" fontId="25" fillId="3" borderId="23" xfId="7" applyFont="1" applyFill="1" applyBorder="1" applyAlignment="1" applyProtection="1">
      <alignment horizontal="center"/>
      <protection locked="0"/>
    </xf>
    <xf numFmtId="0" fontId="25" fillId="3" borderId="34" xfId="7" applyFont="1" applyFill="1" applyBorder="1" applyAlignment="1" applyProtection="1">
      <alignment horizontal="center"/>
      <protection locked="0"/>
    </xf>
    <xf numFmtId="0" fontId="25" fillId="3" borderId="29" xfId="8" applyFont="1" applyFill="1" applyBorder="1" applyAlignment="1" applyProtection="1">
      <alignment horizontal="center"/>
      <protection locked="0"/>
    </xf>
    <xf numFmtId="0" fontId="25" fillId="3" borderId="23" xfId="8" applyFont="1" applyFill="1" applyBorder="1" applyAlignment="1" applyProtection="1">
      <alignment horizontal="center"/>
      <protection locked="0"/>
    </xf>
    <xf numFmtId="0" fontId="25" fillId="3" borderId="34" xfId="8" applyFont="1" applyFill="1" applyBorder="1" applyAlignment="1" applyProtection="1">
      <alignment horizontal="center"/>
      <protection locked="0"/>
    </xf>
    <xf numFmtId="0" fontId="25" fillId="3" borderId="29" xfId="9" applyFont="1" applyFill="1" applyBorder="1" applyAlignment="1" applyProtection="1">
      <alignment horizontal="center"/>
      <protection locked="0"/>
    </xf>
    <xf numFmtId="0" fontId="25" fillId="3" borderId="23" xfId="9" applyFont="1" applyFill="1" applyBorder="1" applyAlignment="1" applyProtection="1">
      <alignment horizontal="center"/>
      <protection locked="0"/>
    </xf>
    <xf numFmtId="0" fontId="25" fillId="3" borderId="34" xfId="9" applyFont="1" applyFill="1" applyBorder="1" applyAlignment="1" applyProtection="1">
      <alignment horizontal="center"/>
      <protection locked="0"/>
    </xf>
    <xf numFmtId="0" fontId="1" fillId="2" borderId="0" xfId="11" applyFont="1" applyFill="1"/>
    <xf numFmtId="0" fontId="2" fillId="2" borderId="0" xfId="11" applyFont="1" applyFill="1"/>
    <xf numFmtId="0" fontId="2" fillId="2" borderId="0" xfId="11" applyFont="1" applyFill="1" applyAlignment="1">
      <alignment horizontal="right"/>
    </xf>
    <xf numFmtId="0" fontId="3" fillId="2" borderId="0" xfId="11" applyFont="1" applyFill="1" applyAlignment="1">
      <alignment horizontal="center"/>
    </xf>
    <xf numFmtId="0" fontId="4" fillId="2" borderId="0" xfId="11" applyFont="1" applyFill="1"/>
    <xf numFmtId="0" fontId="4" fillId="2" borderId="0" xfId="11" applyFont="1" applyFill="1" applyAlignment="1">
      <alignment horizontal="left"/>
    </xf>
    <xf numFmtId="0" fontId="5" fillId="2" borderId="0" xfId="11" applyFont="1" applyFill="1" applyAlignment="1">
      <alignment horizontal="left"/>
    </xf>
    <xf numFmtId="0" fontId="5" fillId="2" borderId="0" xfId="11" applyFont="1" applyFill="1" applyAlignment="1">
      <alignment horizontal="center"/>
    </xf>
    <xf numFmtId="0" fontId="6" fillId="2" borderId="0" xfId="11" applyFont="1" applyFill="1"/>
    <xf numFmtId="0" fontId="5" fillId="2" borderId="0" xfId="11" applyFont="1" applyFill="1"/>
    <xf numFmtId="2" fontId="5" fillId="2" borderId="0" xfId="11" applyNumberFormat="1" applyFont="1" applyFill="1" applyAlignment="1">
      <alignment horizontal="center"/>
    </xf>
    <xf numFmtId="164" fontId="5" fillId="2" borderId="0" xfId="11" applyNumberFormat="1" applyFont="1" applyFill="1" applyAlignment="1">
      <alignment horizontal="center"/>
    </xf>
    <xf numFmtId="0" fontId="5" fillId="2" borderId="1" xfId="11" applyFont="1" applyFill="1" applyBorder="1" applyAlignment="1">
      <alignment horizontal="center"/>
    </xf>
    <xf numFmtId="0" fontId="5" fillId="2" borderId="2" xfId="11" applyFont="1" applyFill="1" applyBorder="1" applyAlignment="1">
      <alignment horizontal="center"/>
    </xf>
    <xf numFmtId="0" fontId="6" fillId="2" borderId="3" xfId="11" applyFont="1" applyFill="1" applyBorder="1" applyAlignment="1">
      <alignment horizontal="center"/>
    </xf>
    <xf numFmtId="0" fontId="7" fillId="3" borderId="3" xfId="11" applyFont="1" applyFill="1" applyBorder="1" applyAlignment="1" applyProtection="1">
      <alignment horizontal="center"/>
      <protection locked="0"/>
    </xf>
    <xf numFmtId="2" fontId="7" fillId="3" borderId="3" xfId="11" applyNumberFormat="1" applyFont="1" applyFill="1" applyBorder="1" applyAlignment="1" applyProtection="1">
      <alignment horizontal="center"/>
      <protection locked="0"/>
    </xf>
    <xf numFmtId="2" fontId="7" fillId="3" borderId="4" xfId="11" applyNumberFormat="1" applyFont="1" applyFill="1" applyBorder="1" applyAlignment="1" applyProtection="1">
      <alignment horizontal="center"/>
      <protection locked="0"/>
    </xf>
    <xf numFmtId="0" fontId="7" fillId="3" borderId="5" xfId="11" applyFont="1" applyFill="1" applyBorder="1" applyAlignment="1" applyProtection="1">
      <alignment horizontal="center"/>
      <protection locked="0"/>
    </xf>
    <xf numFmtId="2" fontId="7" fillId="3" borderId="5" xfId="11" applyNumberFormat="1" applyFont="1" applyFill="1" applyBorder="1" applyAlignment="1" applyProtection="1">
      <alignment horizontal="center"/>
      <protection locked="0"/>
    </xf>
    <xf numFmtId="0" fontId="6" fillId="2" borderId="4" xfId="11" applyFont="1" applyFill="1" applyBorder="1"/>
    <xf numFmtId="1" fontId="5" fillId="4" borderId="2" xfId="11" applyNumberFormat="1" applyFont="1" applyFill="1" applyBorder="1" applyAlignment="1">
      <alignment horizontal="center"/>
    </xf>
    <xf numFmtId="1" fontId="5" fillId="4" borderId="1" xfId="11" applyNumberFormat="1" applyFont="1" applyFill="1" applyBorder="1" applyAlignment="1">
      <alignment horizontal="center"/>
    </xf>
    <xf numFmtId="2" fontId="5" fillId="4" borderId="1" xfId="11" applyNumberFormat="1" applyFont="1" applyFill="1" applyBorder="1" applyAlignment="1">
      <alignment horizontal="center"/>
    </xf>
    <xf numFmtId="0" fontId="6" fillId="2" borderId="3" xfId="11" applyFont="1" applyFill="1" applyBorder="1"/>
    <xf numFmtId="10" fontId="5" fillId="5" borderId="1" xfId="11" applyNumberFormat="1" applyFont="1" applyFill="1" applyBorder="1" applyAlignment="1">
      <alignment horizontal="center"/>
    </xf>
    <xf numFmtId="165" fontId="5" fillId="2" borderId="0" xfId="11" applyNumberFormat="1" applyFont="1" applyFill="1" applyAlignment="1">
      <alignment horizontal="center"/>
    </xf>
    <xf numFmtId="0" fontId="6" fillId="2" borderId="6" xfId="11" applyFont="1" applyFill="1" applyBorder="1"/>
    <xf numFmtId="0" fontId="6" fillId="2" borderId="5" xfId="11" applyFont="1" applyFill="1" applyBorder="1"/>
    <xf numFmtId="0" fontId="5" fillId="4" borderId="1" xfId="11" applyFont="1" applyFill="1" applyBorder="1" applyAlignment="1">
      <alignment horizontal="center"/>
    </xf>
    <xf numFmtId="0" fontId="5" fillId="2" borderId="7" xfId="11" applyFont="1" applyFill="1" applyBorder="1" applyAlignment="1">
      <alignment horizontal="center"/>
    </xf>
    <xf numFmtId="0" fontId="6" fillId="2" borderId="7" xfId="11" applyFont="1" applyFill="1" applyBorder="1"/>
    <xf numFmtId="0" fontId="6" fillId="2" borderId="8" xfId="11" applyFont="1" applyFill="1" applyBorder="1"/>
    <xf numFmtId="0" fontId="6" fillId="2" borderId="0" xfId="11" applyFont="1" applyFill="1" applyAlignment="1" applyProtection="1">
      <alignment horizontal="left"/>
      <protection locked="0"/>
    </xf>
    <xf numFmtId="0" fontId="6" fillId="2" borderId="0" xfId="11" applyFont="1" applyFill="1" applyProtection="1">
      <protection locked="0"/>
    </xf>
    <xf numFmtId="0" fontId="2" fillId="2" borderId="9" xfId="11" applyFont="1" applyFill="1" applyBorder="1"/>
    <xf numFmtId="0" fontId="2" fillId="2" borderId="0" xfId="11" applyFont="1" applyFill="1" applyAlignment="1">
      <alignment horizontal="center"/>
    </xf>
    <xf numFmtId="10" fontId="2" fillId="2" borderId="9" xfId="11" applyNumberFormat="1" applyFont="1" applyFill="1" applyBorder="1"/>
    <xf numFmtId="0" fontId="24" fillId="2" borderId="0" xfId="11" applyFill="1"/>
    <xf numFmtId="0" fontId="1" fillId="2" borderId="10" xfId="11" applyFont="1" applyFill="1" applyBorder="1" applyAlignment="1">
      <alignment horizontal="center"/>
    </xf>
    <xf numFmtId="0" fontId="1" fillId="2" borderId="10" xfId="11" applyFont="1" applyFill="1" applyBorder="1" applyAlignment="1">
      <alignment horizontal="center"/>
    </xf>
    <xf numFmtId="0" fontId="2" fillId="2" borderId="10" xfId="11" applyFont="1" applyFill="1" applyBorder="1" applyAlignment="1">
      <alignment horizontal="center"/>
    </xf>
    <xf numFmtId="0" fontId="1" fillId="2" borderId="0" xfId="11" applyFont="1" applyFill="1" applyAlignment="1">
      <alignment horizontal="right"/>
    </xf>
    <xf numFmtId="0" fontId="2" fillId="2" borderId="7" xfId="11" applyFont="1" applyFill="1" applyBorder="1"/>
    <xf numFmtId="0" fontId="1" fillId="2" borderId="11" xfId="11" applyFont="1" applyFill="1" applyBorder="1"/>
    <xf numFmtId="0" fontId="2" fillId="2" borderId="11" xfId="11" applyFont="1" applyFill="1" applyBorder="1"/>
    <xf numFmtId="0" fontId="1" fillId="2" borderId="0" xfId="12" applyFont="1" applyFill="1"/>
    <xf numFmtId="0" fontId="2" fillId="2" borderId="0" xfId="12" applyFont="1" applyFill="1"/>
    <xf numFmtId="0" fontId="2" fillId="2" borderId="0" xfId="12" applyFont="1" applyFill="1" applyAlignment="1">
      <alignment horizontal="right"/>
    </xf>
    <xf numFmtId="0" fontId="3" fillId="2" borderId="0" xfId="12" applyFont="1" applyFill="1" applyAlignment="1">
      <alignment horizontal="center"/>
    </xf>
    <xf numFmtId="0" fontId="4" fillId="2" borderId="0" xfId="12" applyFont="1" applyFill="1"/>
    <xf numFmtId="0" fontId="4" fillId="2" borderId="0" xfId="12" applyFont="1" applyFill="1" applyAlignment="1">
      <alignment horizontal="left"/>
    </xf>
    <xf numFmtId="0" fontId="5" fillId="2" borderId="0" xfId="12" applyFont="1" applyFill="1" applyAlignment="1">
      <alignment horizontal="left"/>
    </xf>
    <xf numFmtId="0" fontId="5" fillId="2" borderId="0" xfId="12" applyFont="1" applyFill="1" applyAlignment="1">
      <alignment horizontal="center"/>
    </xf>
    <xf numFmtId="0" fontId="6" fillId="2" borderId="0" xfId="12" applyFont="1" applyFill="1"/>
    <xf numFmtId="0" fontId="5" fillId="2" borderId="0" xfId="12" applyFont="1" applyFill="1"/>
    <xf numFmtId="2" fontId="5" fillId="2" borderId="0" xfId="12" applyNumberFormat="1" applyFont="1" applyFill="1" applyAlignment="1">
      <alignment horizontal="center"/>
    </xf>
    <xf numFmtId="164" fontId="5" fillId="2" borderId="0" xfId="12" applyNumberFormat="1" applyFont="1" applyFill="1" applyAlignment="1">
      <alignment horizontal="center"/>
    </xf>
    <xf numFmtId="0" fontId="5" fillId="2" borderId="1" xfId="12" applyFont="1" applyFill="1" applyBorder="1" applyAlignment="1">
      <alignment horizontal="center"/>
    </xf>
    <xf numFmtId="0" fontId="5" fillId="2" borderId="2" xfId="12" applyFont="1" applyFill="1" applyBorder="1" applyAlignment="1">
      <alignment horizontal="center"/>
    </xf>
    <xf numFmtId="0" fontId="6" fillId="2" borderId="3" xfId="12" applyFont="1" applyFill="1" applyBorder="1" applyAlignment="1">
      <alignment horizontal="center"/>
    </xf>
    <xf numFmtId="0" fontId="7" fillId="3" borderId="3" xfId="12" applyFont="1" applyFill="1" applyBorder="1" applyAlignment="1" applyProtection="1">
      <alignment horizontal="center"/>
      <protection locked="0"/>
    </xf>
    <xf numFmtId="2" fontId="7" fillId="3" borderId="3" xfId="12" applyNumberFormat="1" applyFont="1" applyFill="1" applyBorder="1" applyAlignment="1" applyProtection="1">
      <alignment horizontal="center"/>
      <protection locked="0"/>
    </xf>
    <xf numFmtId="2" fontId="7" fillId="3" borderId="4" xfId="12" applyNumberFormat="1" applyFont="1" applyFill="1" applyBorder="1" applyAlignment="1" applyProtection="1">
      <alignment horizontal="center"/>
      <protection locked="0"/>
    </xf>
    <xf numFmtId="0" fontId="7" fillId="3" borderId="5" xfId="12" applyFont="1" applyFill="1" applyBorder="1" applyAlignment="1" applyProtection="1">
      <alignment horizontal="center"/>
      <protection locked="0"/>
    </xf>
    <xf numFmtId="2" fontId="7" fillId="3" borderId="5" xfId="12" applyNumberFormat="1" applyFont="1" applyFill="1" applyBorder="1" applyAlignment="1" applyProtection="1">
      <alignment horizontal="center"/>
      <protection locked="0"/>
    </xf>
    <xf numFmtId="0" fontId="6" fillId="2" borderId="4" xfId="12" applyFont="1" applyFill="1" applyBorder="1"/>
    <xf numFmtId="1" fontId="5" fillId="4" borderId="2" xfId="12" applyNumberFormat="1" applyFont="1" applyFill="1" applyBorder="1" applyAlignment="1">
      <alignment horizontal="center"/>
    </xf>
    <xf numFmtId="1" fontId="5" fillId="4" borderId="1" xfId="12" applyNumberFormat="1" applyFont="1" applyFill="1" applyBorder="1" applyAlignment="1">
      <alignment horizontal="center"/>
    </xf>
    <xf numFmtId="2" fontId="5" fillId="4" borderId="1" xfId="12" applyNumberFormat="1" applyFont="1" applyFill="1" applyBorder="1" applyAlignment="1">
      <alignment horizontal="center"/>
    </xf>
    <xf numFmtId="0" fontId="6" fillId="2" borderId="3" xfId="12" applyFont="1" applyFill="1" applyBorder="1"/>
    <xf numFmtId="10" fontId="5" fillId="5" borderId="1" xfId="12" applyNumberFormat="1" applyFont="1" applyFill="1" applyBorder="1" applyAlignment="1">
      <alignment horizontal="center"/>
    </xf>
    <xf numFmtId="165" fontId="5" fillId="2" borderId="0" xfId="12" applyNumberFormat="1" applyFont="1" applyFill="1" applyAlignment="1">
      <alignment horizontal="center"/>
    </xf>
    <xf numFmtId="0" fontId="6" fillId="2" borderId="6" xfId="12" applyFont="1" applyFill="1" applyBorder="1"/>
    <xf numFmtId="0" fontId="6" fillId="2" borderId="5" xfId="12" applyFont="1" applyFill="1" applyBorder="1"/>
    <xf numFmtId="0" fontId="5" fillId="4" borderId="1" xfId="12" applyFont="1" applyFill="1" applyBorder="1" applyAlignment="1">
      <alignment horizontal="center"/>
    </xf>
    <xf numFmtId="0" fontId="5" fillId="2" borderId="7" xfId="12" applyFont="1" applyFill="1" applyBorder="1" applyAlignment="1">
      <alignment horizontal="center"/>
    </xf>
    <xf numFmtId="0" fontId="6" fillId="2" borderId="7" xfId="12" applyFont="1" applyFill="1" applyBorder="1"/>
    <xf numFmtId="0" fontId="6" fillId="2" borderId="8" xfId="12" applyFont="1" applyFill="1" applyBorder="1"/>
    <xf numFmtId="0" fontId="6" fillId="2" borderId="0" xfId="12" applyFont="1" applyFill="1" applyAlignment="1" applyProtection="1">
      <alignment horizontal="left"/>
      <protection locked="0"/>
    </xf>
    <xf numFmtId="0" fontId="6" fillId="2" borderId="0" xfId="12" applyFont="1" applyFill="1" applyProtection="1">
      <protection locked="0"/>
    </xf>
    <xf numFmtId="0" fontId="2" fillId="2" borderId="9" xfId="12" applyFont="1" applyFill="1" applyBorder="1"/>
    <xf numFmtId="0" fontId="2" fillId="2" borderId="0" xfId="12" applyFont="1" applyFill="1" applyAlignment="1">
      <alignment horizontal="center"/>
    </xf>
    <xf numFmtId="10" fontId="2" fillId="2" borderId="9" xfId="12" applyNumberFormat="1" applyFont="1" applyFill="1" applyBorder="1"/>
    <xf numFmtId="0" fontId="24" fillId="2" borderId="0" xfId="12" applyFill="1"/>
    <xf numFmtId="0" fontId="1" fillId="2" borderId="10" xfId="12" applyFont="1" applyFill="1" applyBorder="1" applyAlignment="1">
      <alignment horizontal="center"/>
    </xf>
    <xf numFmtId="0" fontId="1" fillId="2" borderId="10" xfId="12" applyFont="1" applyFill="1" applyBorder="1" applyAlignment="1">
      <alignment horizontal="center"/>
    </xf>
    <xf numFmtId="0" fontId="2" fillId="2" borderId="10" xfId="12" applyFont="1" applyFill="1" applyBorder="1" applyAlignment="1">
      <alignment horizontal="center"/>
    </xf>
    <xf numFmtId="0" fontId="1" fillId="2" borderId="0" xfId="12" applyFont="1" applyFill="1" applyAlignment="1">
      <alignment horizontal="right"/>
    </xf>
    <xf numFmtId="0" fontId="2" fillId="2" borderId="7" xfId="12" applyFont="1" applyFill="1" applyBorder="1"/>
    <xf numFmtId="0" fontId="1" fillId="2" borderId="11" xfId="12" applyFont="1" applyFill="1" applyBorder="1"/>
    <xf numFmtId="0" fontId="2" fillId="2" borderId="11" xfId="12" applyFont="1" applyFill="1" applyBorder="1"/>
    <xf numFmtId="0" fontId="1" fillId="2" borderId="0" xfId="13" applyFont="1" applyFill="1"/>
    <xf numFmtId="0" fontId="2" fillId="2" borderId="0" xfId="13" applyFont="1" applyFill="1"/>
    <xf numFmtId="0" fontId="2" fillId="2" borderId="0" xfId="13" applyFont="1" applyFill="1" applyAlignment="1">
      <alignment horizontal="right"/>
    </xf>
    <xf numFmtId="0" fontId="3" fillId="2" borderId="0" xfId="13" applyFont="1" applyFill="1" applyAlignment="1">
      <alignment horizontal="center"/>
    </xf>
    <xf numFmtId="0" fontId="4" fillId="2" borderId="0" xfId="13" applyFont="1" applyFill="1"/>
    <xf numFmtId="0" fontId="4" fillId="2" borderId="0" xfId="13" applyFont="1" applyFill="1" applyAlignment="1">
      <alignment horizontal="left"/>
    </xf>
    <xf numFmtId="0" fontId="5" fillId="2" borderId="0" xfId="13" applyFont="1" applyFill="1" applyAlignment="1">
      <alignment horizontal="left"/>
    </xf>
    <xf numFmtId="0" fontId="5" fillId="2" borderId="0" xfId="13" applyFont="1" applyFill="1" applyAlignment="1">
      <alignment horizontal="center"/>
    </xf>
    <xf numFmtId="0" fontId="6" fillId="2" borderId="0" xfId="13" applyFont="1" applyFill="1"/>
    <xf numFmtId="0" fontId="5" fillId="2" borderId="0" xfId="13" applyFont="1" applyFill="1"/>
    <xf numFmtId="2" fontId="5" fillId="2" borderId="0" xfId="13" applyNumberFormat="1" applyFont="1" applyFill="1" applyAlignment="1">
      <alignment horizontal="center"/>
    </xf>
    <xf numFmtId="164" fontId="5" fillId="2" borderId="0" xfId="13" applyNumberFormat="1" applyFont="1" applyFill="1" applyAlignment="1">
      <alignment horizontal="center"/>
    </xf>
    <xf numFmtId="0" fontId="5" fillId="2" borderId="1" xfId="13" applyFont="1" applyFill="1" applyBorder="1" applyAlignment="1">
      <alignment horizontal="center"/>
    </xf>
    <xf numFmtId="0" fontId="5" fillId="2" borderId="2" xfId="13" applyFont="1" applyFill="1" applyBorder="1" applyAlignment="1">
      <alignment horizontal="center"/>
    </xf>
    <xf numFmtId="0" fontId="6" fillId="2" borderId="3" xfId="13" applyFont="1" applyFill="1" applyBorder="1" applyAlignment="1">
      <alignment horizontal="center"/>
    </xf>
    <xf numFmtId="0" fontId="7" fillId="3" borderId="3" xfId="13" applyFont="1" applyFill="1" applyBorder="1" applyAlignment="1" applyProtection="1">
      <alignment horizontal="center"/>
      <protection locked="0"/>
    </xf>
    <xf numFmtId="2" fontId="7" fillId="3" borderId="3" xfId="13" applyNumberFormat="1" applyFont="1" applyFill="1" applyBorder="1" applyAlignment="1" applyProtection="1">
      <alignment horizontal="center"/>
      <protection locked="0"/>
    </xf>
    <xf numFmtId="2" fontId="7" fillId="3" borderId="4" xfId="13" applyNumberFormat="1" applyFont="1" applyFill="1" applyBorder="1" applyAlignment="1" applyProtection="1">
      <alignment horizontal="center"/>
      <protection locked="0"/>
    </xf>
    <xf numFmtId="0" fontId="7" fillId="3" borderId="5" xfId="13" applyFont="1" applyFill="1" applyBorder="1" applyAlignment="1" applyProtection="1">
      <alignment horizontal="center"/>
      <protection locked="0"/>
    </xf>
    <xf numFmtId="2" fontId="7" fillId="3" borderId="5" xfId="13" applyNumberFormat="1" applyFont="1" applyFill="1" applyBorder="1" applyAlignment="1" applyProtection="1">
      <alignment horizontal="center"/>
      <protection locked="0"/>
    </xf>
    <xf numFmtId="0" fontId="6" fillId="2" borderId="4" xfId="13" applyFont="1" applyFill="1" applyBorder="1"/>
    <xf numFmtId="1" fontId="5" fillId="4" borderId="2" xfId="13" applyNumberFormat="1" applyFont="1" applyFill="1" applyBorder="1" applyAlignment="1">
      <alignment horizontal="center"/>
    </xf>
    <xf numFmtId="1" fontId="5" fillId="4" borderId="1" xfId="13" applyNumberFormat="1" applyFont="1" applyFill="1" applyBorder="1" applyAlignment="1">
      <alignment horizontal="center"/>
    </xf>
    <xf numFmtId="2" fontId="5" fillId="4" borderId="1" xfId="13" applyNumberFormat="1" applyFont="1" applyFill="1" applyBorder="1" applyAlignment="1">
      <alignment horizontal="center"/>
    </xf>
    <xf numFmtId="0" fontId="6" fillId="2" borderId="3" xfId="13" applyFont="1" applyFill="1" applyBorder="1"/>
    <xf numFmtId="10" fontId="5" fillId="5" borderId="1" xfId="13" applyNumberFormat="1" applyFont="1" applyFill="1" applyBorder="1" applyAlignment="1">
      <alignment horizontal="center"/>
    </xf>
    <xf numFmtId="165" fontId="5" fillId="2" borderId="0" xfId="13" applyNumberFormat="1" applyFont="1" applyFill="1" applyAlignment="1">
      <alignment horizontal="center"/>
    </xf>
    <xf numFmtId="0" fontId="6" fillId="2" borderId="6" xfId="13" applyFont="1" applyFill="1" applyBorder="1"/>
    <xf numFmtId="0" fontId="6" fillId="2" borderId="5" xfId="13" applyFont="1" applyFill="1" applyBorder="1"/>
    <xf numFmtId="0" fontId="5" fillId="4" borderId="1" xfId="13" applyFont="1" applyFill="1" applyBorder="1" applyAlignment="1">
      <alignment horizontal="center"/>
    </xf>
    <xf numFmtId="0" fontId="5" fillId="2" borderId="7" xfId="13" applyFont="1" applyFill="1" applyBorder="1" applyAlignment="1">
      <alignment horizontal="center"/>
    </xf>
    <xf numFmtId="0" fontId="6" fillId="2" borderId="7" xfId="13" applyFont="1" applyFill="1" applyBorder="1"/>
    <xf numFmtId="0" fontId="6" fillId="2" borderId="8" xfId="13" applyFont="1" applyFill="1" applyBorder="1"/>
    <xf numFmtId="0" fontId="6" fillId="2" borderId="0" xfId="13" applyFont="1" applyFill="1" applyAlignment="1" applyProtection="1">
      <alignment horizontal="left"/>
      <protection locked="0"/>
    </xf>
    <xf numFmtId="0" fontId="6" fillId="2" borderId="0" xfId="13" applyFont="1" applyFill="1" applyProtection="1">
      <protection locked="0"/>
    </xf>
    <xf numFmtId="0" fontId="2" fillId="2" borderId="9" xfId="13" applyFont="1" applyFill="1" applyBorder="1"/>
    <xf numFmtId="0" fontId="2" fillId="2" borderId="0" xfId="13" applyFont="1" applyFill="1" applyAlignment="1">
      <alignment horizontal="center"/>
    </xf>
    <xf numFmtId="10" fontId="2" fillId="2" borderId="9" xfId="13" applyNumberFormat="1" applyFont="1" applyFill="1" applyBorder="1"/>
    <xf numFmtId="0" fontId="24" fillId="2" borderId="0" xfId="13" applyFill="1"/>
    <xf numFmtId="0" fontId="1" fillId="2" borderId="10" xfId="13" applyFont="1" applyFill="1" applyBorder="1" applyAlignment="1">
      <alignment horizontal="center"/>
    </xf>
    <xf numFmtId="0" fontId="1" fillId="2" borderId="10" xfId="13" applyFont="1" applyFill="1" applyBorder="1" applyAlignment="1">
      <alignment horizontal="center"/>
    </xf>
    <xf numFmtId="0" fontId="2" fillId="2" borderId="10" xfId="13" applyFont="1" applyFill="1" applyBorder="1" applyAlignment="1">
      <alignment horizontal="center"/>
    </xf>
    <xf numFmtId="0" fontId="1" fillId="2" borderId="0" xfId="13" applyFont="1" applyFill="1" applyAlignment="1">
      <alignment horizontal="right"/>
    </xf>
    <xf numFmtId="0" fontId="2" fillId="2" borderId="7" xfId="13" applyFont="1" applyFill="1" applyBorder="1"/>
    <xf numFmtId="0" fontId="1" fillId="2" borderId="11" xfId="13" applyFont="1" applyFill="1" applyBorder="1"/>
    <xf numFmtId="0" fontId="2" fillId="2" borderId="11" xfId="13" applyFont="1" applyFill="1" applyBorder="1"/>
  </cellXfs>
  <cellStyles count="14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A15" sqref="A15:G61"/>
    </sheetView>
  </sheetViews>
  <sheetFormatPr defaultRowHeight="13.5" x14ac:dyDescent="0.25"/>
  <cols>
    <col min="1" max="1" width="27.5703125" style="665" customWidth="1"/>
    <col min="2" max="2" width="20.42578125" style="665" customWidth="1"/>
    <col min="3" max="3" width="31.85546875" style="665" customWidth="1"/>
    <col min="4" max="4" width="25.85546875" style="665" customWidth="1"/>
    <col min="5" max="5" width="25.7109375" style="665" customWidth="1"/>
    <col min="6" max="6" width="23.140625" style="665" customWidth="1"/>
    <col min="7" max="7" width="28.42578125" style="665" customWidth="1"/>
    <col min="8" max="8" width="21.5703125" style="665" customWidth="1"/>
    <col min="9" max="9" width="9.140625" style="665" customWidth="1"/>
    <col min="10" max="16384" width="9.140625" style="702"/>
  </cols>
  <sheetData>
    <row r="14" spans="1:6" ht="15" customHeight="1" x14ac:dyDescent="0.3">
      <c r="A14" s="664"/>
      <c r="C14" s="666"/>
      <c r="F14" s="666"/>
    </row>
    <row r="15" spans="1:6" ht="18.75" customHeight="1" x14ac:dyDescent="0.3">
      <c r="A15" s="667" t="s">
        <v>0</v>
      </c>
      <c r="B15" s="667"/>
      <c r="C15" s="667"/>
      <c r="D15" s="667"/>
      <c r="E15" s="667"/>
    </row>
    <row r="16" spans="1:6" ht="16.5" customHeight="1" x14ac:dyDescent="0.3">
      <c r="A16" s="668" t="s">
        <v>1</v>
      </c>
      <c r="B16" s="669" t="s">
        <v>2</v>
      </c>
    </row>
    <row r="17" spans="1:5" ht="16.5" customHeight="1" x14ac:dyDescent="0.3">
      <c r="A17" s="670" t="s">
        <v>3</v>
      </c>
      <c r="B17" s="670" t="s">
        <v>128</v>
      </c>
      <c r="D17" s="671"/>
      <c r="E17" s="672"/>
    </row>
    <row r="18" spans="1:5" ht="16.5" customHeight="1" x14ac:dyDescent="0.3">
      <c r="A18" s="673" t="s">
        <v>4</v>
      </c>
      <c r="B18" s="670" t="s">
        <v>129</v>
      </c>
      <c r="C18" s="672"/>
      <c r="D18" s="672"/>
      <c r="E18" s="672"/>
    </row>
    <row r="19" spans="1:5" ht="16.5" customHeight="1" x14ac:dyDescent="0.3">
      <c r="A19" s="673" t="s">
        <v>6</v>
      </c>
      <c r="B19" s="674">
        <v>99.4</v>
      </c>
      <c r="C19" s="672"/>
      <c r="D19" s="672"/>
      <c r="E19" s="672"/>
    </row>
    <row r="20" spans="1:5" ht="16.5" customHeight="1" x14ac:dyDescent="0.3">
      <c r="A20" s="670" t="s">
        <v>8</v>
      </c>
      <c r="B20" s="674">
        <v>29.96</v>
      </c>
      <c r="C20" s="672"/>
      <c r="D20" s="672"/>
      <c r="E20" s="672"/>
    </row>
    <row r="21" spans="1:5" ht="16.5" customHeight="1" x14ac:dyDescent="0.3">
      <c r="A21" s="670" t="s">
        <v>10</v>
      </c>
      <c r="B21" s="675">
        <v>0.3</v>
      </c>
      <c r="C21" s="672"/>
      <c r="D21" s="672"/>
      <c r="E21" s="672"/>
    </row>
    <row r="22" spans="1:5" ht="15.75" customHeight="1" x14ac:dyDescent="0.25">
      <c r="A22" s="672"/>
      <c r="B22" s="672"/>
      <c r="C22" s="672"/>
      <c r="D22" s="672"/>
      <c r="E22" s="672"/>
    </row>
    <row r="23" spans="1:5" ht="16.5" customHeight="1" x14ac:dyDescent="0.3">
      <c r="A23" s="676" t="s">
        <v>13</v>
      </c>
      <c r="B23" s="677" t="s">
        <v>14</v>
      </c>
      <c r="C23" s="676" t="s">
        <v>15</v>
      </c>
      <c r="D23" s="676" t="s">
        <v>16</v>
      </c>
      <c r="E23" s="676" t="s">
        <v>17</v>
      </c>
    </row>
    <row r="24" spans="1:5" ht="16.5" customHeight="1" x14ac:dyDescent="0.3">
      <c r="A24" s="678">
        <v>1</v>
      </c>
      <c r="B24" s="679">
        <v>226613820</v>
      </c>
      <c r="C24" s="679">
        <v>4350.5</v>
      </c>
      <c r="D24" s="680">
        <v>1.1000000000000001</v>
      </c>
      <c r="E24" s="681">
        <v>4.2</v>
      </c>
    </row>
    <row r="25" spans="1:5" ht="16.5" customHeight="1" x14ac:dyDescent="0.3">
      <c r="A25" s="678">
        <v>2</v>
      </c>
      <c r="B25" s="679">
        <v>226626513</v>
      </c>
      <c r="C25" s="679">
        <v>4351.5</v>
      </c>
      <c r="D25" s="680">
        <v>1.1000000000000001</v>
      </c>
      <c r="E25" s="680">
        <v>4.2</v>
      </c>
    </row>
    <row r="26" spans="1:5" ht="16.5" customHeight="1" x14ac:dyDescent="0.3">
      <c r="A26" s="678">
        <v>3</v>
      </c>
      <c r="B26" s="679">
        <v>227249907</v>
      </c>
      <c r="C26" s="679">
        <v>4362.3</v>
      </c>
      <c r="D26" s="680">
        <v>1.1000000000000001</v>
      </c>
      <c r="E26" s="680">
        <v>4.2</v>
      </c>
    </row>
    <row r="27" spans="1:5" ht="16.5" customHeight="1" x14ac:dyDescent="0.3">
      <c r="A27" s="678">
        <v>4</v>
      </c>
      <c r="B27" s="679">
        <v>227251305</v>
      </c>
      <c r="C27" s="679">
        <v>4378.7</v>
      </c>
      <c r="D27" s="680">
        <v>1.1000000000000001</v>
      </c>
      <c r="E27" s="680">
        <v>4.2</v>
      </c>
    </row>
    <row r="28" spans="1:5" ht="16.5" customHeight="1" x14ac:dyDescent="0.3">
      <c r="A28" s="678">
        <v>5</v>
      </c>
      <c r="B28" s="679">
        <v>227234223</v>
      </c>
      <c r="C28" s="679">
        <v>4377.7</v>
      </c>
      <c r="D28" s="680">
        <v>1.1000000000000001</v>
      </c>
      <c r="E28" s="680">
        <v>4.2</v>
      </c>
    </row>
    <row r="29" spans="1:5" ht="16.5" customHeight="1" x14ac:dyDescent="0.3">
      <c r="A29" s="678">
        <v>6</v>
      </c>
      <c r="B29" s="682">
        <v>226628620</v>
      </c>
      <c r="C29" s="682">
        <v>4388.7</v>
      </c>
      <c r="D29" s="683">
        <v>1.1000000000000001</v>
      </c>
      <c r="E29" s="683">
        <v>4.2</v>
      </c>
    </row>
    <row r="30" spans="1:5" ht="16.5" customHeight="1" x14ac:dyDescent="0.3">
      <c r="A30" s="684" t="s">
        <v>18</v>
      </c>
      <c r="B30" s="685">
        <f>AVERAGE(B24:B29)</f>
        <v>226934064.66666666</v>
      </c>
      <c r="C30" s="686">
        <f>AVERAGE(C24:C29)</f>
        <v>4368.2333333333336</v>
      </c>
      <c r="D30" s="687">
        <f>AVERAGE(D24:D29)</f>
        <v>1.0999999999999999</v>
      </c>
      <c r="E30" s="687">
        <f>AVERAGE(E24:E29)</f>
        <v>4.2</v>
      </c>
    </row>
    <row r="31" spans="1:5" ht="16.5" customHeight="1" x14ac:dyDescent="0.3">
      <c r="A31" s="688" t="s">
        <v>19</v>
      </c>
      <c r="B31" s="689">
        <f>(STDEV(B24:B29)/B30)</f>
        <v>1.5020302718727939E-3</v>
      </c>
      <c r="C31" s="690"/>
      <c r="D31" s="690"/>
      <c r="E31" s="691"/>
    </row>
    <row r="32" spans="1:5" s="665" customFormat="1" ht="16.5" customHeight="1" x14ac:dyDescent="0.3">
      <c r="A32" s="692" t="s">
        <v>20</v>
      </c>
      <c r="B32" s="693">
        <f>COUNT(B24:B29)</f>
        <v>6</v>
      </c>
      <c r="C32" s="694"/>
      <c r="D32" s="695"/>
      <c r="E32" s="696"/>
    </row>
    <row r="33" spans="1:5" s="665" customFormat="1" ht="15.75" customHeight="1" x14ac:dyDescent="0.25">
      <c r="A33" s="672"/>
      <c r="B33" s="672"/>
      <c r="C33" s="672"/>
      <c r="D33" s="672"/>
      <c r="E33" s="672"/>
    </row>
    <row r="34" spans="1:5" s="665" customFormat="1" ht="16.5" customHeight="1" x14ac:dyDescent="0.3">
      <c r="A34" s="673" t="s">
        <v>21</v>
      </c>
      <c r="B34" s="697" t="s">
        <v>22</v>
      </c>
      <c r="C34" s="698"/>
      <c r="D34" s="698"/>
      <c r="E34" s="698"/>
    </row>
    <row r="35" spans="1:5" ht="16.5" customHeight="1" x14ac:dyDescent="0.3">
      <c r="A35" s="673"/>
      <c r="B35" s="697" t="s">
        <v>23</v>
      </c>
      <c r="C35" s="698"/>
      <c r="D35" s="698"/>
      <c r="E35" s="698"/>
    </row>
    <row r="36" spans="1:5" ht="16.5" customHeight="1" x14ac:dyDescent="0.3">
      <c r="A36" s="673"/>
      <c r="B36" s="697" t="s">
        <v>24</v>
      </c>
      <c r="C36" s="698"/>
      <c r="D36" s="698"/>
      <c r="E36" s="698"/>
    </row>
    <row r="37" spans="1:5" ht="15.75" customHeight="1" x14ac:dyDescent="0.25">
      <c r="A37" s="672"/>
      <c r="B37" s="672"/>
      <c r="C37" s="672"/>
      <c r="D37" s="672"/>
      <c r="E37" s="672"/>
    </row>
    <row r="38" spans="1:5" ht="16.5" customHeight="1" x14ac:dyDescent="0.3">
      <c r="A38" s="668" t="s">
        <v>1</v>
      </c>
      <c r="B38" s="669" t="s">
        <v>25</v>
      </c>
    </row>
    <row r="39" spans="1:5" ht="16.5" customHeight="1" x14ac:dyDescent="0.3">
      <c r="A39" s="673" t="s">
        <v>4</v>
      </c>
      <c r="B39" s="670" t="s">
        <v>129</v>
      </c>
      <c r="C39" s="672"/>
      <c r="D39" s="672"/>
      <c r="E39" s="672"/>
    </row>
    <row r="40" spans="1:5" ht="16.5" customHeight="1" x14ac:dyDescent="0.3">
      <c r="A40" s="673" t="s">
        <v>6</v>
      </c>
      <c r="B40" s="674">
        <v>99.4</v>
      </c>
      <c r="C40" s="672"/>
      <c r="D40" s="672"/>
      <c r="E40" s="672"/>
    </row>
    <row r="41" spans="1:5" ht="16.5" customHeight="1" x14ac:dyDescent="0.3">
      <c r="A41" s="670" t="s">
        <v>8</v>
      </c>
      <c r="B41" s="674">
        <v>28.84</v>
      </c>
      <c r="C41" s="672"/>
      <c r="D41" s="672"/>
      <c r="E41" s="672"/>
    </row>
    <row r="42" spans="1:5" ht="16.5" customHeight="1" x14ac:dyDescent="0.3">
      <c r="A42" s="670" t="s">
        <v>10</v>
      </c>
      <c r="B42" s="675">
        <v>0.3</v>
      </c>
      <c r="C42" s="672"/>
      <c r="D42" s="672"/>
      <c r="E42" s="672"/>
    </row>
    <row r="43" spans="1:5" ht="15.75" customHeight="1" x14ac:dyDescent="0.25">
      <c r="A43" s="672"/>
      <c r="B43" s="672"/>
      <c r="C43" s="672"/>
      <c r="D43" s="672"/>
      <c r="E43" s="672"/>
    </row>
    <row r="44" spans="1:5" ht="16.5" customHeight="1" x14ac:dyDescent="0.3">
      <c r="A44" s="676" t="s">
        <v>13</v>
      </c>
      <c r="B44" s="677" t="s">
        <v>14</v>
      </c>
      <c r="C44" s="676" t="s">
        <v>15</v>
      </c>
      <c r="D44" s="676" t="s">
        <v>16</v>
      </c>
      <c r="E44" s="676" t="s">
        <v>17</v>
      </c>
    </row>
    <row r="45" spans="1:5" ht="16.5" customHeight="1" x14ac:dyDescent="0.3">
      <c r="A45" s="678">
        <v>1</v>
      </c>
      <c r="B45" s="679">
        <v>28451200</v>
      </c>
      <c r="C45" s="679">
        <v>8779.7999999999993</v>
      </c>
      <c r="D45" s="680">
        <v>1.1000000000000001</v>
      </c>
      <c r="E45" s="681">
        <v>5</v>
      </c>
    </row>
    <row r="46" spans="1:5" ht="16.5" customHeight="1" x14ac:dyDescent="0.3">
      <c r="A46" s="678">
        <v>2</v>
      </c>
      <c r="B46" s="679">
        <v>28505937</v>
      </c>
      <c r="C46" s="679">
        <v>8549.7000000000007</v>
      </c>
      <c r="D46" s="680">
        <v>1.1000000000000001</v>
      </c>
      <c r="E46" s="680">
        <v>5</v>
      </c>
    </row>
    <row r="47" spans="1:5" ht="16.5" customHeight="1" x14ac:dyDescent="0.3">
      <c r="A47" s="678">
        <v>3</v>
      </c>
      <c r="B47" s="679">
        <v>28435784</v>
      </c>
      <c r="C47" s="679">
        <v>8650</v>
      </c>
      <c r="D47" s="680">
        <v>1.1000000000000001</v>
      </c>
      <c r="E47" s="680">
        <v>5</v>
      </c>
    </row>
    <row r="48" spans="1:5" ht="16.5" customHeight="1" x14ac:dyDescent="0.3">
      <c r="A48" s="678">
        <v>4</v>
      </c>
      <c r="B48" s="679">
        <v>28454054</v>
      </c>
      <c r="C48" s="679">
        <v>8655.1</v>
      </c>
      <c r="D48" s="680">
        <v>1.1000000000000001</v>
      </c>
      <c r="E48" s="680">
        <v>5</v>
      </c>
    </row>
    <row r="49" spans="1:7" ht="16.5" customHeight="1" x14ac:dyDescent="0.3">
      <c r="A49" s="678">
        <v>5</v>
      </c>
      <c r="B49" s="679">
        <v>28435992</v>
      </c>
      <c r="C49" s="679">
        <v>8693.2999999999993</v>
      </c>
      <c r="D49" s="680">
        <v>1</v>
      </c>
      <c r="E49" s="680">
        <v>5</v>
      </c>
    </row>
    <row r="50" spans="1:7" ht="16.5" customHeight="1" x14ac:dyDescent="0.3">
      <c r="A50" s="678">
        <v>6</v>
      </c>
      <c r="B50" s="682">
        <v>28475686</v>
      </c>
      <c r="C50" s="682">
        <v>8716.7000000000007</v>
      </c>
      <c r="D50" s="683">
        <v>1</v>
      </c>
      <c r="E50" s="683">
        <v>5</v>
      </c>
    </row>
    <row r="51" spans="1:7" ht="16.5" customHeight="1" x14ac:dyDescent="0.3">
      <c r="A51" s="684" t="s">
        <v>18</v>
      </c>
      <c r="B51" s="685">
        <f>AVERAGE(B45:B50)</f>
        <v>28459775.5</v>
      </c>
      <c r="C51" s="686">
        <f>AVERAGE(C45:C50)</f>
        <v>8674.0999999999985</v>
      </c>
      <c r="D51" s="687">
        <f>AVERAGE(D45:D50)</f>
        <v>1.0666666666666667</v>
      </c>
      <c r="E51" s="687">
        <f>AVERAGE(E45:E50)</f>
        <v>5</v>
      </c>
    </row>
    <row r="52" spans="1:7" ht="16.5" customHeight="1" x14ac:dyDescent="0.3">
      <c r="A52" s="688" t="s">
        <v>19</v>
      </c>
      <c r="B52" s="689">
        <f>(STDEV(B45:B50)/B51)</f>
        <v>9.4695541088305553E-4</v>
      </c>
      <c r="C52" s="690"/>
      <c r="D52" s="690"/>
      <c r="E52" s="691"/>
    </row>
    <row r="53" spans="1:7" s="665" customFormat="1" ht="16.5" customHeight="1" x14ac:dyDescent="0.3">
      <c r="A53" s="692" t="s">
        <v>20</v>
      </c>
      <c r="B53" s="693">
        <f>COUNT(B45:B50)</f>
        <v>6</v>
      </c>
      <c r="C53" s="694"/>
      <c r="D53" s="695"/>
      <c r="E53" s="696"/>
    </row>
    <row r="54" spans="1:7" s="665" customFormat="1" ht="15.75" customHeight="1" x14ac:dyDescent="0.25">
      <c r="A54" s="672"/>
      <c r="B54" s="672"/>
      <c r="C54" s="672"/>
      <c r="D54" s="672"/>
      <c r="E54" s="672"/>
    </row>
    <row r="55" spans="1:7" s="665" customFormat="1" ht="16.5" customHeight="1" x14ac:dyDescent="0.3">
      <c r="A55" s="673" t="s">
        <v>21</v>
      </c>
      <c r="B55" s="697" t="s">
        <v>22</v>
      </c>
      <c r="C55" s="698"/>
      <c r="D55" s="698"/>
      <c r="E55" s="698"/>
    </row>
    <row r="56" spans="1:7" ht="16.5" customHeight="1" x14ac:dyDescent="0.3">
      <c r="A56" s="673"/>
      <c r="B56" s="697" t="s">
        <v>23</v>
      </c>
      <c r="C56" s="698"/>
      <c r="D56" s="698"/>
      <c r="E56" s="698"/>
    </row>
    <row r="57" spans="1:7" ht="16.5" customHeight="1" x14ac:dyDescent="0.3">
      <c r="A57" s="673"/>
      <c r="B57" s="697" t="s">
        <v>24</v>
      </c>
      <c r="C57" s="698"/>
      <c r="D57" s="698"/>
      <c r="E57" s="698"/>
    </row>
    <row r="58" spans="1:7" ht="14.25" customHeight="1" thickBot="1" x14ac:dyDescent="0.3">
      <c r="A58" s="699"/>
      <c r="B58" s="700"/>
      <c r="D58" s="701"/>
      <c r="F58" s="702"/>
      <c r="G58" s="702"/>
    </row>
    <row r="59" spans="1:7" ht="15" customHeight="1" x14ac:dyDescent="0.3">
      <c r="B59" s="703" t="s">
        <v>26</v>
      </c>
      <c r="C59" s="703"/>
      <c r="E59" s="704" t="s">
        <v>27</v>
      </c>
      <c r="F59" s="705"/>
      <c r="G59" s="704" t="s">
        <v>28</v>
      </c>
    </row>
    <row r="60" spans="1:7" ht="15" customHeight="1" x14ac:dyDescent="0.3">
      <c r="A60" s="706" t="s">
        <v>29</v>
      </c>
      <c r="B60" s="707"/>
      <c r="C60" s="707"/>
      <c r="E60" s="707"/>
      <c r="G60" s="707"/>
    </row>
    <row r="61" spans="1:7" ht="15" customHeight="1" x14ac:dyDescent="0.3">
      <c r="A61" s="706" t="s">
        <v>30</v>
      </c>
      <c r="B61" s="708"/>
      <c r="C61" s="708"/>
      <c r="E61" s="708"/>
      <c r="G61" s="70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4" workbookViewId="0">
      <selection activeCell="A15" sqref="A15:G61"/>
    </sheetView>
  </sheetViews>
  <sheetFormatPr defaultRowHeight="13.5" x14ac:dyDescent="0.25"/>
  <cols>
    <col min="1" max="1" width="27.5703125" style="711" customWidth="1"/>
    <col min="2" max="2" width="20.42578125" style="711" customWidth="1"/>
    <col min="3" max="3" width="31.85546875" style="711" customWidth="1"/>
    <col min="4" max="4" width="25.85546875" style="711" customWidth="1"/>
    <col min="5" max="5" width="25.7109375" style="711" customWidth="1"/>
    <col min="6" max="6" width="23.140625" style="711" customWidth="1"/>
    <col min="7" max="7" width="28.42578125" style="711" customWidth="1"/>
    <col min="8" max="8" width="21.5703125" style="711" customWidth="1"/>
    <col min="9" max="9" width="9.140625" style="711" customWidth="1"/>
    <col min="10" max="16384" width="9.140625" style="748"/>
  </cols>
  <sheetData>
    <row r="14" spans="1:6" ht="15" customHeight="1" x14ac:dyDescent="0.3">
      <c r="A14" s="710"/>
      <c r="C14" s="712"/>
      <c r="F14" s="712"/>
    </row>
    <row r="15" spans="1:6" ht="18.75" customHeight="1" x14ac:dyDescent="0.3">
      <c r="A15" s="713" t="s">
        <v>0</v>
      </c>
      <c r="B15" s="713"/>
      <c r="C15" s="713"/>
      <c r="D15" s="713"/>
      <c r="E15" s="713"/>
    </row>
    <row r="16" spans="1:6" ht="16.5" customHeight="1" x14ac:dyDescent="0.3">
      <c r="A16" s="714" t="s">
        <v>1</v>
      </c>
      <c r="B16" s="715" t="s">
        <v>2</v>
      </c>
    </row>
    <row r="17" spans="1:5" ht="16.5" customHeight="1" x14ac:dyDescent="0.3">
      <c r="A17" s="716" t="s">
        <v>3</v>
      </c>
      <c r="B17" s="716" t="s">
        <v>128</v>
      </c>
      <c r="D17" s="717"/>
      <c r="E17" s="718"/>
    </row>
    <row r="18" spans="1:5" ht="16.5" customHeight="1" x14ac:dyDescent="0.3">
      <c r="A18" s="719" t="s">
        <v>4</v>
      </c>
      <c r="B18" s="716" t="s">
        <v>130</v>
      </c>
      <c r="C18" s="718"/>
      <c r="D18" s="718"/>
      <c r="E18" s="718"/>
    </row>
    <row r="19" spans="1:5" ht="16.5" customHeight="1" x14ac:dyDescent="0.3">
      <c r="A19" s="719" t="s">
        <v>6</v>
      </c>
      <c r="B19" s="720">
        <v>98.8</v>
      </c>
      <c r="C19" s="718"/>
      <c r="D19" s="718"/>
      <c r="E19" s="718"/>
    </row>
    <row r="20" spans="1:5" ht="16.5" customHeight="1" x14ac:dyDescent="0.3">
      <c r="A20" s="716" t="s">
        <v>8</v>
      </c>
      <c r="B20" s="720">
        <v>20.27</v>
      </c>
      <c r="C20" s="718"/>
      <c r="D20" s="718"/>
      <c r="E20" s="718"/>
    </row>
    <row r="21" spans="1:5" ht="16.5" customHeight="1" x14ac:dyDescent="0.3">
      <c r="A21" s="716" t="s">
        <v>10</v>
      </c>
      <c r="B21" s="721">
        <v>0.2</v>
      </c>
      <c r="C21" s="718"/>
      <c r="D21" s="718"/>
      <c r="E21" s="718"/>
    </row>
    <row r="22" spans="1:5" ht="15.75" customHeight="1" x14ac:dyDescent="0.25">
      <c r="A22" s="718"/>
      <c r="B22" s="718"/>
      <c r="C22" s="718"/>
      <c r="D22" s="718"/>
      <c r="E22" s="718"/>
    </row>
    <row r="23" spans="1:5" ht="16.5" customHeight="1" x14ac:dyDescent="0.3">
      <c r="A23" s="722" t="s">
        <v>13</v>
      </c>
      <c r="B23" s="723" t="s">
        <v>14</v>
      </c>
      <c r="C23" s="722" t="s">
        <v>15</v>
      </c>
      <c r="D23" s="722" t="s">
        <v>16</v>
      </c>
      <c r="E23" s="722" t="s">
        <v>17</v>
      </c>
    </row>
    <row r="24" spans="1:5" ht="16.5" customHeight="1" x14ac:dyDescent="0.3">
      <c r="A24" s="724">
        <v>1</v>
      </c>
      <c r="B24" s="725">
        <v>104462782</v>
      </c>
      <c r="C24" s="725">
        <v>4054.1</v>
      </c>
      <c r="D24" s="726">
        <v>1.1000000000000001</v>
      </c>
      <c r="E24" s="727">
        <v>7.1</v>
      </c>
    </row>
    <row r="25" spans="1:5" ht="16.5" customHeight="1" x14ac:dyDescent="0.3">
      <c r="A25" s="724">
        <v>2</v>
      </c>
      <c r="B25" s="725">
        <v>104520921</v>
      </c>
      <c r="C25" s="725">
        <v>4089.8</v>
      </c>
      <c r="D25" s="726">
        <v>1.1000000000000001</v>
      </c>
      <c r="E25" s="726">
        <v>7.1</v>
      </c>
    </row>
    <row r="26" spans="1:5" ht="16.5" customHeight="1" x14ac:dyDescent="0.3">
      <c r="A26" s="724">
        <v>3</v>
      </c>
      <c r="B26" s="725">
        <v>104862814</v>
      </c>
      <c r="C26" s="725">
        <v>4091.1</v>
      </c>
      <c r="D26" s="726">
        <v>1.1000000000000001</v>
      </c>
      <c r="E26" s="726">
        <v>7.1</v>
      </c>
    </row>
    <row r="27" spans="1:5" ht="16.5" customHeight="1" x14ac:dyDescent="0.3">
      <c r="A27" s="724">
        <v>4</v>
      </c>
      <c r="B27" s="725">
        <v>104868880</v>
      </c>
      <c r="C27" s="725">
        <v>4102.7</v>
      </c>
      <c r="D27" s="726">
        <v>1.1000000000000001</v>
      </c>
      <c r="E27" s="726">
        <v>7.2</v>
      </c>
    </row>
    <row r="28" spans="1:5" ht="16.5" customHeight="1" x14ac:dyDescent="0.3">
      <c r="A28" s="724">
        <v>5</v>
      </c>
      <c r="B28" s="725">
        <v>104896992</v>
      </c>
      <c r="C28" s="725">
        <v>4093.3</v>
      </c>
      <c r="D28" s="726">
        <v>1.1000000000000001</v>
      </c>
      <c r="E28" s="726">
        <v>7.2</v>
      </c>
    </row>
    <row r="29" spans="1:5" ht="16.5" customHeight="1" x14ac:dyDescent="0.3">
      <c r="A29" s="724">
        <v>6</v>
      </c>
      <c r="B29" s="728">
        <v>104561877</v>
      </c>
      <c r="C29" s="728">
        <v>4102.3999999999996</v>
      </c>
      <c r="D29" s="729">
        <v>1.1000000000000001</v>
      </c>
      <c r="E29" s="729">
        <v>7.2</v>
      </c>
    </row>
    <row r="30" spans="1:5" ht="16.5" customHeight="1" x14ac:dyDescent="0.3">
      <c r="A30" s="730" t="s">
        <v>18</v>
      </c>
      <c r="B30" s="731">
        <f>AVERAGE(B24:B29)</f>
        <v>104695711</v>
      </c>
      <c r="C30" s="732">
        <f>AVERAGE(C24:C29)</f>
        <v>4088.9</v>
      </c>
      <c r="D30" s="733">
        <f>AVERAGE(D24:D29)</f>
        <v>1.0999999999999999</v>
      </c>
      <c r="E30" s="733">
        <f>AVERAGE(E24:E29)</f>
        <v>7.1499999999999995</v>
      </c>
    </row>
    <row r="31" spans="1:5" ht="16.5" customHeight="1" x14ac:dyDescent="0.3">
      <c r="A31" s="734" t="s">
        <v>19</v>
      </c>
      <c r="B31" s="735">
        <f>(STDEV(B24:B29)/B30)</f>
        <v>1.9157533955107219E-3</v>
      </c>
      <c r="C31" s="736"/>
      <c r="D31" s="736"/>
      <c r="E31" s="737"/>
    </row>
    <row r="32" spans="1:5" s="711" customFormat="1" ht="16.5" customHeight="1" x14ac:dyDescent="0.3">
      <c r="A32" s="738" t="s">
        <v>20</v>
      </c>
      <c r="B32" s="739">
        <f>COUNT(B24:B29)</f>
        <v>6</v>
      </c>
      <c r="C32" s="740"/>
      <c r="D32" s="741"/>
      <c r="E32" s="742"/>
    </row>
    <row r="33" spans="1:5" s="711" customFormat="1" ht="15.75" customHeight="1" x14ac:dyDescent="0.25">
      <c r="A33" s="718"/>
      <c r="B33" s="718"/>
      <c r="C33" s="718"/>
      <c r="D33" s="718"/>
      <c r="E33" s="718"/>
    </row>
    <row r="34" spans="1:5" s="711" customFormat="1" ht="16.5" customHeight="1" x14ac:dyDescent="0.3">
      <c r="A34" s="719" t="s">
        <v>21</v>
      </c>
      <c r="B34" s="743" t="s">
        <v>22</v>
      </c>
      <c r="C34" s="744"/>
      <c r="D34" s="744"/>
      <c r="E34" s="744"/>
    </row>
    <row r="35" spans="1:5" ht="16.5" customHeight="1" x14ac:dyDescent="0.3">
      <c r="A35" s="719"/>
      <c r="B35" s="743" t="s">
        <v>23</v>
      </c>
      <c r="C35" s="744"/>
      <c r="D35" s="744"/>
      <c r="E35" s="744"/>
    </row>
    <row r="36" spans="1:5" ht="16.5" customHeight="1" x14ac:dyDescent="0.3">
      <c r="A36" s="719"/>
      <c r="B36" s="743" t="s">
        <v>24</v>
      </c>
      <c r="C36" s="744"/>
      <c r="D36" s="744"/>
      <c r="E36" s="744"/>
    </row>
    <row r="37" spans="1:5" ht="15.75" customHeight="1" x14ac:dyDescent="0.25">
      <c r="A37" s="718"/>
      <c r="B37" s="718"/>
      <c r="C37" s="718"/>
      <c r="D37" s="718"/>
      <c r="E37" s="718"/>
    </row>
    <row r="38" spans="1:5" ht="16.5" customHeight="1" x14ac:dyDescent="0.3">
      <c r="A38" s="714" t="s">
        <v>1</v>
      </c>
      <c r="B38" s="715" t="s">
        <v>25</v>
      </c>
    </row>
    <row r="39" spans="1:5" ht="16.5" customHeight="1" x14ac:dyDescent="0.3">
      <c r="A39" s="719" t="s">
        <v>4</v>
      </c>
      <c r="B39" s="716" t="s">
        <v>130</v>
      </c>
      <c r="C39" s="718"/>
      <c r="D39" s="718"/>
      <c r="E39" s="718"/>
    </row>
    <row r="40" spans="1:5" ht="16.5" customHeight="1" x14ac:dyDescent="0.3">
      <c r="A40" s="719" t="s">
        <v>6</v>
      </c>
      <c r="B40" s="720">
        <v>100.4</v>
      </c>
      <c r="C40" s="718"/>
      <c r="D40" s="718"/>
      <c r="E40" s="718"/>
    </row>
    <row r="41" spans="1:5" ht="16.5" customHeight="1" x14ac:dyDescent="0.3">
      <c r="A41" s="716" t="s">
        <v>8</v>
      </c>
      <c r="B41" s="720">
        <v>20.52</v>
      </c>
      <c r="C41" s="718"/>
      <c r="D41" s="718"/>
      <c r="E41" s="718"/>
    </row>
    <row r="42" spans="1:5" ht="16.5" customHeight="1" x14ac:dyDescent="0.3">
      <c r="A42" s="716" t="s">
        <v>10</v>
      </c>
      <c r="B42" s="721">
        <v>0.2</v>
      </c>
      <c r="C42" s="718"/>
      <c r="D42" s="718"/>
      <c r="E42" s="718"/>
    </row>
    <row r="43" spans="1:5" ht="15.75" customHeight="1" x14ac:dyDescent="0.25">
      <c r="A43" s="718"/>
      <c r="B43" s="718"/>
      <c r="C43" s="718"/>
      <c r="D43" s="718"/>
      <c r="E43" s="718"/>
    </row>
    <row r="44" spans="1:5" ht="16.5" customHeight="1" x14ac:dyDescent="0.3">
      <c r="A44" s="722" t="s">
        <v>13</v>
      </c>
      <c r="B44" s="723" t="s">
        <v>14</v>
      </c>
      <c r="C44" s="722" t="s">
        <v>15</v>
      </c>
      <c r="D44" s="722" t="s">
        <v>16</v>
      </c>
      <c r="E44" s="722" t="s">
        <v>17</v>
      </c>
    </row>
    <row r="45" spans="1:5" ht="16.5" customHeight="1" x14ac:dyDescent="0.3">
      <c r="A45" s="724">
        <v>1</v>
      </c>
      <c r="B45" s="725">
        <v>12835806</v>
      </c>
      <c r="C45" s="725">
        <v>8707.7000000000007</v>
      </c>
      <c r="D45" s="726">
        <v>1.1000000000000001</v>
      </c>
      <c r="E45" s="727">
        <v>12.8</v>
      </c>
    </row>
    <row r="46" spans="1:5" ht="16.5" customHeight="1" x14ac:dyDescent="0.3">
      <c r="A46" s="724">
        <v>2</v>
      </c>
      <c r="B46" s="725">
        <v>12858915</v>
      </c>
      <c r="C46" s="725">
        <v>8814.2000000000007</v>
      </c>
      <c r="D46" s="726">
        <v>1.1000000000000001</v>
      </c>
      <c r="E46" s="726">
        <v>12.8</v>
      </c>
    </row>
    <row r="47" spans="1:5" ht="16.5" customHeight="1" x14ac:dyDescent="0.3">
      <c r="A47" s="724">
        <v>3</v>
      </c>
      <c r="B47" s="725">
        <v>12820134</v>
      </c>
      <c r="C47" s="725">
        <v>8812.2000000000007</v>
      </c>
      <c r="D47" s="726">
        <v>1</v>
      </c>
      <c r="E47" s="726">
        <v>12.8</v>
      </c>
    </row>
    <row r="48" spans="1:5" ht="16.5" customHeight="1" x14ac:dyDescent="0.3">
      <c r="A48" s="724">
        <v>4</v>
      </c>
      <c r="B48" s="725">
        <v>12835979</v>
      </c>
      <c r="C48" s="725">
        <v>8869.6</v>
      </c>
      <c r="D48" s="726">
        <v>1</v>
      </c>
      <c r="E48" s="726">
        <v>12.8</v>
      </c>
    </row>
    <row r="49" spans="1:7" ht="16.5" customHeight="1" x14ac:dyDescent="0.3">
      <c r="A49" s="724">
        <v>5</v>
      </c>
      <c r="B49" s="725">
        <v>12830062</v>
      </c>
      <c r="C49" s="725">
        <v>8730</v>
      </c>
      <c r="D49" s="726">
        <v>1</v>
      </c>
      <c r="E49" s="726">
        <v>12.8</v>
      </c>
    </row>
    <row r="50" spans="1:7" ht="16.5" customHeight="1" x14ac:dyDescent="0.3">
      <c r="A50" s="724">
        <v>6</v>
      </c>
      <c r="B50" s="728">
        <v>12850174</v>
      </c>
      <c r="C50" s="728">
        <v>8808</v>
      </c>
      <c r="D50" s="729">
        <v>1.1000000000000001</v>
      </c>
      <c r="E50" s="729">
        <v>12.8</v>
      </c>
    </row>
    <row r="51" spans="1:7" ht="16.5" customHeight="1" x14ac:dyDescent="0.3">
      <c r="A51" s="730" t="s">
        <v>18</v>
      </c>
      <c r="B51" s="731">
        <f>AVERAGE(B45:B50)</f>
        <v>12838511.666666666</v>
      </c>
      <c r="C51" s="732">
        <f>AVERAGE(C45:C50)</f>
        <v>8790.2833333333347</v>
      </c>
      <c r="D51" s="733">
        <f>AVERAGE(D45:D50)</f>
        <v>1.05</v>
      </c>
      <c r="E51" s="733">
        <f>AVERAGE(E45:E50)</f>
        <v>12.799999999999999</v>
      </c>
    </row>
    <row r="52" spans="1:7" ht="16.5" customHeight="1" x14ac:dyDescent="0.3">
      <c r="A52" s="734" t="s">
        <v>19</v>
      </c>
      <c r="B52" s="735">
        <f>(STDEV(B45:B50)/B51)</f>
        <v>1.087782192445411E-3</v>
      </c>
      <c r="C52" s="736"/>
      <c r="D52" s="736"/>
      <c r="E52" s="737"/>
    </row>
    <row r="53" spans="1:7" s="711" customFormat="1" ht="16.5" customHeight="1" x14ac:dyDescent="0.3">
      <c r="A53" s="738" t="s">
        <v>20</v>
      </c>
      <c r="B53" s="739">
        <f>COUNT(B45:B50)</f>
        <v>6</v>
      </c>
      <c r="C53" s="740"/>
      <c r="D53" s="741"/>
      <c r="E53" s="742"/>
    </row>
    <row r="54" spans="1:7" s="711" customFormat="1" ht="15.75" customHeight="1" x14ac:dyDescent="0.25">
      <c r="A54" s="718"/>
      <c r="B54" s="718"/>
      <c r="C54" s="718"/>
      <c r="D54" s="718"/>
      <c r="E54" s="718"/>
    </row>
    <row r="55" spans="1:7" s="711" customFormat="1" ht="16.5" customHeight="1" x14ac:dyDescent="0.3">
      <c r="A55" s="719" t="s">
        <v>21</v>
      </c>
      <c r="B55" s="743" t="s">
        <v>22</v>
      </c>
      <c r="C55" s="744"/>
      <c r="D55" s="744"/>
      <c r="E55" s="744"/>
    </row>
    <row r="56" spans="1:7" ht="16.5" customHeight="1" x14ac:dyDescent="0.3">
      <c r="A56" s="719"/>
      <c r="B56" s="743" t="s">
        <v>23</v>
      </c>
      <c r="C56" s="744"/>
      <c r="D56" s="744"/>
      <c r="E56" s="744"/>
    </row>
    <row r="57" spans="1:7" ht="16.5" customHeight="1" x14ac:dyDescent="0.3">
      <c r="A57" s="719"/>
      <c r="B57" s="743" t="s">
        <v>24</v>
      </c>
      <c r="C57" s="744"/>
      <c r="D57" s="744"/>
      <c r="E57" s="744"/>
    </row>
    <row r="58" spans="1:7" ht="14.25" customHeight="1" thickBot="1" x14ac:dyDescent="0.3">
      <c r="A58" s="745"/>
      <c r="B58" s="746"/>
      <c r="D58" s="747"/>
      <c r="F58" s="748"/>
      <c r="G58" s="748"/>
    </row>
    <row r="59" spans="1:7" ht="15" customHeight="1" x14ac:dyDescent="0.3">
      <c r="B59" s="749" t="s">
        <v>26</v>
      </c>
      <c r="C59" s="749"/>
      <c r="E59" s="750" t="s">
        <v>27</v>
      </c>
      <c r="F59" s="751"/>
      <c r="G59" s="750" t="s">
        <v>28</v>
      </c>
    </row>
    <row r="60" spans="1:7" ht="15" customHeight="1" x14ac:dyDescent="0.3">
      <c r="A60" s="752" t="s">
        <v>29</v>
      </c>
      <c r="B60" s="753"/>
      <c r="C60" s="753"/>
      <c r="E60" s="753"/>
      <c r="G60" s="753"/>
    </row>
    <row r="61" spans="1:7" ht="15" customHeight="1" x14ac:dyDescent="0.3">
      <c r="A61" s="752" t="s">
        <v>30</v>
      </c>
      <c r="B61" s="754"/>
      <c r="C61" s="754"/>
      <c r="E61" s="754"/>
      <c r="G61" s="75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49" workbookViewId="0">
      <selection activeCell="A15" sqref="A15:G61"/>
    </sheetView>
  </sheetViews>
  <sheetFormatPr defaultRowHeight="13.5" x14ac:dyDescent="0.25"/>
  <cols>
    <col min="1" max="1" width="27.5703125" style="757" customWidth="1"/>
    <col min="2" max="2" width="20.42578125" style="757" customWidth="1"/>
    <col min="3" max="3" width="31.85546875" style="757" customWidth="1"/>
    <col min="4" max="4" width="25.85546875" style="757" customWidth="1"/>
    <col min="5" max="5" width="25.7109375" style="757" customWidth="1"/>
    <col min="6" max="6" width="23.140625" style="757" customWidth="1"/>
    <col min="7" max="7" width="28.42578125" style="757" customWidth="1"/>
    <col min="8" max="8" width="21.5703125" style="757" customWidth="1"/>
    <col min="9" max="9" width="9.140625" style="757" customWidth="1"/>
    <col min="10" max="16384" width="9.140625" style="794"/>
  </cols>
  <sheetData>
    <row r="14" spans="1:6" ht="15" customHeight="1" x14ac:dyDescent="0.3">
      <c r="A14" s="756"/>
      <c r="C14" s="758"/>
      <c r="F14" s="758"/>
    </row>
    <row r="15" spans="1:6" ht="18.75" customHeight="1" x14ac:dyDescent="0.3">
      <c r="A15" s="759" t="s">
        <v>0</v>
      </c>
      <c r="B15" s="759"/>
      <c r="C15" s="759"/>
      <c r="D15" s="759"/>
      <c r="E15" s="759"/>
    </row>
    <row r="16" spans="1:6" ht="16.5" customHeight="1" x14ac:dyDescent="0.3">
      <c r="A16" s="760" t="s">
        <v>1</v>
      </c>
      <c r="B16" s="761" t="s">
        <v>2</v>
      </c>
    </row>
    <row r="17" spans="1:5" ht="16.5" customHeight="1" x14ac:dyDescent="0.3">
      <c r="A17" s="762" t="s">
        <v>3</v>
      </c>
      <c r="B17" s="762" t="s">
        <v>128</v>
      </c>
      <c r="D17" s="763"/>
      <c r="E17" s="764"/>
    </row>
    <row r="18" spans="1:5" ht="16.5" customHeight="1" x14ac:dyDescent="0.3">
      <c r="A18" s="765" t="s">
        <v>4</v>
      </c>
      <c r="B18" s="762" t="s">
        <v>131</v>
      </c>
      <c r="C18" s="764"/>
      <c r="D18" s="764"/>
      <c r="E18" s="764"/>
    </row>
    <row r="19" spans="1:5" ht="16.5" customHeight="1" x14ac:dyDescent="0.3">
      <c r="A19" s="765" t="s">
        <v>6</v>
      </c>
      <c r="B19" s="766">
        <v>100.4</v>
      </c>
      <c r="C19" s="764"/>
      <c r="D19" s="764"/>
      <c r="E19" s="764"/>
    </row>
    <row r="20" spans="1:5" ht="16.5" customHeight="1" x14ac:dyDescent="0.3">
      <c r="A20" s="762" t="s">
        <v>8</v>
      </c>
      <c r="B20" s="766">
        <v>15.03</v>
      </c>
      <c r="C20" s="764"/>
      <c r="D20" s="764"/>
      <c r="E20" s="764"/>
    </row>
    <row r="21" spans="1:5" ht="16.5" customHeight="1" x14ac:dyDescent="0.3">
      <c r="A21" s="762" t="s">
        <v>10</v>
      </c>
      <c r="B21" s="767">
        <v>0.15</v>
      </c>
      <c r="C21" s="764"/>
      <c r="D21" s="764"/>
      <c r="E21" s="764"/>
    </row>
    <row r="22" spans="1:5" ht="15.75" customHeight="1" x14ac:dyDescent="0.25">
      <c r="A22" s="764"/>
      <c r="B22" s="764"/>
      <c r="C22" s="764"/>
      <c r="D22" s="764"/>
      <c r="E22" s="764"/>
    </row>
    <row r="23" spans="1:5" ht="16.5" customHeight="1" x14ac:dyDescent="0.3">
      <c r="A23" s="768" t="s">
        <v>13</v>
      </c>
      <c r="B23" s="769" t="s">
        <v>14</v>
      </c>
      <c r="C23" s="768" t="s">
        <v>15</v>
      </c>
      <c r="D23" s="768" t="s">
        <v>16</v>
      </c>
      <c r="E23" s="768" t="s">
        <v>17</v>
      </c>
    </row>
    <row r="24" spans="1:5" ht="16.5" customHeight="1" x14ac:dyDescent="0.3">
      <c r="A24" s="770">
        <v>1</v>
      </c>
      <c r="B24" s="771">
        <v>115506147</v>
      </c>
      <c r="C24" s="771">
        <v>3863.1</v>
      </c>
      <c r="D24" s="772">
        <v>1.2</v>
      </c>
      <c r="E24" s="773">
        <v>3</v>
      </c>
    </row>
    <row r="25" spans="1:5" ht="16.5" customHeight="1" x14ac:dyDescent="0.3">
      <c r="A25" s="770">
        <v>2</v>
      </c>
      <c r="B25" s="771">
        <v>115593793</v>
      </c>
      <c r="C25" s="771">
        <v>3860.3</v>
      </c>
      <c r="D25" s="772">
        <v>1.1000000000000001</v>
      </c>
      <c r="E25" s="772">
        <v>3</v>
      </c>
    </row>
    <row r="26" spans="1:5" ht="16.5" customHeight="1" x14ac:dyDescent="0.3">
      <c r="A26" s="770">
        <v>3</v>
      </c>
      <c r="B26" s="771">
        <v>115837796</v>
      </c>
      <c r="C26" s="771">
        <v>3853.8</v>
      </c>
      <c r="D26" s="772">
        <v>1.2</v>
      </c>
      <c r="E26" s="772">
        <v>3</v>
      </c>
    </row>
    <row r="27" spans="1:5" ht="16.5" customHeight="1" x14ac:dyDescent="0.3">
      <c r="A27" s="770">
        <v>4</v>
      </c>
      <c r="B27" s="771">
        <v>115833536</v>
      </c>
      <c r="C27" s="771">
        <v>3869.6</v>
      </c>
      <c r="D27" s="772">
        <v>1.2</v>
      </c>
      <c r="E27" s="772">
        <v>3</v>
      </c>
    </row>
    <row r="28" spans="1:5" ht="16.5" customHeight="1" x14ac:dyDescent="0.3">
      <c r="A28" s="770">
        <v>5</v>
      </c>
      <c r="B28" s="771">
        <v>115845247</v>
      </c>
      <c r="C28" s="771">
        <v>3882.3</v>
      </c>
      <c r="D28" s="772">
        <v>1.1000000000000001</v>
      </c>
      <c r="E28" s="772">
        <v>3</v>
      </c>
    </row>
    <row r="29" spans="1:5" ht="16.5" customHeight="1" x14ac:dyDescent="0.3">
      <c r="A29" s="770">
        <v>6</v>
      </c>
      <c r="B29" s="774">
        <v>115488855</v>
      </c>
      <c r="C29" s="774">
        <v>3899.5</v>
      </c>
      <c r="D29" s="775">
        <v>1.1000000000000001</v>
      </c>
      <c r="E29" s="775">
        <v>3</v>
      </c>
    </row>
    <row r="30" spans="1:5" ht="16.5" customHeight="1" x14ac:dyDescent="0.3">
      <c r="A30" s="776" t="s">
        <v>18</v>
      </c>
      <c r="B30" s="777">
        <f>AVERAGE(B24:B29)</f>
        <v>115684229</v>
      </c>
      <c r="C30" s="778">
        <f>AVERAGE(C24:C29)</f>
        <v>3871.4333333333338</v>
      </c>
      <c r="D30" s="779">
        <f>AVERAGE(D24:D29)</f>
        <v>1.1500000000000001</v>
      </c>
      <c r="E30" s="779">
        <f>AVERAGE(E24:E29)</f>
        <v>3</v>
      </c>
    </row>
    <row r="31" spans="1:5" ht="16.5" customHeight="1" x14ac:dyDescent="0.3">
      <c r="A31" s="780" t="s">
        <v>19</v>
      </c>
      <c r="B31" s="781">
        <f>(STDEV(B24:B29)/B30)</f>
        <v>1.4965493752908856E-3</v>
      </c>
      <c r="C31" s="782"/>
      <c r="D31" s="782"/>
      <c r="E31" s="783"/>
    </row>
    <row r="32" spans="1:5" s="757" customFormat="1" ht="16.5" customHeight="1" x14ac:dyDescent="0.3">
      <c r="A32" s="784" t="s">
        <v>20</v>
      </c>
      <c r="B32" s="785">
        <f>COUNT(B24:B29)</f>
        <v>6</v>
      </c>
      <c r="C32" s="786"/>
      <c r="D32" s="787"/>
      <c r="E32" s="788"/>
    </row>
    <row r="33" spans="1:5" s="757" customFormat="1" ht="15.75" customHeight="1" x14ac:dyDescent="0.25">
      <c r="A33" s="764"/>
      <c r="B33" s="764"/>
      <c r="C33" s="764"/>
      <c r="D33" s="764"/>
      <c r="E33" s="764"/>
    </row>
    <row r="34" spans="1:5" s="757" customFormat="1" ht="16.5" customHeight="1" x14ac:dyDescent="0.3">
      <c r="A34" s="765" t="s">
        <v>21</v>
      </c>
      <c r="B34" s="789" t="s">
        <v>22</v>
      </c>
      <c r="C34" s="790"/>
      <c r="D34" s="790"/>
      <c r="E34" s="790"/>
    </row>
    <row r="35" spans="1:5" ht="16.5" customHeight="1" x14ac:dyDescent="0.3">
      <c r="A35" s="765"/>
      <c r="B35" s="789" t="s">
        <v>23</v>
      </c>
      <c r="C35" s="790"/>
      <c r="D35" s="790"/>
      <c r="E35" s="790"/>
    </row>
    <row r="36" spans="1:5" ht="16.5" customHeight="1" x14ac:dyDescent="0.3">
      <c r="A36" s="765"/>
      <c r="B36" s="789" t="s">
        <v>24</v>
      </c>
      <c r="C36" s="790"/>
      <c r="D36" s="790"/>
      <c r="E36" s="790"/>
    </row>
    <row r="37" spans="1:5" ht="15.75" customHeight="1" x14ac:dyDescent="0.25">
      <c r="A37" s="764"/>
      <c r="B37" s="764"/>
      <c r="C37" s="764"/>
      <c r="D37" s="764"/>
      <c r="E37" s="764"/>
    </row>
    <row r="38" spans="1:5" ht="16.5" customHeight="1" x14ac:dyDescent="0.3">
      <c r="A38" s="760" t="s">
        <v>1</v>
      </c>
      <c r="B38" s="761" t="s">
        <v>25</v>
      </c>
    </row>
    <row r="39" spans="1:5" ht="16.5" customHeight="1" x14ac:dyDescent="0.3">
      <c r="A39" s="765" t="s">
        <v>4</v>
      </c>
      <c r="B39" s="762" t="s">
        <v>131</v>
      </c>
      <c r="C39" s="764"/>
      <c r="D39" s="764"/>
      <c r="E39" s="764"/>
    </row>
    <row r="40" spans="1:5" ht="16.5" customHeight="1" x14ac:dyDescent="0.3">
      <c r="A40" s="765" t="s">
        <v>6</v>
      </c>
      <c r="B40" s="766">
        <v>100.4</v>
      </c>
      <c r="C40" s="764"/>
      <c r="D40" s="764"/>
      <c r="E40" s="764"/>
    </row>
    <row r="41" spans="1:5" ht="16.5" customHeight="1" x14ac:dyDescent="0.3">
      <c r="A41" s="762" t="s">
        <v>8</v>
      </c>
      <c r="B41" s="766">
        <v>15.33</v>
      </c>
      <c r="C41" s="764"/>
      <c r="D41" s="764"/>
      <c r="E41" s="764"/>
    </row>
    <row r="42" spans="1:5" ht="16.5" customHeight="1" x14ac:dyDescent="0.3">
      <c r="A42" s="762" t="s">
        <v>10</v>
      </c>
      <c r="B42" s="767">
        <v>0.15</v>
      </c>
      <c r="C42" s="764"/>
      <c r="D42" s="764"/>
      <c r="E42" s="764"/>
    </row>
    <row r="43" spans="1:5" ht="15.75" customHeight="1" x14ac:dyDescent="0.25">
      <c r="A43" s="764"/>
      <c r="B43" s="764"/>
      <c r="C43" s="764"/>
      <c r="D43" s="764"/>
      <c r="E43" s="764"/>
    </row>
    <row r="44" spans="1:5" ht="16.5" customHeight="1" x14ac:dyDescent="0.3">
      <c r="A44" s="768" t="s">
        <v>13</v>
      </c>
      <c r="B44" s="769" t="s">
        <v>14</v>
      </c>
      <c r="C44" s="768" t="s">
        <v>15</v>
      </c>
      <c r="D44" s="768" t="s">
        <v>16</v>
      </c>
      <c r="E44" s="768" t="s">
        <v>17</v>
      </c>
    </row>
    <row r="45" spans="1:5" ht="16.5" customHeight="1" x14ac:dyDescent="0.3">
      <c r="A45" s="770">
        <v>1</v>
      </c>
      <c r="B45" s="771">
        <v>14082147</v>
      </c>
      <c r="C45" s="771">
        <v>7947.4</v>
      </c>
      <c r="D45" s="772">
        <v>1.1000000000000001</v>
      </c>
      <c r="E45" s="773">
        <v>3.2</v>
      </c>
    </row>
    <row r="46" spans="1:5" ht="16.5" customHeight="1" x14ac:dyDescent="0.3">
      <c r="A46" s="770">
        <v>2</v>
      </c>
      <c r="B46" s="771">
        <v>14109025</v>
      </c>
      <c r="C46" s="771">
        <v>7887.4</v>
      </c>
      <c r="D46" s="772">
        <v>1.1000000000000001</v>
      </c>
      <c r="E46" s="772">
        <v>3.2</v>
      </c>
    </row>
    <row r="47" spans="1:5" ht="16.5" customHeight="1" x14ac:dyDescent="0.3">
      <c r="A47" s="770">
        <v>3</v>
      </c>
      <c r="B47" s="771">
        <v>14058700</v>
      </c>
      <c r="C47" s="771">
        <v>7899</v>
      </c>
      <c r="D47" s="772">
        <v>1.1000000000000001</v>
      </c>
      <c r="E47" s="772">
        <v>3.2</v>
      </c>
    </row>
    <row r="48" spans="1:5" ht="16.5" customHeight="1" x14ac:dyDescent="0.3">
      <c r="A48" s="770">
        <v>4</v>
      </c>
      <c r="B48" s="771">
        <v>14096903</v>
      </c>
      <c r="C48" s="771">
        <v>7817.9</v>
      </c>
      <c r="D48" s="772">
        <v>1.1000000000000001</v>
      </c>
      <c r="E48" s="772">
        <v>3.2</v>
      </c>
    </row>
    <row r="49" spans="1:7" ht="16.5" customHeight="1" x14ac:dyDescent="0.3">
      <c r="A49" s="770">
        <v>5</v>
      </c>
      <c r="B49" s="771">
        <v>14077640</v>
      </c>
      <c r="C49" s="771">
        <v>7822</v>
      </c>
      <c r="D49" s="772">
        <v>1.1000000000000001</v>
      </c>
      <c r="E49" s="772">
        <v>3.2</v>
      </c>
    </row>
    <row r="50" spans="1:7" ht="16.5" customHeight="1" x14ac:dyDescent="0.3">
      <c r="A50" s="770">
        <v>6</v>
      </c>
      <c r="B50" s="774">
        <v>14080194</v>
      </c>
      <c r="C50" s="774">
        <v>7788.7</v>
      </c>
      <c r="D50" s="775">
        <v>1.2</v>
      </c>
      <c r="E50" s="775">
        <v>3.2</v>
      </c>
    </row>
    <row r="51" spans="1:7" ht="16.5" customHeight="1" x14ac:dyDescent="0.3">
      <c r="A51" s="776" t="s">
        <v>18</v>
      </c>
      <c r="B51" s="777">
        <f>AVERAGE(B45:B50)</f>
        <v>14084101.5</v>
      </c>
      <c r="C51" s="778">
        <f>AVERAGE(C45:C50)</f>
        <v>7860.3999999999987</v>
      </c>
      <c r="D51" s="779">
        <f>AVERAGE(D45:D50)</f>
        <v>1.1166666666666667</v>
      </c>
      <c r="E51" s="779">
        <f>AVERAGE(E45:E50)</f>
        <v>3.1999999999999997</v>
      </c>
    </row>
    <row r="52" spans="1:7" ht="16.5" customHeight="1" x14ac:dyDescent="0.3">
      <c r="A52" s="780" t="s">
        <v>19</v>
      </c>
      <c r="B52" s="781">
        <f>(STDEV(B45:B50)/B51)</f>
        <v>1.2261520912616748E-3</v>
      </c>
      <c r="C52" s="782"/>
      <c r="D52" s="782"/>
      <c r="E52" s="783"/>
    </row>
    <row r="53" spans="1:7" s="757" customFormat="1" ht="16.5" customHeight="1" x14ac:dyDescent="0.3">
      <c r="A53" s="784" t="s">
        <v>20</v>
      </c>
      <c r="B53" s="785">
        <f>COUNT(B45:B50)</f>
        <v>6</v>
      </c>
      <c r="C53" s="786"/>
      <c r="D53" s="787"/>
      <c r="E53" s="788"/>
    </row>
    <row r="54" spans="1:7" s="757" customFormat="1" ht="15.75" customHeight="1" x14ac:dyDescent="0.25">
      <c r="A54" s="764"/>
      <c r="B54" s="764"/>
      <c r="C54" s="764"/>
      <c r="D54" s="764"/>
      <c r="E54" s="764"/>
    </row>
    <row r="55" spans="1:7" s="757" customFormat="1" ht="16.5" customHeight="1" x14ac:dyDescent="0.3">
      <c r="A55" s="765" t="s">
        <v>21</v>
      </c>
      <c r="B55" s="789" t="s">
        <v>22</v>
      </c>
      <c r="C55" s="790"/>
      <c r="D55" s="790"/>
      <c r="E55" s="790"/>
    </row>
    <row r="56" spans="1:7" ht="16.5" customHeight="1" x14ac:dyDescent="0.3">
      <c r="A56" s="765"/>
      <c r="B56" s="789" t="s">
        <v>23</v>
      </c>
      <c r="C56" s="790"/>
      <c r="D56" s="790"/>
      <c r="E56" s="790"/>
    </row>
    <row r="57" spans="1:7" ht="16.5" customHeight="1" x14ac:dyDescent="0.3">
      <c r="A57" s="765"/>
      <c r="B57" s="789" t="s">
        <v>24</v>
      </c>
      <c r="C57" s="790"/>
      <c r="D57" s="790"/>
      <c r="E57" s="790"/>
    </row>
    <row r="58" spans="1:7" ht="14.25" customHeight="1" thickBot="1" x14ac:dyDescent="0.3">
      <c r="A58" s="791"/>
      <c r="B58" s="792"/>
      <c r="D58" s="793"/>
      <c r="F58" s="794"/>
      <c r="G58" s="794"/>
    </row>
    <row r="59" spans="1:7" ht="15" customHeight="1" x14ac:dyDescent="0.3">
      <c r="B59" s="795" t="s">
        <v>26</v>
      </c>
      <c r="C59" s="795"/>
      <c r="E59" s="796" t="s">
        <v>27</v>
      </c>
      <c r="F59" s="797"/>
      <c r="G59" s="796" t="s">
        <v>28</v>
      </c>
    </row>
    <row r="60" spans="1:7" ht="15" customHeight="1" x14ac:dyDescent="0.3">
      <c r="A60" s="798" t="s">
        <v>29</v>
      </c>
      <c r="B60" s="799"/>
      <c r="C60" s="799"/>
      <c r="E60" s="799"/>
      <c r="G60" s="799"/>
    </row>
    <row r="61" spans="1:7" ht="15" customHeight="1" x14ac:dyDescent="0.3">
      <c r="A61" s="798" t="s">
        <v>30</v>
      </c>
      <c r="B61" s="800"/>
      <c r="C61" s="800"/>
      <c r="E61" s="800"/>
      <c r="G61" s="80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A9" sqref="A9:H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02" t="s">
        <v>31</v>
      </c>
      <c r="B11" s="603"/>
      <c r="C11" s="603"/>
      <c r="D11" s="603"/>
      <c r="E11" s="603"/>
      <c r="F11" s="604"/>
      <c r="G11" s="43"/>
    </row>
    <row r="12" spans="1:7" ht="16.5" customHeight="1" x14ac:dyDescent="0.3">
      <c r="A12" s="601" t="s">
        <v>32</v>
      </c>
      <c r="B12" s="601"/>
      <c r="C12" s="601"/>
      <c r="D12" s="601"/>
      <c r="E12" s="601"/>
      <c r="F12" s="601"/>
      <c r="G12" s="42"/>
    </row>
    <row r="14" spans="1:7" ht="16.5" customHeight="1" x14ac:dyDescent="0.3">
      <c r="A14" s="606" t="s">
        <v>33</v>
      </c>
      <c r="B14" s="606"/>
      <c r="C14" s="12" t="s">
        <v>5</v>
      </c>
    </row>
    <row r="15" spans="1:7" ht="16.5" customHeight="1" x14ac:dyDescent="0.3">
      <c r="A15" s="606" t="s">
        <v>34</v>
      </c>
      <c r="B15" s="606"/>
      <c r="C15" s="12" t="s">
        <v>7</v>
      </c>
    </row>
    <row r="16" spans="1:7" ht="16.5" customHeight="1" x14ac:dyDescent="0.3">
      <c r="A16" s="606" t="s">
        <v>35</v>
      </c>
      <c r="B16" s="606"/>
      <c r="C16" s="12" t="s">
        <v>9</v>
      </c>
    </row>
    <row r="17" spans="1:5" ht="16.5" customHeight="1" x14ac:dyDescent="0.3">
      <c r="A17" s="606" t="s">
        <v>36</v>
      </c>
      <c r="B17" s="606"/>
      <c r="C17" s="12" t="s">
        <v>11</v>
      </c>
    </row>
    <row r="18" spans="1:5" ht="16.5" customHeight="1" x14ac:dyDescent="0.3">
      <c r="A18" s="606" t="s">
        <v>37</v>
      </c>
      <c r="B18" s="606"/>
      <c r="C18" s="49" t="s">
        <v>12</v>
      </c>
    </row>
    <row r="19" spans="1:5" ht="16.5" customHeight="1" x14ac:dyDescent="0.3">
      <c r="A19" s="606" t="s">
        <v>38</v>
      </c>
      <c r="B19" s="606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01" t="s">
        <v>1</v>
      </c>
      <c r="B21" s="601"/>
      <c r="C21" s="11" t="s">
        <v>39</v>
      </c>
      <c r="D21" s="18"/>
    </row>
    <row r="22" spans="1:5" ht="15.75" customHeight="1" x14ac:dyDescent="0.3">
      <c r="A22" s="605"/>
      <c r="B22" s="605"/>
      <c r="C22" s="9"/>
      <c r="D22" s="605"/>
      <c r="E22" s="605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1211.4000000000001</v>
      </c>
      <c r="D24" s="39">
        <f t="shared" ref="D24:D43" si="0">(C24-$C$46)/$C$46</f>
        <v>-1.3392580816455477E-2</v>
      </c>
      <c r="E24" s="5"/>
    </row>
    <row r="25" spans="1:5" ht="15.75" customHeight="1" x14ac:dyDescent="0.3">
      <c r="C25" s="47">
        <v>1222.23</v>
      </c>
      <c r="D25" s="40">
        <f t="shared" si="0"/>
        <v>-4.5722420763550028E-3</v>
      </c>
      <c r="E25" s="5"/>
    </row>
    <row r="26" spans="1:5" ht="15.75" customHeight="1" x14ac:dyDescent="0.3">
      <c r="C26" s="47">
        <v>1216.1400000000001</v>
      </c>
      <c r="D26" s="40">
        <f t="shared" si="0"/>
        <v>-9.5321555507050983E-3</v>
      </c>
      <c r="E26" s="5"/>
    </row>
    <row r="27" spans="1:5" ht="15.75" customHeight="1" x14ac:dyDescent="0.3">
      <c r="C27" s="47">
        <v>1236.75</v>
      </c>
      <c r="D27" s="40">
        <f t="shared" si="0"/>
        <v>7.2533644339182737E-3</v>
      </c>
      <c r="E27" s="5"/>
    </row>
    <row r="28" spans="1:5" ht="15.75" customHeight="1" x14ac:dyDescent="0.3">
      <c r="C28" s="47">
        <v>1264.03</v>
      </c>
      <c r="D28" s="40">
        <f t="shared" si="0"/>
        <v>2.9471170604734739E-2</v>
      </c>
      <c r="E28" s="5"/>
    </row>
    <row r="29" spans="1:5" ht="15.75" customHeight="1" x14ac:dyDescent="0.3">
      <c r="C29" s="47">
        <v>1232.83</v>
      </c>
      <c r="D29" s="40">
        <f t="shared" si="0"/>
        <v>4.0607764504284553E-3</v>
      </c>
      <c r="E29" s="5"/>
    </row>
    <row r="30" spans="1:5" ht="15.75" customHeight="1" x14ac:dyDescent="0.3">
      <c r="C30" s="47">
        <v>1209.5999999999999</v>
      </c>
      <c r="D30" s="40">
        <f t="shared" si="0"/>
        <v>-1.4858565094588678E-2</v>
      </c>
      <c r="E30" s="5"/>
    </row>
    <row r="31" spans="1:5" ht="15.75" customHeight="1" x14ac:dyDescent="0.3">
      <c r="C31" s="47">
        <v>1226.96</v>
      </c>
      <c r="D31" s="40">
        <f t="shared" si="0"/>
        <v>-7.1996116770535554E-4</v>
      </c>
      <c r="E31" s="5"/>
    </row>
    <row r="32" spans="1:5" ht="15.75" customHeight="1" x14ac:dyDescent="0.3">
      <c r="C32" s="47">
        <v>1230.82</v>
      </c>
      <c r="D32" s="40">
        <f t="shared" si="0"/>
        <v>2.4237606731798869E-3</v>
      </c>
      <c r="E32" s="5"/>
    </row>
    <row r="33" spans="1:7" ht="15.75" customHeight="1" x14ac:dyDescent="0.3">
      <c r="C33" s="47">
        <v>1232.57</v>
      </c>
      <c r="D33" s="40">
        <f t="shared" si="0"/>
        <v>3.849023165809244E-3</v>
      </c>
      <c r="E33" s="5"/>
    </row>
    <row r="34" spans="1:7" ht="15.75" customHeight="1" x14ac:dyDescent="0.3">
      <c r="C34" s="47">
        <v>1213.51</v>
      </c>
      <c r="D34" s="40">
        <f t="shared" si="0"/>
        <v>-1.1674121468199591E-2</v>
      </c>
      <c r="E34" s="5"/>
    </row>
    <row r="35" spans="1:7" ht="15.75" customHeight="1" x14ac:dyDescent="0.3">
      <c r="C35" s="47">
        <v>1218.01</v>
      </c>
      <c r="D35" s="40">
        <f t="shared" si="0"/>
        <v>-8.0091607728669592E-3</v>
      </c>
      <c r="E35" s="5"/>
    </row>
    <row r="36" spans="1:7" ht="15.75" customHeight="1" x14ac:dyDescent="0.3">
      <c r="C36" s="47">
        <v>1225.1400000000001</v>
      </c>
      <c r="D36" s="40">
        <f t="shared" si="0"/>
        <v>-2.2022341600398346E-3</v>
      </c>
      <c r="E36" s="5"/>
    </row>
    <row r="37" spans="1:7" ht="15.75" customHeight="1" x14ac:dyDescent="0.3">
      <c r="C37" s="47">
        <v>1223.1400000000001</v>
      </c>
      <c r="D37" s="40">
        <f t="shared" si="0"/>
        <v>-3.8311055801876709E-3</v>
      </c>
      <c r="E37" s="5"/>
    </row>
    <row r="38" spans="1:7" ht="15.75" customHeight="1" x14ac:dyDescent="0.3">
      <c r="C38" s="47">
        <v>1224.04</v>
      </c>
      <c r="D38" s="40">
        <f t="shared" si="0"/>
        <v>-3.0981134411212558E-3</v>
      </c>
      <c r="E38" s="5"/>
    </row>
    <row r="39" spans="1:7" ht="15.75" customHeight="1" x14ac:dyDescent="0.3">
      <c r="C39" s="47">
        <v>1217.33</v>
      </c>
      <c r="D39" s="40">
        <f t="shared" si="0"/>
        <v>-8.5629770557172757E-3</v>
      </c>
      <c r="E39" s="5"/>
    </row>
    <row r="40" spans="1:7" ht="15.75" customHeight="1" x14ac:dyDescent="0.3">
      <c r="C40" s="47">
        <v>1229.1300000000001</v>
      </c>
      <c r="D40" s="40">
        <f t="shared" si="0"/>
        <v>1.0473643231551063E-3</v>
      </c>
      <c r="E40" s="5"/>
    </row>
    <row r="41" spans="1:7" ht="15.75" customHeight="1" x14ac:dyDescent="0.3">
      <c r="C41" s="47">
        <v>1231.5899999999999</v>
      </c>
      <c r="D41" s="40">
        <f t="shared" si="0"/>
        <v>3.0508761699367891E-3</v>
      </c>
      <c r="E41" s="5"/>
    </row>
    <row r="42" spans="1:7" ht="15.75" customHeight="1" x14ac:dyDescent="0.3">
      <c r="C42" s="47">
        <v>1235.57</v>
      </c>
      <c r="D42" s="40">
        <f t="shared" si="0"/>
        <v>6.292330296030998E-3</v>
      </c>
      <c r="E42" s="5"/>
    </row>
    <row r="43" spans="1:7" ht="16.5" customHeight="1" x14ac:dyDescent="0.3">
      <c r="C43" s="48">
        <v>1256.0899999999999</v>
      </c>
      <c r="D43" s="41">
        <f t="shared" si="0"/>
        <v>2.3004551066747782E-2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24556.880000000001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1227.8440000000001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599">
        <f>C46</f>
        <v>1227.8440000000001</v>
      </c>
      <c r="C49" s="45">
        <f>-IF(C46&lt;=80,10%,IF(C46&lt;250,7.5%,5%))</f>
        <v>-0.05</v>
      </c>
      <c r="D49" s="33">
        <f>IF(C46&lt;=80,C46*0.9,IF(C46&lt;250,C46*0.925,C46*0.95))</f>
        <v>1166.4518</v>
      </c>
    </row>
    <row r="50" spans="1:6" ht="17.25" customHeight="1" x14ac:dyDescent="0.3">
      <c r="B50" s="600"/>
      <c r="C50" s="46">
        <f>IF(C46&lt;=80, 10%, IF(C46&lt;250, 7.5%, 5%))</f>
        <v>0.05</v>
      </c>
      <c r="D50" s="33">
        <f>IF(C46&lt;=80, C46*1.1, IF(C46&lt;250, C46*1.075, C46*1.05))</f>
        <v>1289.2362000000001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3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07" t="s">
        <v>45</v>
      </c>
      <c r="B1" s="607"/>
      <c r="C1" s="607"/>
      <c r="D1" s="607"/>
      <c r="E1" s="607"/>
      <c r="F1" s="607"/>
      <c r="G1" s="607"/>
      <c r="H1" s="607"/>
      <c r="I1" s="607"/>
    </row>
    <row r="2" spans="1:9" ht="18.75" customHeight="1" x14ac:dyDescent="0.25">
      <c r="A2" s="607"/>
      <c r="B2" s="607"/>
      <c r="C2" s="607"/>
      <c r="D2" s="607"/>
      <c r="E2" s="607"/>
      <c r="F2" s="607"/>
      <c r="G2" s="607"/>
      <c r="H2" s="607"/>
      <c r="I2" s="607"/>
    </row>
    <row r="3" spans="1:9" ht="18.75" customHeight="1" x14ac:dyDescent="0.25">
      <c r="A3" s="607"/>
      <c r="B3" s="607"/>
      <c r="C3" s="607"/>
      <c r="D3" s="607"/>
      <c r="E3" s="607"/>
      <c r="F3" s="607"/>
      <c r="G3" s="607"/>
      <c r="H3" s="607"/>
      <c r="I3" s="607"/>
    </row>
    <row r="4" spans="1:9" ht="18.75" customHeight="1" x14ac:dyDescent="0.25">
      <c r="A4" s="607"/>
      <c r="B4" s="607"/>
      <c r="C4" s="607"/>
      <c r="D4" s="607"/>
      <c r="E4" s="607"/>
      <c r="F4" s="607"/>
      <c r="G4" s="607"/>
      <c r="H4" s="607"/>
      <c r="I4" s="607"/>
    </row>
    <row r="5" spans="1:9" ht="18.75" customHeight="1" x14ac:dyDescent="0.25">
      <c r="A5" s="607"/>
      <c r="B5" s="607"/>
      <c r="C5" s="607"/>
      <c r="D5" s="607"/>
      <c r="E5" s="607"/>
      <c r="F5" s="607"/>
      <c r="G5" s="607"/>
      <c r="H5" s="607"/>
      <c r="I5" s="607"/>
    </row>
    <row r="6" spans="1:9" ht="18.75" customHeight="1" x14ac:dyDescent="0.25">
      <c r="A6" s="607"/>
      <c r="B6" s="607"/>
      <c r="C6" s="607"/>
      <c r="D6" s="607"/>
      <c r="E6" s="607"/>
      <c r="F6" s="607"/>
      <c r="G6" s="607"/>
      <c r="H6" s="607"/>
      <c r="I6" s="607"/>
    </row>
    <row r="7" spans="1:9" ht="18.75" customHeight="1" x14ac:dyDescent="0.25">
      <c r="A7" s="607"/>
      <c r="B7" s="607"/>
      <c r="C7" s="607"/>
      <c r="D7" s="607"/>
      <c r="E7" s="607"/>
      <c r="F7" s="607"/>
      <c r="G7" s="607"/>
      <c r="H7" s="607"/>
      <c r="I7" s="607"/>
    </row>
    <row r="8" spans="1:9" x14ac:dyDescent="0.25">
      <c r="A8" s="608" t="s">
        <v>46</v>
      </c>
      <c r="B8" s="608"/>
      <c r="C8" s="608"/>
      <c r="D8" s="608"/>
      <c r="E8" s="608"/>
      <c r="F8" s="608"/>
      <c r="G8" s="608"/>
      <c r="H8" s="608"/>
      <c r="I8" s="608"/>
    </row>
    <row r="9" spans="1:9" x14ac:dyDescent="0.25">
      <c r="A9" s="608"/>
      <c r="B9" s="608"/>
      <c r="C9" s="608"/>
      <c r="D9" s="608"/>
      <c r="E9" s="608"/>
      <c r="F9" s="608"/>
      <c r="G9" s="608"/>
      <c r="H9" s="608"/>
      <c r="I9" s="608"/>
    </row>
    <row r="10" spans="1:9" x14ac:dyDescent="0.25">
      <c r="A10" s="608"/>
      <c r="B10" s="608"/>
      <c r="C10" s="608"/>
      <c r="D10" s="608"/>
      <c r="E10" s="608"/>
      <c r="F10" s="608"/>
      <c r="G10" s="608"/>
      <c r="H10" s="608"/>
      <c r="I10" s="608"/>
    </row>
    <row r="11" spans="1:9" x14ac:dyDescent="0.25">
      <c r="A11" s="608"/>
      <c r="B11" s="608"/>
      <c r="C11" s="608"/>
      <c r="D11" s="608"/>
      <c r="E11" s="608"/>
      <c r="F11" s="608"/>
      <c r="G11" s="608"/>
      <c r="H11" s="608"/>
      <c r="I11" s="608"/>
    </row>
    <row r="12" spans="1:9" x14ac:dyDescent="0.25">
      <c r="A12" s="608"/>
      <c r="B12" s="608"/>
      <c r="C12" s="608"/>
      <c r="D12" s="608"/>
      <c r="E12" s="608"/>
      <c r="F12" s="608"/>
      <c r="G12" s="608"/>
      <c r="H12" s="608"/>
      <c r="I12" s="608"/>
    </row>
    <row r="13" spans="1:9" x14ac:dyDescent="0.25">
      <c r="A13" s="608"/>
      <c r="B13" s="608"/>
      <c r="C13" s="608"/>
      <c r="D13" s="608"/>
      <c r="E13" s="608"/>
      <c r="F13" s="608"/>
      <c r="G13" s="608"/>
      <c r="H13" s="608"/>
      <c r="I13" s="608"/>
    </row>
    <row r="14" spans="1:9" x14ac:dyDescent="0.25">
      <c r="A14" s="608"/>
      <c r="B14" s="608"/>
      <c r="C14" s="608"/>
      <c r="D14" s="608"/>
      <c r="E14" s="608"/>
      <c r="F14" s="608"/>
      <c r="G14" s="608"/>
      <c r="H14" s="608"/>
      <c r="I14" s="608"/>
    </row>
    <row r="15" spans="1:9" ht="19.5" customHeight="1" x14ac:dyDescent="0.3">
      <c r="A15" s="50"/>
    </row>
    <row r="16" spans="1:9" ht="19.5" customHeight="1" x14ac:dyDescent="0.3">
      <c r="A16" s="641" t="s">
        <v>31</v>
      </c>
      <c r="B16" s="642"/>
      <c r="C16" s="642"/>
      <c r="D16" s="642"/>
      <c r="E16" s="642"/>
      <c r="F16" s="642"/>
      <c r="G16" s="642"/>
      <c r="H16" s="643"/>
    </row>
    <row r="17" spans="1:14" ht="20.25" customHeight="1" x14ac:dyDescent="0.25">
      <c r="A17" s="644" t="s">
        <v>47</v>
      </c>
      <c r="B17" s="644"/>
      <c r="C17" s="644"/>
      <c r="D17" s="644"/>
      <c r="E17" s="644"/>
      <c r="F17" s="644"/>
      <c r="G17" s="644"/>
      <c r="H17" s="644"/>
    </row>
    <row r="18" spans="1:14" ht="26.25" customHeight="1" x14ac:dyDescent="0.4">
      <c r="A18" s="52" t="s">
        <v>33</v>
      </c>
      <c r="B18" s="640" t="s">
        <v>5</v>
      </c>
      <c r="C18" s="640"/>
      <c r="D18" s="219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32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45" t="s">
        <v>9</v>
      </c>
      <c r="C20" s="645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45" t="s">
        <v>11</v>
      </c>
      <c r="C21" s="645"/>
      <c r="D21" s="645"/>
      <c r="E21" s="645"/>
      <c r="F21" s="645"/>
      <c r="G21" s="645"/>
      <c r="H21" s="645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40" t="s">
        <v>125</v>
      </c>
      <c r="C26" s="640"/>
    </row>
    <row r="27" spans="1:14" ht="26.25" customHeight="1" x14ac:dyDescent="0.4">
      <c r="A27" s="61" t="s">
        <v>48</v>
      </c>
      <c r="B27" s="638"/>
      <c r="C27" s="638"/>
    </row>
    <row r="28" spans="1:14" ht="27" customHeight="1" x14ac:dyDescent="0.4">
      <c r="A28" s="61" t="s">
        <v>6</v>
      </c>
      <c r="B28" s="62">
        <v>100.4</v>
      </c>
    </row>
    <row r="29" spans="1:14" s="3" customFormat="1" ht="27" customHeight="1" x14ac:dyDescent="0.4">
      <c r="A29" s="61" t="s">
        <v>49</v>
      </c>
      <c r="B29" s="63"/>
      <c r="C29" s="615" t="s">
        <v>50</v>
      </c>
      <c r="D29" s="616"/>
      <c r="E29" s="616"/>
      <c r="F29" s="616"/>
      <c r="G29" s="617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100.4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18" t="s">
        <v>53</v>
      </c>
      <c r="D31" s="619"/>
      <c r="E31" s="619"/>
      <c r="F31" s="619"/>
      <c r="G31" s="619"/>
      <c r="H31" s="620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18" t="s">
        <v>55</v>
      </c>
      <c r="D32" s="619"/>
      <c r="E32" s="619"/>
      <c r="F32" s="619"/>
      <c r="G32" s="619"/>
      <c r="H32" s="620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621" t="s">
        <v>59</v>
      </c>
      <c r="E36" s="639"/>
      <c r="F36" s="621" t="s">
        <v>60</v>
      </c>
      <c r="G36" s="622"/>
      <c r="J36" s="64"/>
      <c r="K36" s="64"/>
      <c r="L36" s="69"/>
      <c r="M36" s="69"/>
      <c r="N36" s="70"/>
    </row>
    <row r="37" spans="1:14" s="3" customFormat="1" ht="27" customHeight="1" thickBot="1" x14ac:dyDescent="0.45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646">
        <v>115942040</v>
      </c>
      <c r="E38" s="85">
        <f>IF(ISBLANK(D38),"-",$D$48/$D$45*D38)</f>
        <v>115249620.28134966</v>
      </c>
      <c r="F38" s="649">
        <v>100670575</v>
      </c>
      <c r="G38" s="86">
        <f>IF(ISBLANK(F38),"-",$D$48/$F$45*F38)</f>
        <v>115606645.28664742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647">
        <v>115884130</v>
      </c>
      <c r="E39" s="90">
        <f>IF(ISBLANK(D39),"-",$D$48/$D$45*D39)</f>
        <v>115192056.12679026</v>
      </c>
      <c r="F39" s="650">
        <v>100465863</v>
      </c>
      <c r="G39" s="91">
        <f>IF(ISBLANK(F39),"-",$D$48/$F$45*F39)</f>
        <v>115371561.02722086</v>
      </c>
      <c r="I39" s="623">
        <f>ABS((F43/D43*D42)-F42)/D42</f>
        <v>1.4195115482365398E-3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647">
        <v>115923285</v>
      </c>
      <c r="E40" s="90">
        <f>IF(ISBLANK(D40),"-",$D$48/$D$45*D40)</f>
        <v>115230977.28845099</v>
      </c>
      <c r="F40" s="650">
        <v>100369865</v>
      </c>
      <c r="G40" s="91">
        <f>IF(ISBLANK(F40),"-",$D$48/$F$45*F40)</f>
        <v>115261320.20725706</v>
      </c>
      <c r="I40" s="623"/>
      <c r="L40" s="69"/>
      <c r="M40" s="69"/>
      <c r="N40" s="92"/>
    </row>
    <row r="41" spans="1:14" ht="27" customHeight="1" thickBot="1" x14ac:dyDescent="0.45">
      <c r="A41" s="76" t="s">
        <v>69</v>
      </c>
      <c r="B41" s="77">
        <v>1</v>
      </c>
      <c r="C41" s="93">
        <v>4</v>
      </c>
      <c r="D41" s="648"/>
      <c r="E41" s="95" t="str">
        <f>IF(ISBLANK(D41),"-",$D$48/$D$45*D41)</f>
        <v>-</v>
      </c>
      <c r="F41" s="651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thickBot="1" x14ac:dyDescent="0.45">
      <c r="A42" s="76" t="s">
        <v>70</v>
      </c>
      <c r="B42" s="77">
        <v>1</v>
      </c>
      <c r="C42" s="98" t="s">
        <v>71</v>
      </c>
      <c r="D42" s="99">
        <f>AVERAGE(D38:D41)</f>
        <v>115916485</v>
      </c>
      <c r="E42" s="100">
        <f>AVERAGE(E38:E41)</f>
        <v>115224217.89886363</v>
      </c>
      <c r="F42" s="99">
        <f>AVERAGE(F38:F41)</f>
        <v>100502101</v>
      </c>
      <c r="G42" s="101">
        <f>AVERAGE(G38:G41)</f>
        <v>115413175.50704177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15.03</v>
      </c>
      <c r="E43" s="92"/>
      <c r="F43" s="104">
        <v>13.01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15.03</v>
      </c>
      <c r="E44" s="107"/>
      <c r="F44" s="106">
        <f>F43*$B$34</f>
        <v>13.01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15.090119999999999</v>
      </c>
      <c r="E45" s="110"/>
      <c r="F45" s="109">
        <f>F44*$B$30/100</f>
        <v>13.06204</v>
      </c>
      <c r="H45" s="102"/>
    </row>
    <row r="46" spans="1:14" ht="19.5" customHeight="1" x14ac:dyDescent="0.3">
      <c r="A46" s="609" t="s">
        <v>78</v>
      </c>
      <c r="B46" s="610"/>
      <c r="C46" s="105" t="s">
        <v>79</v>
      </c>
      <c r="D46" s="111">
        <f>D45/$B$45</f>
        <v>0.15090119999999999</v>
      </c>
      <c r="E46" s="112"/>
      <c r="F46" s="113">
        <f>F45/$B$45</f>
        <v>0.1306204</v>
      </c>
      <c r="H46" s="102"/>
    </row>
    <row r="47" spans="1:14" ht="27" customHeight="1" x14ac:dyDescent="0.4">
      <c r="A47" s="611"/>
      <c r="B47" s="612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115318696.7029527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1.3293635245421988E-3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Lamivudine 150mg,NEVIRAPINE 200MG,ZIDOVUDINE 300MG 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>Lamivudine     Nevirapine and Zidovudine</v>
      </c>
      <c r="H56" s="131"/>
    </row>
    <row r="57" spans="1:12" ht="18.75" x14ac:dyDescent="0.3">
      <c r="A57" s="128" t="s">
        <v>88</v>
      </c>
      <c r="B57" s="220">
        <f>Uniformity!C46</f>
        <v>1227.8440000000001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626" t="s">
        <v>94</v>
      </c>
      <c r="D60" s="629">
        <v>1233.21</v>
      </c>
      <c r="E60" s="134">
        <v>1</v>
      </c>
      <c r="F60" s="135"/>
      <c r="G60" s="221" t="str">
        <f>IF(ISBLANK(F60),"-",(F60/$D$50*$D$47*$B$68)*($B$57/$D$60))</f>
        <v>-</v>
      </c>
      <c r="H60" s="136" t="str">
        <f t="shared" ref="H60:H71" si="0">IF(ISBLANK(F60),"-",G60/$B$56)</f>
        <v>-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627"/>
      <c r="D61" s="630"/>
      <c r="E61" s="137">
        <v>2</v>
      </c>
      <c r="F61" s="89">
        <v>126383970</v>
      </c>
      <c r="G61" s="222">
        <f>IF(ISBLANK(F61),"-",(F61/$D$50*$D$47*$B$68)*($B$57/$D$60))</f>
        <v>163.67776327073506</v>
      </c>
      <c r="H61" s="138">
        <f t="shared" si="0"/>
        <v>1.091185088471567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27"/>
      <c r="D62" s="630"/>
      <c r="E62" s="137">
        <v>3</v>
      </c>
      <c r="F62" s="139"/>
      <c r="G62" s="222" t="str">
        <f>IF(ISBLANK(F62),"-",(F62/$D$50*$D$47*$B$68)*($B$57/$D$60))</f>
        <v>-</v>
      </c>
      <c r="H62" s="138" t="str">
        <f t="shared" si="0"/>
        <v>-</v>
      </c>
      <c r="L62" s="64"/>
    </row>
    <row r="63" spans="1:12" ht="27" customHeight="1" x14ac:dyDescent="0.4">
      <c r="A63" s="76" t="s">
        <v>97</v>
      </c>
      <c r="B63" s="77">
        <v>1</v>
      </c>
      <c r="C63" s="637"/>
      <c r="D63" s="631"/>
      <c r="E63" s="140">
        <v>4</v>
      </c>
      <c r="F63" s="141"/>
      <c r="G63" s="222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26" t="s">
        <v>99</v>
      </c>
      <c r="D64" s="629">
        <v>1225.5899999999999</v>
      </c>
      <c r="E64" s="134">
        <v>1</v>
      </c>
      <c r="F64" s="135">
        <v>122513430</v>
      </c>
      <c r="G64" s="223">
        <f>IF(ISBLANK(F64),"-",(F64/$D$50*$D$47*$B$68)*($B$57/$D$64))</f>
        <v>159.6515782359109</v>
      </c>
      <c r="H64" s="142">
        <f t="shared" si="0"/>
        <v>1.0643438549060726</v>
      </c>
    </row>
    <row r="65" spans="1:8" ht="26.25" customHeight="1" x14ac:dyDescent="0.4">
      <c r="A65" s="76" t="s">
        <v>100</v>
      </c>
      <c r="B65" s="77">
        <v>1</v>
      </c>
      <c r="C65" s="627"/>
      <c r="D65" s="630"/>
      <c r="E65" s="137">
        <v>2</v>
      </c>
      <c r="F65" s="89">
        <v>124650748</v>
      </c>
      <c r="G65" s="224">
        <f>IF(ISBLANK(F65),"-",(F65/$D$50*$D$47*$B$68)*($B$57/$D$64))</f>
        <v>162.43679281925918</v>
      </c>
      <c r="H65" s="143">
        <f t="shared" si="0"/>
        <v>1.0829119521283945</v>
      </c>
    </row>
    <row r="66" spans="1:8" ht="26.25" customHeight="1" x14ac:dyDescent="0.4">
      <c r="A66" s="76" t="s">
        <v>101</v>
      </c>
      <c r="B66" s="77">
        <v>1</v>
      </c>
      <c r="C66" s="627"/>
      <c r="D66" s="630"/>
      <c r="E66" s="137">
        <v>3</v>
      </c>
      <c r="F66" s="89">
        <v>126003893</v>
      </c>
      <c r="G66" s="224">
        <f>IF(ISBLANK(F66),"-",(F66/$D$50*$D$47*$B$68)*($B$57/$D$64))</f>
        <v>164.20012386657399</v>
      </c>
      <c r="H66" s="143">
        <f t="shared" si="0"/>
        <v>1.0946674924438267</v>
      </c>
    </row>
    <row r="67" spans="1:8" ht="27" customHeight="1" x14ac:dyDescent="0.4">
      <c r="A67" s="76" t="s">
        <v>102</v>
      </c>
      <c r="B67" s="77">
        <v>1</v>
      </c>
      <c r="C67" s="637"/>
      <c r="D67" s="631"/>
      <c r="E67" s="140">
        <v>4</v>
      </c>
      <c r="F67" s="141"/>
      <c r="G67" s="225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1000</v>
      </c>
      <c r="C68" s="626" t="s">
        <v>104</v>
      </c>
      <c r="D68" s="629">
        <v>1256.19</v>
      </c>
      <c r="E68" s="134">
        <v>1</v>
      </c>
      <c r="F68" s="135">
        <v>122740189</v>
      </c>
      <c r="G68" s="223">
        <f>IF(ISBLANK(F68),"-",(F68/$D$50*$D$47*$B$68)*($B$57/$D$68))</f>
        <v>156.05086551455346</v>
      </c>
      <c r="H68" s="138">
        <f t="shared" si="0"/>
        <v>1.0403391034303564</v>
      </c>
    </row>
    <row r="69" spans="1:8" ht="27" customHeight="1" x14ac:dyDescent="0.4">
      <c r="A69" s="124" t="s">
        <v>105</v>
      </c>
      <c r="B69" s="146">
        <f>(D47*B68)/B56*B57</f>
        <v>1227.8440000000001</v>
      </c>
      <c r="C69" s="627"/>
      <c r="D69" s="630"/>
      <c r="E69" s="137">
        <v>2</v>
      </c>
      <c r="F69" s="89"/>
      <c r="G69" s="224" t="str">
        <f>IF(ISBLANK(F69),"-",(F69/$D$50*$D$47*$B$68)*($B$57/$D$68))</f>
        <v>-</v>
      </c>
      <c r="H69" s="138" t="str">
        <f t="shared" si="0"/>
        <v>-</v>
      </c>
    </row>
    <row r="70" spans="1:8" ht="26.25" customHeight="1" x14ac:dyDescent="0.4">
      <c r="A70" s="632" t="s">
        <v>78</v>
      </c>
      <c r="B70" s="633"/>
      <c r="C70" s="627"/>
      <c r="D70" s="630"/>
      <c r="E70" s="137">
        <v>3</v>
      </c>
      <c r="F70" s="89">
        <v>125843182</v>
      </c>
      <c r="G70" s="224">
        <f>IF(ISBLANK(F70),"-",(F70/$D$50*$D$47*$B$68)*($B$57/$D$68))</f>
        <v>159.99598526123728</v>
      </c>
      <c r="H70" s="138">
        <f t="shared" si="0"/>
        <v>1.066639901741582</v>
      </c>
    </row>
    <row r="71" spans="1:8" ht="27" customHeight="1" x14ac:dyDescent="0.4">
      <c r="A71" s="634"/>
      <c r="B71" s="635"/>
      <c r="C71" s="628"/>
      <c r="D71" s="631"/>
      <c r="E71" s="140">
        <v>4</v>
      </c>
      <c r="F71" s="141"/>
      <c r="G71" s="225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50" t="s">
        <v>71</v>
      </c>
      <c r="G72" s="230">
        <f>AVERAGE(G60:G71)</f>
        <v>161.00218482804499</v>
      </c>
      <c r="H72" s="151">
        <f>AVERAGE(H60:H71)</f>
        <v>1.0733478988536331</v>
      </c>
    </row>
    <row r="73" spans="1:8" ht="26.25" customHeight="1" x14ac:dyDescent="0.4">
      <c r="C73" s="148"/>
      <c r="D73" s="148"/>
      <c r="E73" s="148"/>
      <c r="F73" s="152" t="s">
        <v>84</v>
      </c>
      <c r="G73" s="226">
        <f>STDEV(G60:G71)/G72</f>
        <v>1.9001441129904671E-2</v>
      </c>
      <c r="H73" s="226">
        <f>STDEV(H60:H71)/H72</f>
        <v>1.9001441129904692E-2</v>
      </c>
    </row>
    <row r="74" spans="1:8" ht="27" customHeight="1" x14ac:dyDescent="0.4">
      <c r="A74" s="148"/>
      <c r="B74" s="148"/>
      <c r="C74" s="149"/>
      <c r="D74" s="149"/>
      <c r="E74" s="153"/>
      <c r="F74" s="154" t="s">
        <v>20</v>
      </c>
      <c r="G74" s="155">
        <f>COUNT(G60:G71)</f>
        <v>6</v>
      </c>
      <c r="H74" s="155">
        <f>COUNT(H60:H71)</f>
        <v>6</v>
      </c>
    </row>
    <row r="76" spans="1:8" ht="26.25" customHeight="1" x14ac:dyDescent="0.4">
      <c r="A76" s="60" t="s">
        <v>106</v>
      </c>
      <c r="B76" s="156" t="s">
        <v>107</v>
      </c>
      <c r="C76" s="613" t="str">
        <f>B20</f>
        <v>Lamivudine     Nevirapine and Zidovudine</v>
      </c>
      <c r="D76" s="613"/>
      <c r="E76" s="157" t="s">
        <v>108</v>
      </c>
      <c r="F76" s="157"/>
      <c r="G76" s="158">
        <f>H72</f>
        <v>1.0733478988536331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36" t="str">
        <f>B26</f>
        <v>lamivudine</v>
      </c>
      <c r="C79" s="636"/>
    </row>
    <row r="80" spans="1:8" ht="26.25" customHeight="1" x14ac:dyDescent="0.4">
      <c r="A80" s="61" t="s">
        <v>48</v>
      </c>
      <c r="B80" s="636">
        <f>B27</f>
        <v>0</v>
      </c>
      <c r="C80" s="636"/>
    </row>
    <row r="81" spans="1:12" ht="27" customHeight="1" x14ac:dyDescent="0.4">
      <c r="A81" s="61" t="s">
        <v>6</v>
      </c>
      <c r="B81" s="160">
        <f>B28</f>
        <v>100.4</v>
      </c>
    </row>
    <row r="82" spans="1:12" s="3" customFormat="1" ht="27" customHeight="1" x14ac:dyDescent="0.4">
      <c r="A82" s="61" t="s">
        <v>49</v>
      </c>
      <c r="B82" s="63">
        <v>0</v>
      </c>
      <c r="C82" s="615" t="s">
        <v>50</v>
      </c>
      <c r="D82" s="616"/>
      <c r="E82" s="616"/>
      <c r="F82" s="616"/>
      <c r="G82" s="617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100.4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18" t="s">
        <v>111</v>
      </c>
      <c r="D84" s="619"/>
      <c r="E84" s="619"/>
      <c r="F84" s="619"/>
      <c r="G84" s="619"/>
      <c r="H84" s="620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18" t="s">
        <v>112</v>
      </c>
      <c r="D85" s="619"/>
      <c r="E85" s="619"/>
      <c r="F85" s="619"/>
      <c r="G85" s="619"/>
      <c r="H85" s="620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61" t="s">
        <v>59</v>
      </c>
      <c r="E89" s="162"/>
      <c r="F89" s="621" t="s">
        <v>60</v>
      </c>
      <c r="G89" s="622"/>
    </row>
    <row r="90" spans="1:12" ht="27" customHeight="1" x14ac:dyDescent="0.4">
      <c r="A90" s="76" t="s">
        <v>61</v>
      </c>
      <c r="B90" s="77">
        <v>4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65">
        <v>1</v>
      </c>
      <c r="D91" s="84">
        <v>14098015</v>
      </c>
      <c r="E91" s="85">
        <f>IF(ISBLANK(D91),"-",$D$101/$D$98*D91)</f>
        <v>15266196.574866004</v>
      </c>
      <c r="F91" s="84">
        <v>11966795</v>
      </c>
      <c r="G91" s="86">
        <f>IF(ISBLANK(F91),"-",$D$101/$F$98*F91)</f>
        <v>15037999.654171601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14478460</v>
      </c>
      <c r="E92" s="90">
        <f>IF(ISBLANK(D92),"-",$D$101/$D$98*D92)</f>
        <v>15678165.788682623</v>
      </c>
      <c r="F92" s="89">
        <v>11958318</v>
      </c>
      <c r="G92" s="91">
        <f>IF(ISBLANK(F92),"-",$D$101/$F$98*F92)</f>
        <v>15027347.084033281</v>
      </c>
      <c r="I92" s="623">
        <f>ABS((F96/D96*D95)-F95)/D95</f>
        <v>1.9489247730350382E-2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14030936</v>
      </c>
      <c r="E93" s="90">
        <f>IF(ISBLANK(D93),"-",$D$101/$D$98*D93)</f>
        <v>15193559.313517833</v>
      </c>
      <c r="F93" s="89">
        <v>11959693</v>
      </c>
      <c r="G93" s="91">
        <f>IF(ISBLANK(F93),"-",$D$101/$F$98*F93)</f>
        <v>15029074.969363019</v>
      </c>
      <c r="I93" s="623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14202470.333333334</v>
      </c>
      <c r="E95" s="100">
        <f>AVERAGE(E91:E94)</f>
        <v>15379307.225688821</v>
      </c>
      <c r="F95" s="170">
        <f>AVERAGE(F91:F94)</f>
        <v>11961602</v>
      </c>
      <c r="G95" s="171">
        <f>AVERAGE(G91:G94)</f>
        <v>15031473.902522633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15.33</v>
      </c>
      <c r="E96" s="92"/>
      <c r="F96" s="104">
        <v>13.21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15.33</v>
      </c>
      <c r="E97" s="107"/>
      <c r="F97" s="106">
        <f>F96*$B$87</f>
        <v>13.21</v>
      </c>
    </row>
    <row r="98" spans="1:10" ht="19.5" customHeight="1" x14ac:dyDescent="0.3">
      <c r="A98" s="76" t="s">
        <v>76</v>
      </c>
      <c r="B98" s="176">
        <f>(B97/B96)*(B95/B94)*(B93/B92)*(B91/B90)*B89</f>
        <v>100</v>
      </c>
      <c r="C98" s="174" t="s">
        <v>115</v>
      </c>
      <c r="D98" s="177">
        <f>D97*$B$83/100</f>
        <v>15.39132</v>
      </c>
      <c r="E98" s="110"/>
      <c r="F98" s="109">
        <f>F97*$B$83/100</f>
        <v>13.262840000000001</v>
      </c>
    </row>
    <row r="99" spans="1:10" ht="19.5" customHeight="1" x14ac:dyDescent="0.3">
      <c r="A99" s="609" t="s">
        <v>78</v>
      </c>
      <c r="B99" s="624"/>
      <c r="C99" s="174" t="s">
        <v>116</v>
      </c>
      <c r="D99" s="178">
        <f>D98/$B$98</f>
        <v>0.1539132</v>
      </c>
      <c r="E99" s="110"/>
      <c r="F99" s="113">
        <f>F98/$B$98</f>
        <v>0.13262840000000001</v>
      </c>
      <c r="G99" s="179"/>
      <c r="H99" s="102"/>
    </row>
    <row r="100" spans="1:10" ht="19.5" customHeight="1" x14ac:dyDescent="0.3">
      <c r="A100" s="611"/>
      <c r="B100" s="625"/>
      <c r="C100" s="174" t="s">
        <v>80</v>
      </c>
      <c r="D100" s="180">
        <f>$B$56/$B$116</f>
        <v>0.16666666666666666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15205390.564105727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1.6589767843482574E-2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</v>
      </c>
      <c r="C108" s="195">
        <v>1</v>
      </c>
      <c r="D108" s="196">
        <v>17252878</v>
      </c>
      <c r="E108" s="227">
        <f t="shared" ref="E108:E113" si="1">IF(ISBLANK(D108),"-",D108/$D$103*$D$100*$B$116)</f>
        <v>170.19830494253426</v>
      </c>
      <c r="F108" s="197">
        <f t="shared" ref="F108:F113" si="2">IF(ISBLANK(D108), "-", E108/$B$56)</f>
        <v>1.1346553662835617</v>
      </c>
    </row>
    <row r="109" spans="1:10" ht="26.25" customHeight="1" x14ac:dyDescent="0.4">
      <c r="A109" s="76" t="s">
        <v>95</v>
      </c>
      <c r="B109" s="77">
        <v>1</v>
      </c>
      <c r="C109" s="195">
        <v>2</v>
      </c>
      <c r="D109" s="196">
        <v>16424948</v>
      </c>
      <c r="E109" s="228">
        <f t="shared" si="1"/>
        <v>162.03083962972838</v>
      </c>
      <c r="F109" s="198">
        <f t="shared" si="2"/>
        <v>1.0802055975315226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16429720</v>
      </c>
      <c r="E110" s="228">
        <f t="shared" si="1"/>
        <v>162.07791504005618</v>
      </c>
      <c r="F110" s="198">
        <f t="shared" si="2"/>
        <v>1.0805194336003745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16434521</v>
      </c>
      <c r="E111" s="228">
        <f t="shared" si="1"/>
        <v>162.12527653313745</v>
      </c>
      <c r="F111" s="198">
        <f t="shared" si="2"/>
        <v>1.080835176887583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16442508</v>
      </c>
      <c r="E112" s="228">
        <f t="shared" si="1"/>
        <v>162.20406766940908</v>
      </c>
      <c r="F112" s="198">
        <f t="shared" si="2"/>
        <v>1.0813604511293939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16334478</v>
      </c>
      <c r="E113" s="229">
        <f t="shared" si="1"/>
        <v>161.13836008816139</v>
      </c>
      <c r="F113" s="201">
        <f t="shared" si="2"/>
        <v>1.0742557339210759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 t="s">
        <v>71</v>
      </c>
      <c r="E115" s="231">
        <f>AVERAGE(E108:E113)</f>
        <v>163.2957939838378</v>
      </c>
      <c r="F115" s="204">
        <f>AVERAGE(F108:F113)</f>
        <v>1.0886386265589187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5"/>
      <c r="D116" s="168" t="s">
        <v>84</v>
      </c>
      <c r="E116" s="206">
        <f>STDEV(E108:E113)/E115</f>
        <v>2.0847121082976195E-2</v>
      </c>
      <c r="F116" s="206">
        <f>STDEV(F108:F113)/F115</f>
        <v>2.084712108297616E-2</v>
      </c>
      <c r="I116" s="50"/>
    </row>
    <row r="117" spans="1:10" ht="27" customHeight="1" x14ac:dyDescent="0.4">
      <c r="A117" s="609" t="s">
        <v>78</v>
      </c>
      <c r="B117" s="610"/>
      <c r="C117" s="207"/>
      <c r="D117" s="208" t="s">
        <v>20</v>
      </c>
      <c r="E117" s="209">
        <f>COUNT(E108:E113)</f>
        <v>6</v>
      </c>
      <c r="F117" s="209">
        <f>COUNT(F108:F113)</f>
        <v>6</v>
      </c>
      <c r="I117" s="50"/>
      <c r="J117" s="188"/>
    </row>
    <row r="118" spans="1:10" ht="19.5" customHeight="1" x14ac:dyDescent="0.3">
      <c r="A118" s="611"/>
      <c r="B118" s="612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18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613" t="str">
        <f>B20</f>
        <v>Lamivudine     Nevirapine and Zidovudine</v>
      </c>
      <c r="D120" s="613"/>
      <c r="E120" s="157" t="s">
        <v>124</v>
      </c>
      <c r="F120" s="157"/>
      <c r="G120" s="158">
        <f>F115</f>
        <v>1.0886386265589187</v>
      </c>
      <c r="H120" s="50"/>
      <c r="I120" s="50"/>
    </row>
    <row r="121" spans="1:10" ht="19.5" customHeight="1" x14ac:dyDescent="0.3">
      <c r="A121" s="210"/>
      <c r="B121" s="210"/>
      <c r="C121" s="211"/>
      <c r="D121" s="211"/>
      <c r="E121" s="211"/>
      <c r="F121" s="211"/>
      <c r="G121" s="211"/>
      <c r="H121" s="211"/>
    </row>
    <row r="122" spans="1:10" ht="18.75" x14ac:dyDescent="0.3">
      <c r="B122" s="614" t="s">
        <v>26</v>
      </c>
      <c r="C122" s="614"/>
      <c r="E122" s="163" t="s">
        <v>27</v>
      </c>
      <c r="F122" s="212"/>
      <c r="G122" s="614" t="s">
        <v>28</v>
      </c>
      <c r="H122" s="614"/>
    </row>
    <row r="123" spans="1:10" ht="69.95" customHeight="1" x14ac:dyDescent="0.3">
      <c r="A123" s="213" t="s">
        <v>29</v>
      </c>
      <c r="B123" s="214"/>
      <c r="C123" s="214"/>
      <c r="E123" s="214"/>
      <c r="F123" s="50"/>
      <c r="G123" s="215"/>
      <c r="H123" s="215"/>
    </row>
    <row r="124" spans="1:10" ht="69.95" customHeight="1" x14ac:dyDescent="0.3">
      <c r="A124" s="213" t="s">
        <v>30</v>
      </c>
      <c r="B124" s="216"/>
      <c r="C124" s="216"/>
      <c r="E124" s="216"/>
      <c r="F124" s="50"/>
      <c r="G124" s="217"/>
      <c r="H124" s="217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4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07" t="s">
        <v>45</v>
      </c>
      <c r="B1" s="607"/>
      <c r="C1" s="607"/>
      <c r="D1" s="607"/>
      <c r="E1" s="607"/>
      <c r="F1" s="607"/>
      <c r="G1" s="607"/>
      <c r="H1" s="607"/>
      <c r="I1" s="607"/>
    </row>
    <row r="2" spans="1:9" ht="18.75" customHeight="1" x14ac:dyDescent="0.25">
      <c r="A2" s="607"/>
      <c r="B2" s="607"/>
      <c r="C2" s="607"/>
      <c r="D2" s="607"/>
      <c r="E2" s="607"/>
      <c r="F2" s="607"/>
      <c r="G2" s="607"/>
      <c r="H2" s="607"/>
      <c r="I2" s="607"/>
    </row>
    <row r="3" spans="1:9" ht="18.75" customHeight="1" x14ac:dyDescent="0.25">
      <c r="A3" s="607"/>
      <c r="B3" s="607"/>
      <c r="C3" s="607"/>
      <c r="D3" s="607"/>
      <c r="E3" s="607"/>
      <c r="F3" s="607"/>
      <c r="G3" s="607"/>
      <c r="H3" s="607"/>
      <c r="I3" s="607"/>
    </row>
    <row r="4" spans="1:9" ht="18.75" customHeight="1" x14ac:dyDescent="0.25">
      <c r="A4" s="607"/>
      <c r="B4" s="607"/>
      <c r="C4" s="607"/>
      <c r="D4" s="607"/>
      <c r="E4" s="607"/>
      <c r="F4" s="607"/>
      <c r="G4" s="607"/>
      <c r="H4" s="607"/>
      <c r="I4" s="607"/>
    </row>
    <row r="5" spans="1:9" ht="18.75" customHeight="1" x14ac:dyDescent="0.25">
      <c r="A5" s="607"/>
      <c r="B5" s="607"/>
      <c r="C5" s="607"/>
      <c r="D5" s="607"/>
      <c r="E5" s="607"/>
      <c r="F5" s="607"/>
      <c r="G5" s="607"/>
      <c r="H5" s="607"/>
      <c r="I5" s="607"/>
    </row>
    <row r="6" spans="1:9" ht="18.75" customHeight="1" x14ac:dyDescent="0.25">
      <c r="A6" s="607"/>
      <c r="B6" s="607"/>
      <c r="C6" s="607"/>
      <c r="D6" s="607"/>
      <c r="E6" s="607"/>
      <c r="F6" s="607"/>
      <c r="G6" s="607"/>
      <c r="H6" s="607"/>
      <c r="I6" s="607"/>
    </row>
    <row r="7" spans="1:9" ht="18.75" customHeight="1" x14ac:dyDescent="0.25">
      <c r="A7" s="607"/>
      <c r="B7" s="607"/>
      <c r="C7" s="607"/>
      <c r="D7" s="607"/>
      <c r="E7" s="607"/>
      <c r="F7" s="607"/>
      <c r="G7" s="607"/>
      <c r="H7" s="607"/>
      <c r="I7" s="607"/>
    </row>
    <row r="8" spans="1:9" x14ac:dyDescent="0.25">
      <c r="A8" s="608" t="s">
        <v>46</v>
      </c>
      <c r="B8" s="608"/>
      <c r="C8" s="608"/>
      <c r="D8" s="608"/>
      <c r="E8" s="608"/>
      <c r="F8" s="608"/>
      <c r="G8" s="608"/>
      <c r="H8" s="608"/>
      <c r="I8" s="608"/>
    </row>
    <row r="9" spans="1:9" x14ac:dyDescent="0.25">
      <c r="A9" s="608"/>
      <c r="B9" s="608"/>
      <c r="C9" s="608"/>
      <c r="D9" s="608"/>
      <c r="E9" s="608"/>
      <c r="F9" s="608"/>
      <c r="G9" s="608"/>
      <c r="H9" s="608"/>
      <c r="I9" s="608"/>
    </row>
    <row r="10" spans="1:9" x14ac:dyDescent="0.25">
      <c r="A10" s="608"/>
      <c r="B10" s="608"/>
      <c r="C10" s="608"/>
      <c r="D10" s="608"/>
      <c r="E10" s="608"/>
      <c r="F10" s="608"/>
      <c r="G10" s="608"/>
      <c r="H10" s="608"/>
      <c r="I10" s="608"/>
    </row>
    <row r="11" spans="1:9" x14ac:dyDescent="0.25">
      <c r="A11" s="608"/>
      <c r="B11" s="608"/>
      <c r="C11" s="608"/>
      <c r="D11" s="608"/>
      <c r="E11" s="608"/>
      <c r="F11" s="608"/>
      <c r="G11" s="608"/>
      <c r="H11" s="608"/>
      <c r="I11" s="608"/>
    </row>
    <row r="12" spans="1:9" x14ac:dyDescent="0.25">
      <c r="A12" s="608"/>
      <c r="B12" s="608"/>
      <c r="C12" s="608"/>
      <c r="D12" s="608"/>
      <c r="E12" s="608"/>
      <c r="F12" s="608"/>
      <c r="G12" s="608"/>
      <c r="H12" s="608"/>
      <c r="I12" s="608"/>
    </row>
    <row r="13" spans="1:9" x14ac:dyDescent="0.25">
      <c r="A13" s="608"/>
      <c r="B13" s="608"/>
      <c r="C13" s="608"/>
      <c r="D13" s="608"/>
      <c r="E13" s="608"/>
      <c r="F13" s="608"/>
      <c r="G13" s="608"/>
      <c r="H13" s="608"/>
      <c r="I13" s="608"/>
    </row>
    <row r="14" spans="1:9" x14ac:dyDescent="0.25">
      <c r="A14" s="608"/>
      <c r="B14" s="608"/>
      <c r="C14" s="608"/>
      <c r="D14" s="608"/>
      <c r="E14" s="608"/>
      <c r="F14" s="608"/>
      <c r="G14" s="608"/>
      <c r="H14" s="608"/>
      <c r="I14" s="608"/>
    </row>
    <row r="15" spans="1:9" ht="19.5" customHeight="1" x14ac:dyDescent="0.3">
      <c r="A15" s="233"/>
    </row>
    <row r="16" spans="1:9" ht="19.5" customHeight="1" x14ac:dyDescent="0.3">
      <c r="A16" s="641" t="s">
        <v>31</v>
      </c>
      <c r="B16" s="642"/>
      <c r="C16" s="642"/>
      <c r="D16" s="642"/>
      <c r="E16" s="642"/>
      <c r="F16" s="642"/>
      <c r="G16" s="642"/>
      <c r="H16" s="643"/>
    </row>
    <row r="17" spans="1:14" ht="20.25" customHeight="1" x14ac:dyDescent="0.25">
      <c r="A17" s="644" t="s">
        <v>47</v>
      </c>
      <c r="B17" s="644"/>
      <c r="C17" s="644"/>
      <c r="D17" s="644"/>
      <c r="E17" s="644"/>
      <c r="F17" s="644"/>
      <c r="G17" s="644"/>
      <c r="H17" s="644"/>
    </row>
    <row r="18" spans="1:14" ht="26.25" customHeight="1" x14ac:dyDescent="0.4">
      <c r="A18" s="235" t="s">
        <v>33</v>
      </c>
      <c r="B18" s="640" t="s">
        <v>5</v>
      </c>
      <c r="C18" s="640"/>
      <c r="D18" s="402"/>
      <c r="E18" s="236"/>
      <c r="F18" s="237"/>
      <c r="G18" s="237"/>
      <c r="H18" s="237"/>
    </row>
    <row r="19" spans="1:14" ht="26.25" customHeight="1" x14ac:dyDescent="0.4">
      <c r="A19" s="235" t="s">
        <v>34</v>
      </c>
      <c r="B19" s="238" t="s">
        <v>7</v>
      </c>
      <c r="C19" s="415">
        <v>29</v>
      </c>
      <c r="D19" s="237"/>
      <c r="E19" s="237"/>
      <c r="F19" s="237"/>
      <c r="G19" s="237"/>
      <c r="H19" s="237"/>
    </row>
    <row r="20" spans="1:14" ht="26.25" customHeight="1" x14ac:dyDescent="0.4">
      <c r="A20" s="235" t="s">
        <v>35</v>
      </c>
      <c r="B20" s="645" t="s">
        <v>9</v>
      </c>
      <c r="C20" s="645"/>
      <c r="D20" s="237"/>
      <c r="E20" s="237"/>
      <c r="F20" s="237"/>
      <c r="G20" s="237"/>
      <c r="H20" s="237"/>
    </row>
    <row r="21" spans="1:14" ht="26.25" customHeight="1" x14ac:dyDescent="0.4">
      <c r="A21" s="235" t="s">
        <v>36</v>
      </c>
      <c r="B21" s="645" t="s">
        <v>11</v>
      </c>
      <c r="C21" s="645"/>
      <c r="D21" s="645"/>
      <c r="E21" s="645"/>
      <c r="F21" s="645"/>
      <c r="G21" s="645"/>
      <c r="H21" s="645"/>
      <c r="I21" s="239"/>
    </row>
    <row r="22" spans="1:14" ht="26.25" customHeight="1" x14ac:dyDescent="0.4">
      <c r="A22" s="235" t="s">
        <v>37</v>
      </c>
      <c r="B22" s="240" t="s">
        <v>12</v>
      </c>
      <c r="C22" s="237"/>
      <c r="D22" s="237"/>
      <c r="E22" s="237"/>
      <c r="F22" s="237"/>
      <c r="G22" s="237"/>
      <c r="H22" s="237"/>
    </row>
    <row r="23" spans="1:14" ht="26.25" customHeight="1" x14ac:dyDescent="0.4">
      <c r="A23" s="235" t="s">
        <v>38</v>
      </c>
      <c r="B23" s="240"/>
      <c r="C23" s="237"/>
      <c r="D23" s="237"/>
      <c r="E23" s="237"/>
      <c r="F23" s="237"/>
      <c r="G23" s="237"/>
      <c r="H23" s="237"/>
    </row>
    <row r="24" spans="1:14" ht="18.75" x14ac:dyDescent="0.3">
      <c r="A24" s="235"/>
      <c r="B24" s="241"/>
    </row>
    <row r="25" spans="1:14" ht="18.75" x14ac:dyDescent="0.3">
      <c r="A25" s="242" t="s">
        <v>1</v>
      </c>
      <c r="B25" s="241"/>
    </row>
    <row r="26" spans="1:14" ht="26.25" customHeight="1" x14ac:dyDescent="0.4">
      <c r="A26" s="243" t="s">
        <v>4</v>
      </c>
      <c r="B26" s="640" t="s">
        <v>126</v>
      </c>
      <c r="C26" s="640"/>
    </row>
    <row r="27" spans="1:14" ht="26.25" customHeight="1" x14ac:dyDescent="0.4">
      <c r="A27" s="244" t="s">
        <v>48</v>
      </c>
      <c r="B27" s="638"/>
      <c r="C27" s="638"/>
    </row>
    <row r="28" spans="1:14" ht="27" customHeight="1" x14ac:dyDescent="0.4">
      <c r="A28" s="244" t="s">
        <v>6</v>
      </c>
      <c r="B28" s="245">
        <v>99.15</v>
      </c>
    </row>
    <row r="29" spans="1:14" s="3" customFormat="1" ht="27" customHeight="1" x14ac:dyDescent="0.4">
      <c r="A29" s="244" t="s">
        <v>49</v>
      </c>
      <c r="B29" s="246"/>
      <c r="C29" s="615" t="s">
        <v>50</v>
      </c>
      <c r="D29" s="616"/>
      <c r="E29" s="616"/>
      <c r="F29" s="616"/>
      <c r="G29" s="617"/>
      <c r="I29" s="247"/>
      <c r="J29" s="247"/>
      <c r="K29" s="247"/>
      <c r="L29" s="247"/>
    </row>
    <row r="30" spans="1:14" s="3" customFormat="1" ht="19.5" customHeight="1" x14ac:dyDescent="0.3">
      <c r="A30" s="244" t="s">
        <v>51</v>
      </c>
      <c r="B30" s="248">
        <f>B28-B29</f>
        <v>99.15</v>
      </c>
      <c r="C30" s="249"/>
      <c r="D30" s="249"/>
      <c r="E30" s="249"/>
      <c r="F30" s="249"/>
      <c r="G30" s="250"/>
      <c r="I30" s="247"/>
      <c r="J30" s="247"/>
      <c r="K30" s="247"/>
      <c r="L30" s="247"/>
    </row>
    <row r="31" spans="1:14" s="3" customFormat="1" ht="27" customHeight="1" x14ac:dyDescent="0.4">
      <c r="A31" s="244" t="s">
        <v>52</v>
      </c>
      <c r="B31" s="251">
        <v>1</v>
      </c>
      <c r="C31" s="618" t="s">
        <v>53</v>
      </c>
      <c r="D31" s="619"/>
      <c r="E31" s="619"/>
      <c r="F31" s="619"/>
      <c r="G31" s="619"/>
      <c r="H31" s="620"/>
      <c r="I31" s="247"/>
      <c r="J31" s="247"/>
      <c r="K31" s="247"/>
      <c r="L31" s="247"/>
    </row>
    <row r="32" spans="1:14" s="3" customFormat="1" ht="27" customHeight="1" x14ac:dyDescent="0.4">
      <c r="A32" s="244" t="s">
        <v>54</v>
      </c>
      <c r="B32" s="251">
        <v>1</v>
      </c>
      <c r="C32" s="618" t="s">
        <v>55</v>
      </c>
      <c r="D32" s="619"/>
      <c r="E32" s="619"/>
      <c r="F32" s="619"/>
      <c r="G32" s="619"/>
      <c r="H32" s="620"/>
      <c r="I32" s="247"/>
      <c r="J32" s="247"/>
      <c r="K32" s="247"/>
      <c r="L32" s="252"/>
      <c r="M32" s="252"/>
      <c r="N32" s="253"/>
    </row>
    <row r="33" spans="1:14" s="3" customFormat="1" ht="17.25" customHeight="1" x14ac:dyDescent="0.3">
      <c r="A33" s="244"/>
      <c r="B33" s="254"/>
      <c r="C33" s="255"/>
      <c r="D33" s="255"/>
      <c r="E33" s="255"/>
      <c r="F33" s="255"/>
      <c r="G33" s="255"/>
      <c r="H33" s="255"/>
      <c r="I33" s="247"/>
      <c r="J33" s="247"/>
      <c r="K33" s="247"/>
      <c r="L33" s="252"/>
      <c r="M33" s="252"/>
      <c r="N33" s="253"/>
    </row>
    <row r="34" spans="1:14" s="3" customFormat="1" ht="18.75" x14ac:dyDescent="0.3">
      <c r="A34" s="244" t="s">
        <v>56</v>
      </c>
      <c r="B34" s="256">
        <f>B31/B32</f>
        <v>1</v>
      </c>
      <c r="C34" s="234" t="s">
        <v>57</v>
      </c>
      <c r="D34" s="234"/>
      <c r="E34" s="234"/>
      <c r="F34" s="234"/>
      <c r="G34" s="234"/>
      <c r="I34" s="247"/>
      <c r="J34" s="247"/>
      <c r="K34" s="247"/>
      <c r="L34" s="252"/>
      <c r="M34" s="252"/>
      <c r="N34" s="253"/>
    </row>
    <row r="35" spans="1:14" s="3" customFormat="1" ht="19.5" customHeight="1" x14ac:dyDescent="0.3">
      <c r="A35" s="244"/>
      <c r="B35" s="248"/>
      <c r="G35" s="234"/>
      <c r="I35" s="247"/>
      <c r="J35" s="247"/>
      <c r="K35" s="247"/>
      <c r="L35" s="252"/>
      <c r="M35" s="252"/>
      <c r="N35" s="253"/>
    </row>
    <row r="36" spans="1:14" s="3" customFormat="1" ht="27" customHeight="1" x14ac:dyDescent="0.4">
      <c r="A36" s="257" t="s">
        <v>58</v>
      </c>
      <c r="B36" s="258">
        <v>20</v>
      </c>
      <c r="C36" s="234"/>
      <c r="D36" s="621" t="s">
        <v>59</v>
      </c>
      <c r="E36" s="639"/>
      <c r="F36" s="621" t="s">
        <v>60</v>
      </c>
      <c r="G36" s="622"/>
      <c r="J36" s="247"/>
      <c r="K36" s="247"/>
      <c r="L36" s="252"/>
      <c r="M36" s="252"/>
      <c r="N36" s="253"/>
    </row>
    <row r="37" spans="1:14" s="3" customFormat="1" ht="27" customHeight="1" thickBot="1" x14ac:dyDescent="0.45">
      <c r="A37" s="259" t="s">
        <v>61</v>
      </c>
      <c r="B37" s="260">
        <v>4</v>
      </c>
      <c r="C37" s="261" t="s">
        <v>62</v>
      </c>
      <c r="D37" s="262" t="s">
        <v>63</v>
      </c>
      <c r="E37" s="263" t="s">
        <v>64</v>
      </c>
      <c r="F37" s="262" t="s">
        <v>63</v>
      </c>
      <c r="G37" s="264" t="s">
        <v>64</v>
      </c>
      <c r="I37" s="265" t="s">
        <v>65</v>
      </c>
      <c r="J37" s="247"/>
      <c r="K37" s="247"/>
      <c r="L37" s="252"/>
      <c r="M37" s="252"/>
      <c r="N37" s="253"/>
    </row>
    <row r="38" spans="1:14" s="3" customFormat="1" ht="26.25" customHeight="1" x14ac:dyDescent="0.4">
      <c r="A38" s="259" t="s">
        <v>66</v>
      </c>
      <c r="B38" s="260">
        <v>20</v>
      </c>
      <c r="C38" s="266">
        <v>1</v>
      </c>
      <c r="D38" s="652">
        <v>104982067</v>
      </c>
      <c r="E38" s="268">
        <f>IF(ISBLANK(D38),"-",$D$48/$D$45*D38)</f>
        <v>104471696.64397004</v>
      </c>
      <c r="F38" s="655">
        <v>96508795</v>
      </c>
      <c r="G38" s="269">
        <f>IF(ISBLANK(F38),"-",$D$48/$F$45*F38)</f>
        <v>105570664.09382133</v>
      </c>
      <c r="I38" s="270"/>
      <c r="J38" s="247"/>
      <c r="K38" s="247"/>
      <c r="L38" s="252"/>
      <c r="M38" s="252"/>
      <c r="N38" s="253"/>
    </row>
    <row r="39" spans="1:14" s="3" customFormat="1" ht="26.25" customHeight="1" x14ac:dyDescent="0.4">
      <c r="A39" s="259" t="s">
        <v>67</v>
      </c>
      <c r="B39" s="260">
        <v>1</v>
      </c>
      <c r="C39" s="271">
        <v>2</v>
      </c>
      <c r="D39" s="653">
        <v>104965288</v>
      </c>
      <c r="E39" s="273">
        <f>IF(ISBLANK(D39),"-",$D$48/$D$45*D39)</f>
        <v>104454999.21508451</v>
      </c>
      <c r="F39" s="656">
        <v>96508795</v>
      </c>
      <c r="G39" s="274">
        <f>IF(ISBLANK(F39),"-",$D$48/$F$45*F39)</f>
        <v>105570664.09382133</v>
      </c>
      <c r="I39" s="623">
        <f>ABS((F43/D43*D42)-F42)/D42</f>
        <v>9.0093780779455877E-3</v>
      </c>
      <c r="J39" s="247"/>
      <c r="K39" s="247"/>
      <c r="L39" s="252"/>
      <c r="M39" s="252"/>
      <c r="N39" s="253"/>
    </row>
    <row r="40" spans="1:14" ht="26.25" customHeight="1" x14ac:dyDescent="0.4">
      <c r="A40" s="259" t="s">
        <v>68</v>
      </c>
      <c r="B40" s="260">
        <v>1</v>
      </c>
      <c r="C40" s="271">
        <v>3</v>
      </c>
      <c r="D40" s="653">
        <v>104977378</v>
      </c>
      <c r="E40" s="273">
        <f>IF(ISBLANK(D40),"-",$D$48/$D$45*D40)</f>
        <v>104467030.4395452</v>
      </c>
      <c r="F40" s="656">
        <v>96312635</v>
      </c>
      <c r="G40" s="274">
        <f>IF(ISBLANK(F40),"-",$D$48/$F$45*F40)</f>
        <v>105356085.29332295</v>
      </c>
      <c r="I40" s="623"/>
      <c r="L40" s="252"/>
      <c r="M40" s="252"/>
      <c r="N40" s="275"/>
    </row>
    <row r="41" spans="1:14" ht="27" customHeight="1" thickBot="1" x14ac:dyDescent="0.45">
      <c r="A41" s="259" t="s">
        <v>69</v>
      </c>
      <c r="B41" s="260">
        <v>1</v>
      </c>
      <c r="C41" s="276">
        <v>4</v>
      </c>
      <c r="D41" s="654"/>
      <c r="E41" s="278" t="str">
        <f>IF(ISBLANK(D41),"-",$D$48/$D$45*D41)</f>
        <v>-</v>
      </c>
      <c r="F41" s="657"/>
      <c r="G41" s="279" t="str">
        <f>IF(ISBLANK(F41),"-",$D$48/$F$45*F41)</f>
        <v>-</v>
      </c>
      <c r="I41" s="280"/>
      <c r="L41" s="252"/>
      <c r="M41" s="252"/>
      <c r="N41" s="275"/>
    </row>
    <row r="42" spans="1:14" ht="27" customHeight="1" thickBot="1" x14ac:dyDescent="0.45">
      <c r="A42" s="259" t="s">
        <v>70</v>
      </c>
      <c r="B42" s="260">
        <v>1</v>
      </c>
      <c r="C42" s="281" t="s">
        <v>71</v>
      </c>
      <c r="D42" s="282">
        <f>AVERAGE(D38:D41)</f>
        <v>104974911</v>
      </c>
      <c r="E42" s="283">
        <f>AVERAGE(E38:E41)</f>
        <v>104464575.43286659</v>
      </c>
      <c r="F42" s="282">
        <f>AVERAGE(F38:F41)</f>
        <v>96443408.333333328</v>
      </c>
      <c r="G42" s="284">
        <f>AVERAGE(G38:G41)</f>
        <v>105499137.82698853</v>
      </c>
      <c r="H42" s="285"/>
    </row>
    <row r="43" spans="1:14" ht="26.25" customHeight="1" x14ac:dyDescent="0.4">
      <c r="A43" s="259" t="s">
        <v>72</v>
      </c>
      <c r="B43" s="260">
        <v>1</v>
      </c>
      <c r="C43" s="286" t="s">
        <v>73</v>
      </c>
      <c r="D43" s="287">
        <v>20.27</v>
      </c>
      <c r="E43" s="275"/>
      <c r="F43" s="287">
        <v>18.440000000000001</v>
      </c>
      <c r="H43" s="285"/>
    </row>
    <row r="44" spans="1:14" ht="26.25" customHeight="1" x14ac:dyDescent="0.4">
      <c r="A44" s="259" t="s">
        <v>74</v>
      </c>
      <c r="B44" s="260">
        <v>1</v>
      </c>
      <c r="C44" s="288" t="s">
        <v>75</v>
      </c>
      <c r="D44" s="289">
        <f>D43*$B$34</f>
        <v>20.27</v>
      </c>
      <c r="E44" s="290"/>
      <c r="F44" s="289">
        <f>F43*$B$34</f>
        <v>18.440000000000001</v>
      </c>
      <c r="H44" s="285"/>
    </row>
    <row r="45" spans="1:14" ht="19.5" customHeight="1" x14ac:dyDescent="0.3">
      <c r="A45" s="259" t="s">
        <v>76</v>
      </c>
      <c r="B45" s="291">
        <f>(B44/B43)*(B42/B41)*(B40/B39)*(B38/B37)*B36</f>
        <v>100</v>
      </c>
      <c r="C45" s="288" t="s">
        <v>77</v>
      </c>
      <c r="D45" s="292">
        <f>D44*$B$30/100</f>
        <v>20.097705000000001</v>
      </c>
      <c r="E45" s="293"/>
      <c r="F45" s="292">
        <f>F44*$B$30/100</f>
        <v>18.283260000000002</v>
      </c>
      <c r="H45" s="285"/>
    </row>
    <row r="46" spans="1:14" ht="19.5" customHeight="1" x14ac:dyDescent="0.3">
      <c r="A46" s="609" t="s">
        <v>78</v>
      </c>
      <c r="B46" s="610"/>
      <c r="C46" s="288" t="s">
        <v>79</v>
      </c>
      <c r="D46" s="294">
        <f>D45/$B$45</f>
        <v>0.20097705000000002</v>
      </c>
      <c r="E46" s="295"/>
      <c r="F46" s="296">
        <f>F45/$B$45</f>
        <v>0.18283260000000001</v>
      </c>
      <c r="H46" s="285"/>
    </row>
    <row r="47" spans="1:14" ht="27" customHeight="1" x14ac:dyDescent="0.4">
      <c r="A47" s="611"/>
      <c r="B47" s="612"/>
      <c r="C47" s="297" t="s">
        <v>80</v>
      </c>
      <c r="D47" s="298">
        <v>0.2</v>
      </c>
      <c r="E47" s="299"/>
      <c r="F47" s="295"/>
      <c r="H47" s="285"/>
    </row>
    <row r="48" spans="1:14" ht="18.75" x14ac:dyDescent="0.3">
      <c r="C48" s="300" t="s">
        <v>81</v>
      </c>
      <c r="D48" s="292">
        <f>D47*$B$45</f>
        <v>20</v>
      </c>
      <c r="F48" s="301"/>
      <c r="H48" s="285"/>
    </row>
    <row r="49" spans="1:12" ht="19.5" customHeight="1" x14ac:dyDescent="0.3">
      <c r="C49" s="302" t="s">
        <v>82</v>
      </c>
      <c r="D49" s="303">
        <f>D48/B34</f>
        <v>20</v>
      </c>
      <c r="F49" s="301"/>
      <c r="H49" s="285"/>
    </row>
    <row r="50" spans="1:12" ht="18.75" x14ac:dyDescent="0.3">
      <c r="C50" s="257" t="s">
        <v>83</v>
      </c>
      <c r="D50" s="304">
        <f>AVERAGE(E38:E41,G38:G41)</f>
        <v>104981856.62992758</v>
      </c>
      <c r="F50" s="305"/>
      <c r="H50" s="285"/>
    </row>
    <row r="51" spans="1:12" ht="18.75" x14ac:dyDescent="0.3">
      <c r="C51" s="259" t="s">
        <v>84</v>
      </c>
      <c r="D51" s="306">
        <f>STDEV(E38:E41,G38:G41)/D50</f>
        <v>5.4492324369199993E-3</v>
      </c>
      <c r="F51" s="305"/>
      <c r="H51" s="285"/>
    </row>
    <row r="52" spans="1:12" ht="19.5" customHeight="1" x14ac:dyDescent="0.3">
      <c r="C52" s="307" t="s">
        <v>20</v>
      </c>
      <c r="D52" s="308">
        <f>COUNT(E38:E41,G38:G41)</f>
        <v>6</v>
      </c>
      <c r="F52" s="305"/>
    </row>
    <row r="54" spans="1:12" ht="18.75" x14ac:dyDescent="0.3">
      <c r="A54" s="309" t="s">
        <v>1</v>
      </c>
      <c r="B54" s="310" t="s">
        <v>85</v>
      </c>
    </row>
    <row r="55" spans="1:12" ht="18.75" x14ac:dyDescent="0.3">
      <c r="A55" s="234" t="s">
        <v>86</v>
      </c>
      <c r="B55" s="311" t="str">
        <f>B21</f>
        <v xml:space="preserve">Lamivudine 150mg,NEVIRAPINE 200MG,ZIDOVUDINE 300MG </v>
      </c>
    </row>
    <row r="56" spans="1:12" ht="26.25" customHeight="1" x14ac:dyDescent="0.4">
      <c r="A56" s="312" t="s">
        <v>87</v>
      </c>
      <c r="B56" s="313">
        <v>200</v>
      </c>
      <c r="C56" s="234" t="str">
        <f>B20</f>
        <v>Lamivudine     Nevirapine and Zidovudine</v>
      </c>
      <c r="H56" s="314"/>
    </row>
    <row r="57" spans="1:12" ht="18.75" x14ac:dyDescent="0.3">
      <c r="A57" s="311" t="s">
        <v>88</v>
      </c>
      <c r="B57" s="403">
        <f>Uniformity!C46</f>
        <v>1227.8440000000001</v>
      </c>
      <c r="H57" s="314"/>
    </row>
    <row r="58" spans="1:12" ht="19.5" customHeight="1" x14ac:dyDescent="0.3">
      <c r="H58" s="314"/>
    </row>
    <row r="59" spans="1:12" s="3" customFormat="1" ht="27" customHeight="1" x14ac:dyDescent="0.4">
      <c r="A59" s="257" t="s">
        <v>89</v>
      </c>
      <c r="B59" s="258">
        <v>100</v>
      </c>
      <c r="C59" s="234"/>
      <c r="D59" s="315" t="s">
        <v>90</v>
      </c>
      <c r="E59" s="316" t="s">
        <v>62</v>
      </c>
      <c r="F59" s="316" t="s">
        <v>63</v>
      </c>
      <c r="G59" s="316" t="s">
        <v>91</v>
      </c>
      <c r="H59" s="261" t="s">
        <v>92</v>
      </c>
      <c r="L59" s="247"/>
    </row>
    <row r="60" spans="1:12" s="3" customFormat="1" ht="26.25" customHeight="1" x14ac:dyDescent="0.4">
      <c r="A60" s="259" t="s">
        <v>93</v>
      </c>
      <c r="B60" s="260">
        <v>5</v>
      </c>
      <c r="C60" s="626" t="s">
        <v>94</v>
      </c>
      <c r="D60" s="629">
        <v>1233.21</v>
      </c>
      <c r="E60" s="317">
        <v>1</v>
      </c>
      <c r="F60" s="318">
        <v>106377994</v>
      </c>
      <c r="G60" s="404">
        <f>IF(ISBLANK(F60),"-",(F60/$D$50*$D$47*$B$68)*($B$57/$D$60))</f>
        <v>201.77794637287337</v>
      </c>
      <c r="H60" s="319">
        <f t="shared" ref="H60:H71" si="0">IF(ISBLANK(F60),"-",G60/$B$56)</f>
        <v>1.0088897318643668</v>
      </c>
      <c r="L60" s="247"/>
    </row>
    <row r="61" spans="1:12" s="3" customFormat="1" ht="26.25" customHeight="1" x14ac:dyDescent="0.4">
      <c r="A61" s="259" t="s">
        <v>95</v>
      </c>
      <c r="B61" s="260">
        <v>50</v>
      </c>
      <c r="C61" s="627"/>
      <c r="D61" s="630"/>
      <c r="E61" s="320">
        <v>2</v>
      </c>
      <c r="F61" s="272">
        <v>107635558</v>
      </c>
      <c r="G61" s="405">
        <f>IF(ISBLANK(F61),"-",(F61/$D$50*$D$47*$B$68)*($B$57/$D$60))</f>
        <v>204.16329574647088</v>
      </c>
      <c r="H61" s="321">
        <f t="shared" si="0"/>
        <v>1.0208164787323544</v>
      </c>
      <c r="L61" s="247"/>
    </row>
    <row r="62" spans="1:12" s="3" customFormat="1" ht="26.25" customHeight="1" x14ac:dyDescent="0.4">
      <c r="A62" s="259" t="s">
        <v>96</v>
      </c>
      <c r="B62" s="260">
        <v>1</v>
      </c>
      <c r="C62" s="627"/>
      <c r="D62" s="630"/>
      <c r="E62" s="320">
        <v>3</v>
      </c>
      <c r="F62" s="322">
        <v>110175271</v>
      </c>
      <c r="G62" s="405">
        <f>IF(ISBLANK(F62),"-",(F62/$D$50*$D$47*$B$68)*($B$57/$D$60))</f>
        <v>208.98062736034288</v>
      </c>
      <c r="H62" s="321">
        <f t="shared" si="0"/>
        <v>1.0449031368017143</v>
      </c>
      <c r="L62" s="247"/>
    </row>
    <row r="63" spans="1:12" ht="27" customHeight="1" x14ac:dyDescent="0.4">
      <c r="A63" s="259" t="s">
        <v>97</v>
      </c>
      <c r="B63" s="260">
        <v>1</v>
      </c>
      <c r="C63" s="637"/>
      <c r="D63" s="631"/>
      <c r="E63" s="323">
        <v>4</v>
      </c>
      <c r="F63" s="324"/>
      <c r="G63" s="405" t="str">
        <f>IF(ISBLANK(F63),"-",(F63/$D$50*$D$47*$B$68)*($B$57/$D$60))</f>
        <v>-</v>
      </c>
      <c r="H63" s="321" t="str">
        <f t="shared" si="0"/>
        <v>-</v>
      </c>
    </row>
    <row r="64" spans="1:12" ht="26.25" customHeight="1" x14ac:dyDescent="0.4">
      <c r="A64" s="259" t="s">
        <v>98</v>
      </c>
      <c r="B64" s="260">
        <v>1</v>
      </c>
      <c r="C64" s="626" t="s">
        <v>99</v>
      </c>
      <c r="D64" s="629">
        <v>1225.5899999999999</v>
      </c>
      <c r="E64" s="317">
        <v>1</v>
      </c>
      <c r="F64" s="318">
        <v>110431687</v>
      </c>
      <c r="G64" s="406">
        <f>IF(ISBLANK(F64),"-",(F64/$D$50*$D$47*$B$68)*($B$57/$D$64))</f>
        <v>210.76934060364383</v>
      </c>
      <c r="H64" s="325">
        <f t="shared" si="0"/>
        <v>1.053846703018219</v>
      </c>
    </row>
    <row r="65" spans="1:8" ht="26.25" customHeight="1" x14ac:dyDescent="0.4">
      <c r="A65" s="259" t="s">
        <v>100</v>
      </c>
      <c r="B65" s="260">
        <v>1</v>
      </c>
      <c r="C65" s="627"/>
      <c r="D65" s="630"/>
      <c r="E65" s="320">
        <v>2</v>
      </c>
      <c r="F65" s="272"/>
      <c r="G65" s="407" t="str">
        <f>IF(ISBLANK(F65),"-",(F65/$D$50*$D$47*$B$68)*($B$57/$D$64))</f>
        <v>-</v>
      </c>
      <c r="H65" s="326" t="str">
        <f t="shared" si="0"/>
        <v>-</v>
      </c>
    </row>
    <row r="66" spans="1:8" ht="26.25" customHeight="1" x14ac:dyDescent="0.4">
      <c r="A66" s="259" t="s">
        <v>101</v>
      </c>
      <c r="B66" s="260">
        <v>1</v>
      </c>
      <c r="C66" s="627"/>
      <c r="D66" s="630"/>
      <c r="E66" s="320">
        <v>3</v>
      </c>
      <c r="F66" s="272"/>
      <c r="G66" s="407" t="str">
        <f>IF(ISBLANK(F66),"-",(F66/$D$50*$D$47*$B$68)*($B$57/$D$64))</f>
        <v>-</v>
      </c>
      <c r="H66" s="326" t="str">
        <f t="shared" si="0"/>
        <v>-</v>
      </c>
    </row>
    <row r="67" spans="1:8" ht="27" customHeight="1" x14ac:dyDescent="0.4">
      <c r="A67" s="259" t="s">
        <v>102</v>
      </c>
      <c r="B67" s="260">
        <v>1</v>
      </c>
      <c r="C67" s="637"/>
      <c r="D67" s="631"/>
      <c r="E67" s="323">
        <v>4</v>
      </c>
      <c r="F67" s="324"/>
      <c r="G67" s="408" t="str">
        <f>IF(ISBLANK(F67),"-",(F67/$D$50*$D$47*$B$68)*($B$57/$D$64))</f>
        <v>-</v>
      </c>
      <c r="H67" s="327" t="str">
        <f t="shared" si="0"/>
        <v>-</v>
      </c>
    </row>
    <row r="68" spans="1:8" ht="26.25" customHeight="1" x14ac:dyDescent="0.4">
      <c r="A68" s="259" t="s">
        <v>103</v>
      </c>
      <c r="B68" s="328">
        <f>(B67/B66)*(B65/B64)*(B63/B62)*(B61/B60)*B59</f>
        <v>1000</v>
      </c>
      <c r="C68" s="626" t="s">
        <v>104</v>
      </c>
      <c r="D68" s="629">
        <v>1256.19</v>
      </c>
      <c r="E68" s="317">
        <v>1</v>
      </c>
      <c r="F68" s="318">
        <v>109031294</v>
      </c>
      <c r="G68" s="406">
        <f>IF(ISBLANK(F68),"-",(F68/$D$50*$D$47*$B$68)*($B$57/$D$68))</f>
        <v>203.02745629826532</v>
      </c>
      <c r="H68" s="321">
        <f t="shared" si="0"/>
        <v>1.0151372814913266</v>
      </c>
    </row>
    <row r="69" spans="1:8" ht="27" customHeight="1" x14ac:dyDescent="0.4">
      <c r="A69" s="307" t="s">
        <v>105</v>
      </c>
      <c r="B69" s="329">
        <f>(D47*B68)/B56*B57</f>
        <v>1227.8440000000001</v>
      </c>
      <c r="C69" s="627"/>
      <c r="D69" s="630"/>
      <c r="E69" s="320">
        <v>2</v>
      </c>
      <c r="F69" s="272">
        <v>107819461</v>
      </c>
      <c r="G69" s="407">
        <f>IF(ISBLANK(F69),"-",(F69/$D$50*$D$47*$B$68)*($B$57/$D$68))</f>
        <v>200.77089891531534</v>
      </c>
      <c r="H69" s="321">
        <f t="shared" si="0"/>
        <v>1.0038544945765766</v>
      </c>
    </row>
    <row r="70" spans="1:8" ht="26.25" customHeight="1" x14ac:dyDescent="0.4">
      <c r="A70" s="632" t="s">
        <v>78</v>
      </c>
      <c r="B70" s="633"/>
      <c r="C70" s="627"/>
      <c r="D70" s="630"/>
      <c r="E70" s="320">
        <v>3</v>
      </c>
      <c r="F70" s="272">
        <v>110962434</v>
      </c>
      <c r="G70" s="407">
        <f>IF(ISBLANK(F70),"-",(F70/$D$50*$D$47*$B$68)*($B$57/$D$68))</f>
        <v>206.62343711782557</v>
      </c>
      <c r="H70" s="321">
        <f t="shared" si="0"/>
        <v>1.0331171855891279</v>
      </c>
    </row>
    <row r="71" spans="1:8" ht="27" customHeight="1" x14ac:dyDescent="0.4">
      <c r="A71" s="634"/>
      <c r="B71" s="635"/>
      <c r="C71" s="628"/>
      <c r="D71" s="631"/>
      <c r="E71" s="323">
        <v>4</v>
      </c>
      <c r="F71" s="324"/>
      <c r="G71" s="408" t="str">
        <f>IF(ISBLANK(F71),"-",(F71/$D$50*$D$47*$B$68)*($B$57/$D$68))</f>
        <v>-</v>
      </c>
      <c r="H71" s="330" t="str">
        <f t="shared" si="0"/>
        <v>-</v>
      </c>
    </row>
    <row r="72" spans="1:8" ht="26.25" customHeight="1" x14ac:dyDescent="0.4">
      <c r="A72" s="331"/>
      <c r="B72" s="331"/>
      <c r="C72" s="331"/>
      <c r="D72" s="331"/>
      <c r="E72" s="331"/>
      <c r="F72" s="333" t="s">
        <v>71</v>
      </c>
      <c r="G72" s="413">
        <f>AVERAGE(G60:G71)</f>
        <v>205.15900034496249</v>
      </c>
      <c r="H72" s="334">
        <f>AVERAGE(H60:H71)</f>
        <v>1.0257950017248123</v>
      </c>
    </row>
    <row r="73" spans="1:8" ht="26.25" customHeight="1" x14ac:dyDescent="0.4">
      <c r="C73" s="331"/>
      <c r="D73" s="331"/>
      <c r="E73" s="331"/>
      <c r="F73" s="335" t="s">
        <v>84</v>
      </c>
      <c r="G73" s="409">
        <f>STDEV(G60:G71)/G72</f>
        <v>1.8286324048293612E-2</v>
      </c>
      <c r="H73" s="409">
        <f>STDEV(H60:H71)/H72</f>
        <v>1.8286324048293605E-2</v>
      </c>
    </row>
    <row r="74" spans="1:8" ht="27" customHeight="1" x14ac:dyDescent="0.4">
      <c r="A74" s="331"/>
      <c r="B74" s="331"/>
      <c r="C74" s="332"/>
      <c r="D74" s="332"/>
      <c r="E74" s="336"/>
      <c r="F74" s="337" t="s">
        <v>20</v>
      </c>
      <c r="G74" s="338">
        <f>COUNT(G60:G71)</f>
        <v>7</v>
      </c>
      <c r="H74" s="338">
        <f>COUNT(H60:H71)</f>
        <v>7</v>
      </c>
    </row>
    <row r="76" spans="1:8" ht="26.25" customHeight="1" x14ac:dyDescent="0.4">
      <c r="A76" s="243" t="s">
        <v>106</v>
      </c>
      <c r="B76" s="339" t="s">
        <v>107</v>
      </c>
      <c r="C76" s="613" t="str">
        <f>B20</f>
        <v>Lamivudine     Nevirapine and Zidovudine</v>
      </c>
      <c r="D76" s="613"/>
      <c r="E76" s="340" t="s">
        <v>108</v>
      </c>
      <c r="F76" s="340"/>
      <c r="G76" s="341">
        <f>H72</f>
        <v>1.0257950017248123</v>
      </c>
      <c r="H76" s="342"/>
    </row>
    <row r="77" spans="1:8" ht="18.75" x14ac:dyDescent="0.3">
      <c r="A77" s="242" t="s">
        <v>109</v>
      </c>
      <c r="B77" s="242" t="s">
        <v>110</v>
      </c>
    </row>
    <row r="78" spans="1:8" ht="18.75" x14ac:dyDescent="0.3">
      <c r="A78" s="242"/>
      <c r="B78" s="242"/>
    </row>
    <row r="79" spans="1:8" ht="26.25" customHeight="1" x14ac:dyDescent="0.4">
      <c r="A79" s="243" t="s">
        <v>4</v>
      </c>
      <c r="B79" s="636" t="str">
        <f>B26</f>
        <v>nevirapine</v>
      </c>
      <c r="C79" s="636"/>
    </row>
    <row r="80" spans="1:8" ht="26.25" customHeight="1" x14ac:dyDescent="0.4">
      <c r="A80" s="244" t="s">
        <v>48</v>
      </c>
      <c r="B80" s="636">
        <f>B27</f>
        <v>0</v>
      </c>
      <c r="C80" s="636"/>
    </row>
    <row r="81" spans="1:12" ht="27" customHeight="1" x14ac:dyDescent="0.4">
      <c r="A81" s="244" t="s">
        <v>6</v>
      </c>
      <c r="B81" s="343">
        <f>B28</f>
        <v>99.15</v>
      </c>
    </row>
    <row r="82" spans="1:12" s="3" customFormat="1" ht="27" customHeight="1" x14ac:dyDescent="0.4">
      <c r="A82" s="244" t="s">
        <v>49</v>
      </c>
      <c r="B82" s="246">
        <v>0</v>
      </c>
      <c r="C82" s="615" t="s">
        <v>50</v>
      </c>
      <c r="D82" s="616"/>
      <c r="E82" s="616"/>
      <c r="F82" s="616"/>
      <c r="G82" s="617"/>
      <c r="I82" s="247"/>
      <c r="J82" s="247"/>
      <c r="K82" s="247"/>
      <c r="L82" s="247"/>
    </row>
    <row r="83" spans="1:12" s="3" customFormat="1" ht="19.5" customHeight="1" x14ac:dyDescent="0.3">
      <c r="A83" s="244" t="s">
        <v>51</v>
      </c>
      <c r="B83" s="248">
        <f>B81-B82</f>
        <v>99.15</v>
      </c>
      <c r="C83" s="249"/>
      <c r="D83" s="249"/>
      <c r="E83" s="249"/>
      <c r="F83" s="249"/>
      <c r="G83" s="250"/>
      <c r="I83" s="247"/>
      <c r="J83" s="247"/>
      <c r="K83" s="247"/>
      <c r="L83" s="247"/>
    </row>
    <row r="84" spans="1:12" s="3" customFormat="1" ht="27" customHeight="1" x14ac:dyDescent="0.4">
      <c r="A84" s="244" t="s">
        <v>52</v>
      </c>
      <c r="B84" s="251">
        <v>1</v>
      </c>
      <c r="C84" s="618" t="s">
        <v>111</v>
      </c>
      <c r="D84" s="619"/>
      <c r="E84" s="619"/>
      <c r="F84" s="619"/>
      <c r="G84" s="619"/>
      <c r="H84" s="620"/>
      <c r="I84" s="247"/>
      <c r="J84" s="247"/>
      <c r="K84" s="247"/>
      <c r="L84" s="247"/>
    </row>
    <row r="85" spans="1:12" s="3" customFormat="1" ht="27" customHeight="1" x14ac:dyDescent="0.4">
      <c r="A85" s="244" t="s">
        <v>54</v>
      </c>
      <c r="B85" s="251">
        <v>1</v>
      </c>
      <c r="C85" s="618" t="s">
        <v>112</v>
      </c>
      <c r="D85" s="619"/>
      <c r="E85" s="619"/>
      <c r="F85" s="619"/>
      <c r="G85" s="619"/>
      <c r="H85" s="620"/>
      <c r="I85" s="247"/>
      <c r="J85" s="247"/>
      <c r="K85" s="247"/>
      <c r="L85" s="247"/>
    </row>
    <row r="86" spans="1:12" s="3" customFormat="1" ht="18.75" x14ac:dyDescent="0.3">
      <c r="A86" s="244"/>
      <c r="B86" s="254"/>
      <c r="C86" s="255"/>
      <c r="D86" s="255"/>
      <c r="E86" s="255"/>
      <c r="F86" s="255"/>
      <c r="G86" s="255"/>
      <c r="H86" s="255"/>
      <c r="I86" s="247"/>
      <c r="J86" s="247"/>
      <c r="K86" s="247"/>
      <c r="L86" s="247"/>
    </row>
    <row r="87" spans="1:12" s="3" customFormat="1" ht="18.75" x14ac:dyDescent="0.3">
      <c r="A87" s="244" t="s">
        <v>56</v>
      </c>
      <c r="B87" s="256">
        <f>B84/B85</f>
        <v>1</v>
      </c>
      <c r="C87" s="234" t="s">
        <v>57</v>
      </c>
      <c r="D87" s="234"/>
      <c r="E87" s="234"/>
      <c r="F87" s="234"/>
      <c r="G87" s="234"/>
      <c r="I87" s="247"/>
      <c r="J87" s="247"/>
      <c r="K87" s="247"/>
      <c r="L87" s="247"/>
    </row>
    <row r="88" spans="1:12" ht="19.5" customHeight="1" x14ac:dyDescent="0.3">
      <c r="A88" s="242"/>
      <c r="B88" s="242"/>
    </row>
    <row r="89" spans="1:12" ht="27" customHeight="1" x14ac:dyDescent="0.4">
      <c r="A89" s="257" t="s">
        <v>58</v>
      </c>
      <c r="B89" s="258">
        <v>20</v>
      </c>
      <c r="D89" s="344" t="s">
        <v>59</v>
      </c>
      <c r="E89" s="345"/>
      <c r="F89" s="621" t="s">
        <v>60</v>
      </c>
      <c r="G89" s="622"/>
    </row>
    <row r="90" spans="1:12" ht="27" customHeight="1" x14ac:dyDescent="0.4">
      <c r="A90" s="259" t="s">
        <v>61</v>
      </c>
      <c r="B90" s="260">
        <v>4</v>
      </c>
      <c r="C90" s="346" t="s">
        <v>62</v>
      </c>
      <c r="D90" s="262" t="s">
        <v>63</v>
      </c>
      <c r="E90" s="263" t="s">
        <v>64</v>
      </c>
      <c r="F90" s="262" t="s">
        <v>63</v>
      </c>
      <c r="G90" s="347" t="s">
        <v>64</v>
      </c>
      <c r="I90" s="265" t="s">
        <v>65</v>
      </c>
    </row>
    <row r="91" spans="1:12" ht="26.25" customHeight="1" x14ac:dyDescent="0.4">
      <c r="A91" s="259" t="s">
        <v>66</v>
      </c>
      <c r="B91" s="260">
        <v>20</v>
      </c>
      <c r="C91" s="348">
        <v>1</v>
      </c>
      <c r="D91" s="267">
        <v>12828547</v>
      </c>
      <c r="E91" s="268">
        <f>IF(ISBLANK(D91),"-",$D$101/$D$98*D91)</f>
        <v>14011830.688642064</v>
      </c>
      <c r="F91" s="267">
        <v>11600761</v>
      </c>
      <c r="G91" s="269">
        <f>IF(ISBLANK(F91),"-",$D$101/$F$98*F91)</f>
        <v>13926337.926412471</v>
      </c>
      <c r="I91" s="270"/>
    </row>
    <row r="92" spans="1:12" ht="26.25" customHeight="1" x14ac:dyDescent="0.4">
      <c r="A92" s="259" t="s">
        <v>67</v>
      </c>
      <c r="B92" s="260">
        <v>1</v>
      </c>
      <c r="C92" s="332">
        <v>2</v>
      </c>
      <c r="D92" s="272">
        <v>12973061</v>
      </c>
      <c r="E92" s="273">
        <f>IF(ISBLANK(D92),"-",$D$101/$D$98*D92)</f>
        <v>14169674.417954389</v>
      </c>
      <c r="F92" s="272">
        <v>11626043</v>
      </c>
      <c r="G92" s="274">
        <f>IF(ISBLANK(F92),"-",$D$101/$F$98*F92)</f>
        <v>13956688.148734571</v>
      </c>
      <c r="I92" s="623">
        <f>ABS((F96/D96*D95)-F95)/D95</f>
        <v>8.2528761326839152E-3</v>
      </c>
    </row>
    <row r="93" spans="1:12" ht="26.25" customHeight="1" x14ac:dyDescent="0.4">
      <c r="A93" s="259" t="s">
        <v>68</v>
      </c>
      <c r="B93" s="260">
        <v>1</v>
      </c>
      <c r="C93" s="332">
        <v>3</v>
      </c>
      <c r="D93" s="272">
        <v>12823161</v>
      </c>
      <c r="E93" s="273">
        <f>IF(ISBLANK(D93),"-",$D$101/$D$98*D93)</f>
        <v>14005947.89302312</v>
      </c>
      <c r="F93" s="272">
        <v>11596947</v>
      </c>
      <c r="G93" s="274">
        <f>IF(ISBLANK(F93),"-",$D$101/$F$98*F93)</f>
        <v>13921759.342916843</v>
      </c>
      <c r="I93" s="623"/>
    </row>
    <row r="94" spans="1:12" ht="27" customHeight="1" x14ac:dyDescent="0.4">
      <c r="A94" s="259" t="s">
        <v>69</v>
      </c>
      <c r="B94" s="260">
        <v>1</v>
      </c>
      <c r="C94" s="349">
        <v>4</v>
      </c>
      <c r="D94" s="277"/>
      <c r="E94" s="278" t="str">
        <f>IF(ISBLANK(D94),"-",$D$101/$D$98*D94)</f>
        <v>-</v>
      </c>
      <c r="F94" s="350"/>
      <c r="G94" s="279" t="str">
        <f>IF(ISBLANK(F94),"-",$D$101/$F$98*F94)</f>
        <v>-</v>
      </c>
      <c r="I94" s="280"/>
    </row>
    <row r="95" spans="1:12" ht="27" customHeight="1" x14ac:dyDescent="0.4">
      <c r="A95" s="259" t="s">
        <v>70</v>
      </c>
      <c r="B95" s="260">
        <v>1</v>
      </c>
      <c r="C95" s="351" t="s">
        <v>71</v>
      </c>
      <c r="D95" s="352">
        <f>AVERAGE(D91:D94)</f>
        <v>12874923</v>
      </c>
      <c r="E95" s="283">
        <f>AVERAGE(E91:E94)</f>
        <v>14062484.333206525</v>
      </c>
      <c r="F95" s="353">
        <f>AVERAGE(F91:F94)</f>
        <v>11607917</v>
      </c>
      <c r="G95" s="354">
        <f>AVERAGE(G91:G94)</f>
        <v>13934928.47268796</v>
      </c>
    </row>
    <row r="96" spans="1:12" ht="26.25" customHeight="1" x14ac:dyDescent="0.4">
      <c r="A96" s="259" t="s">
        <v>72</v>
      </c>
      <c r="B96" s="245">
        <v>1</v>
      </c>
      <c r="C96" s="355" t="s">
        <v>113</v>
      </c>
      <c r="D96" s="356">
        <v>20.52</v>
      </c>
      <c r="E96" s="275"/>
      <c r="F96" s="287">
        <v>18.670000000000002</v>
      </c>
    </row>
    <row r="97" spans="1:10" ht="26.25" customHeight="1" x14ac:dyDescent="0.4">
      <c r="A97" s="259" t="s">
        <v>74</v>
      </c>
      <c r="B97" s="245">
        <v>1</v>
      </c>
      <c r="C97" s="357" t="s">
        <v>114</v>
      </c>
      <c r="D97" s="358">
        <f>D96*$B$87</f>
        <v>20.52</v>
      </c>
      <c r="E97" s="290"/>
      <c r="F97" s="289">
        <f>F96*$B$87</f>
        <v>18.670000000000002</v>
      </c>
    </row>
    <row r="98" spans="1:10" ht="19.5" customHeight="1" x14ac:dyDescent="0.3">
      <c r="A98" s="259" t="s">
        <v>76</v>
      </c>
      <c r="B98" s="359">
        <f>(B97/B96)*(B95/B94)*(B93/B92)*(B91/B90)*B89</f>
        <v>100</v>
      </c>
      <c r="C98" s="357" t="s">
        <v>115</v>
      </c>
      <c r="D98" s="360">
        <f>D97*$B$83/100</f>
        <v>20.345579999999998</v>
      </c>
      <c r="E98" s="293"/>
      <c r="F98" s="292">
        <f>F97*$B$83/100</f>
        <v>18.511305000000004</v>
      </c>
    </row>
    <row r="99" spans="1:10" ht="19.5" customHeight="1" x14ac:dyDescent="0.3">
      <c r="A99" s="609" t="s">
        <v>78</v>
      </c>
      <c r="B99" s="624"/>
      <c r="C99" s="357" t="s">
        <v>116</v>
      </c>
      <c r="D99" s="361">
        <f>D98/$B$98</f>
        <v>0.20345579999999999</v>
      </c>
      <c r="E99" s="293"/>
      <c r="F99" s="296">
        <f>F98/$B$98</f>
        <v>0.18511305000000003</v>
      </c>
      <c r="G99" s="362"/>
      <c r="H99" s="285"/>
    </row>
    <row r="100" spans="1:10" ht="19.5" customHeight="1" x14ac:dyDescent="0.3">
      <c r="A100" s="611"/>
      <c r="B100" s="625"/>
      <c r="C100" s="357" t="s">
        <v>80</v>
      </c>
      <c r="D100" s="363">
        <f>$B$56/$B$116</f>
        <v>0.22222222222222221</v>
      </c>
      <c r="F100" s="301"/>
      <c r="G100" s="364"/>
      <c r="H100" s="285"/>
    </row>
    <row r="101" spans="1:10" ht="18.75" x14ac:dyDescent="0.3">
      <c r="C101" s="357" t="s">
        <v>81</v>
      </c>
      <c r="D101" s="358">
        <f>D100*$B$98</f>
        <v>22.222222222222221</v>
      </c>
      <c r="F101" s="301"/>
      <c r="G101" s="362"/>
      <c r="H101" s="285"/>
    </row>
    <row r="102" spans="1:10" ht="19.5" customHeight="1" x14ac:dyDescent="0.3">
      <c r="C102" s="365" t="s">
        <v>82</v>
      </c>
      <c r="D102" s="366">
        <f>D101/B34</f>
        <v>22.222222222222221</v>
      </c>
      <c r="F102" s="305"/>
      <c r="G102" s="362"/>
      <c r="H102" s="285"/>
      <c r="J102" s="367"/>
    </row>
    <row r="103" spans="1:10" ht="18.75" x14ac:dyDescent="0.3">
      <c r="C103" s="368" t="s">
        <v>117</v>
      </c>
      <c r="D103" s="369">
        <f>AVERAGE(E91:E94,G91:G94)</f>
        <v>13998706.402947245</v>
      </c>
      <c r="F103" s="305"/>
      <c r="G103" s="370"/>
      <c r="H103" s="285"/>
      <c r="J103" s="371"/>
    </row>
    <row r="104" spans="1:10" ht="18.75" x14ac:dyDescent="0.3">
      <c r="C104" s="335" t="s">
        <v>84</v>
      </c>
      <c r="D104" s="372">
        <f>STDEV(E91:E94,G91:G94)/D103</f>
        <v>6.5765632829365515E-3</v>
      </c>
      <c r="F104" s="305"/>
      <c r="G104" s="362"/>
      <c r="H104" s="285"/>
      <c r="J104" s="371"/>
    </row>
    <row r="105" spans="1:10" ht="19.5" customHeight="1" x14ac:dyDescent="0.3">
      <c r="C105" s="337" t="s">
        <v>20</v>
      </c>
      <c r="D105" s="373">
        <f>COUNT(E91:E94,G91:G94)</f>
        <v>6</v>
      </c>
      <c r="F105" s="305"/>
      <c r="G105" s="362"/>
      <c r="H105" s="285"/>
      <c r="J105" s="371"/>
    </row>
    <row r="106" spans="1:10" ht="19.5" customHeight="1" x14ac:dyDescent="0.3">
      <c r="A106" s="309"/>
      <c r="B106" s="309"/>
      <c r="C106" s="309"/>
      <c r="D106" s="309"/>
      <c r="E106" s="309"/>
    </row>
    <row r="107" spans="1:10" ht="26.25" customHeight="1" x14ac:dyDescent="0.4">
      <c r="A107" s="257" t="s">
        <v>118</v>
      </c>
      <c r="B107" s="258">
        <v>900</v>
      </c>
      <c r="C107" s="374" t="s">
        <v>119</v>
      </c>
      <c r="D107" s="375" t="s">
        <v>63</v>
      </c>
      <c r="E107" s="376" t="s">
        <v>120</v>
      </c>
      <c r="F107" s="377" t="s">
        <v>121</v>
      </c>
    </row>
    <row r="108" spans="1:10" ht="26.25" customHeight="1" x14ac:dyDescent="0.4">
      <c r="A108" s="259" t="s">
        <v>122</v>
      </c>
      <c r="B108" s="260">
        <v>1</v>
      </c>
      <c r="C108" s="378">
        <v>1</v>
      </c>
      <c r="D108" s="379">
        <v>14267433</v>
      </c>
      <c r="E108" s="410">
        <f t="shared" ref="E108:E113" si="1">IF(ISBLANK(D108),"-",D108/$D$103*$D$100*$B$116)</f>
        <v>203.83930613754677</v>
      </c>
      <c r="F108" s="380">
        <f t="shared" ref="F108:F113" si="2">IF(ISBLANK(D108), "-", E108/$B$56)</f>
        <v>1.0191965306877337</v>
      </c>
    </row>
    <row r="109" spans="1:10" ht="26.25" customHeight="1" x14ac:dyDescent="0.4">
      <c r="A109" s="259" t="s">
        <v>95</v>
      </c>
      <c r="B109" s="260">
        <v>1</v>
      </c>
      <c r="C109" s="378">
        <v>2</v>
      </c>
      <c r="D109" s="379">
        <v>14240983</v>
      </c>
      <c r="E109" s="411">
        <f t="shared" si="1"/>
        <v>203.46141407754283</v>
      </c>
      <c r="F109" s="381">
        <f t="shared" si="2"/>
        <v>1.0173070703877141</v>
      </c>
    </row>
    <row r="110" spans="1:10" ht="26.25" customHeight="1" x14ac:dyDescent="0.4">
      <c r="A110" s="259" t="s">
        <v>96</v>
      </c>
      <c r="B110" s="260">
        <v>1</v>
      </c>
      <c r="C110" s="378">
        <v>3</v>
      </c>
      <c r="D110" s="379">
        <v>14308245</v>
      </c>
      <c r="E110" s="411">
        <f t="shared" si="1"/>
        <v>204.4223885856708</v>
      </c>
      <c r="F110" s="381">
        <f t="shared" si="2"/>
        <v>1.0221119429283541</v>
      </c>
    </row>
    <row r="111" spans="1:10" ht="26.25" customHeight="1" x14ac:dyDescent="0.4">
      <c r="A111" s="259" t="s">
        <v>97</v>
      </c>
      <c r="B111" s="260">
        <v>1</v>
      </c>
      <c r="C111" s="378">
        <v>4</v>
      </c>
      <c r="D111" s="379">
        <v>14310464</v>
      </c>
      <c r="E111" s="411">
        <f t="shared" si="1"/>
        <v>204.4540915150148</v>
      </c>
      <c r="F111" s="381">
        <f t="shared" si="2"/>
        <v>1.0222704575750741</v>
      </c>
    </row>
    <row r="112" spans="1:10" ht="26.25" customHeight="1" x14ac:dyDescent="0.4">
      <c r="A112" s="259" t="s">
        <v>98</v>
      </c>
      <c r="B112" s="260">
        <v>1</v>
      </c>
      <c r="C112" s="378">
        <v>5</v>
      </c>
      <c r="D112" s="379">
        <v>14333385</v>
      </c>
      <c r="E112" s="411">
        <f t="shared" si="1"/>
        <v>204.78156463060463</v>
      </c>
      <c r="F112" s="381">
        <f t="shared" si="2"/>
        <v>1.0239078231530232</v>
      </c>
    </row>
    <row r="113" spans="1:10" ht="26.25" customHeight="1" x14ac:dyDescent="0.4">
      <c r="A113" s="259" t="s">
        <v>100</v>
      </c>
      <c r="B113" s="260">
        <v>1</v>
      </c>
      <c r="C113" s="382">
        <v>6</v>
      </c>
      <c r="D113" s="383">
        <v>14241827</v>
      </c>
      <c r="E113" s="412">
        <f t="shared" si="1"/>
        <v>203.47347233458038</v>
      </c>
      <c r="F113" s="384">
        <f t="shared" si="2"/>
        <v>1.017367361672902</v>
      </c>
    </row>
    <row r="114" spans="1:10" ht="26.25" customHeight="1" x14ac:dyDescent="0.4">
      <c r="A114" s="259" t="s">
        <v>101</v>
      </c>
      <c r="B114" s="260">
        <v>1</v>
      </c>
      <c r="C114" s="378"/>
      <c r="D114" s="332"/>
      <c r="E114" s="233"/>
      <c r="F114" s="385"/>
    </row>
    <row r="115" spans="1:10" ht="26.25" customHeight="1" x14ac:dyDescent="0.4">
      <c r="A115" s="259" t="s">
        <v>102</v>
      </c>
      <c r="B115" s="260">
        <v>1</v>
      </c>
      <c r="C115" s="378"/>
      <c r="D115" s="386" t="s">
        <v>71</v>
      </c>
      <c r="E115" s="414">
        <f>AVERAGE(E108:E113)</f>
        <v>204.07203954682669</v>
      </c>
      <c r="F115" s="387">
        <f>AVERAGE(F108:F113)</f>
        <v>1.0203601977341334</v>
      </c>
    </row>
    <row r="116" spans="1:10" ht="27" customHeight="1" x14ac:dyDescent="0.4">
      <c r="A116" s="259" t="s">
        <v>103</v>
      </c>
      <c r="B116" s="291">
        <f>(B115/B114)*(B113/B112)*(B111/B110)*(B109/B108)*B107</f>
        <v>900</v>
      </c>
      <c r="C116" s="388"/>
      <c r="D116" s="351" t="s">
        <v>84</v>
      </c>
      <c r="E116" s="389">
        <f>STDEV(E108:E113)/E115</f>
        <v>2.7348773459887478E-3</v>
      </c>
      <c r="F116" s="389">
        <f>STDEV(F108:F113)/F115</f>
        <v>2.7348773459887773E-3</v>
      </c>
      <c r="I116" s="233"/>
    </row>
    <row r="117" spans="1:10" ht="27" customHeight="1" x14ac:dyDescent="0.4">
      <c r="A117" s="609" t="s">
        <v>78</v>
      </c>
      <c r="B117" s="610"/>
      <c r="C117" s="390"/>
      <c r="D117" s="391" t="s">
        <v>20</v>
      </c>
      <c r="E117" s="392">
        <f>COUNT(E108:E113)</f>
        <v>6</v>
      </c>
      <c r="F117" s="392">
        <f>COUNT(F108:F113)</f>
        <v>6</v>
      </c>
      <c r="I117" s="233"/>
      <c r="J117" s="371"/>
    </row>
    <row r="118" spans="1:10" ht="19.5" customHeight="1" x14ac:dyDescent="0.3">
      <c r="A118" s="611"/>
      <c r="B118" s="612"/>
      <c r="C118" s="233"/>
      <c r="D118" s="233"/>
      <c r="E118" s="233"/>
      <c r="F118" s="332"/>
      <c r="G118" s="233"/>
      <c r="H118" s="233"/>
      <c r="I118" s="233"/>
    </row>
    <row r="119" spans="1:10" ht="18.75" x14ac:dyDescent="0.3">
      <c r="A119" s="401"/>
      <c r="B119" s="255"/>
      <c r="C119" s="233"/>
      <c r="D119" s="233"/>
      <c r="E119" s="233"/>
      <c r="F119" s="332"/>
      <c r="G119" s="233"/>
      <c r="H119" s="233"/>
      <c r="I119" s="233"/>
    </row>
    <row r="120" spans="1:10" ht="26.25" customHeight="1" x14ac:dyDescent="0.4">
      <c r="A120" s="243" t="s">
        <v>106</v>
      </c>
      <c r="B120" s="339" t="s">
        <v>123</v>
      </c>
      <c r="C120" s="613" t="str">
        <f>B20</f>
        <v>Lamivudine     Nevirapine and Zidovudine</v>
      </c>
      <c r="D120" s="613"/>
      <c r="E120" s="340" t="s">
        <v>124</v>
      </c>
      <c r="F120" s="340"/>
      <c r="G120" s="341">
        <f>F115</f>
        <v>1.0203601977341334</v>
      </c>
      <c r="H120" s="233"/>
      <c r="I120" s="233"/>
    </row>
    <row r="121" spans="1:10" ht="19.5" customHeight="1" x14ac:dyDescent="0.3">
      <c r="A121" s="393"/>
      <c r="B121" s="393"/>
      <c r="C121" s="394"/>
      <c r="D121" s="394"/>
      <c r="E121" s="394"/>
      <c r="F121" s="394"/>
      <c r="G121" s="394"/>
      <c r="H121" s="394"/>
    </row>
    <row r="122" spans="1:10" ht="18.75" x14ac:dyDescent="0.3">
      <c r="B122" s="614" t="s">
        <v>26</v>
      </c>
      <c r="C122" s="614"/>
      <c r="E122" s="346" t="s">
        <v>27</v>
      </c>
      <c r="F122" s="395"/>
      <c r="G122" s="614" t="s">
        <v>28</v>
      </c>
      <c r="H122" s="614"/>
    </row>
    <row r="123" spans="1:10" ht="69.95" customHeight="1" x14ac:dyDescent="0.3">
      <c r="A123" s="396" t="s">
        <v>29</v>
      </c>
      <c r="B123" s="397"/>
      <c r="C123" s="397"/>
      <c r="E123" s="397"/>
      <c r="F123" s="233"/>
      <c r="G123" s="398"/>
      <c r="H123" s="398"/>
    </row>
    <row r="124" spans="1:10" ht="69.95" customHeight="1" x14ac:dyDescent="0.3">
      <c r="A124" s="396" t="s">
        <v>30</v>
      </c>
      <c r="B124" s="399"/>
      <c r="C124" s="399"/>
      <c r="E124" s="399"/>
      <c r="F124" s="233"/>
      <c r="G124" s="400"/>
      <c r="H124" s="400"/>
    </row>
    <row r="125" spans="1:10" ht="18.75" x14ac:dyDescent="0.3">
      <c r="A125" s="331"/>
      <c r="B125" s="331"/>
      <c r="C125" s="332"/>
      <c r="D125" s="332"/>
      <c r="E125" s="332"/>
      <c r="F125" s="336"/>
      <c r="G125" s="332"/>
      <c r="H125" s="332"/>
      <c r="I125" s="233"/>
    </row>
    <row r="126" spans="1:10" ht="18.75" x14ac:dyDescent="0.3">
      <c r="A126" s="331"/>
      <c r="B126" s="331"/>
      <c r="C126" s="332"/>
      <c r="D126" s="332"/>
      <c r="E126" s="332"/>
      <c r="F126" s="336"/>
      <c r="G126" s="332"/>
      <c r="H126" s="332"/>
      <c r="I126" s="233"/>
    </row>
    <row r="127" spans="1:10" ht="18.75" x14ac:dyDescent="0.3">
      <c r="A127" s="331"/>
      <c r="B127" s="331"/>
      <c r="C127" s="332"/>
      <c r="D127" s="332"/>
      <c r="E127" s="332"/>
      <c r="F127" s="336"/>
      <c r="G127" s="332"/>
      <c r="H127" s="332"/>
      <c r="I127" s="233"/>
    </row>
    <row r="128" spans="1:10" ht="18.75" x14ac:dyDescent="0.3">
      <c r="A128" s="331"/>
      <c r="B128" s="331"/>
      <c r="C128" s="332"/>
      <c r="D128" s="332"/>
      <c r="E128" s="332"/>
      <c r="F128" s="336"/>
      <c r="G128" s="332"/>
      <c r="H128" s="332"/>
      <c r="I128" s="233"/>
    </row>
    <row r="129" spans="1:9" ht="18.75" x14ac:dyDescent="0.3">
      <c r="A129" s="331"/>
      <c r="B129" s="331"/>
      <c r="C129" s="332"/>
      <c r="D129" s="332"/>
      <c r="E129" s="332"/>
      <c r="F129" s="336"/>
      <c r="G129" s="332"/>
      <c r="H129" s="332"/>
      <c r="I129" s="233"/>
    </row>
    <row r="130" spans="1:9" ht="18.75" x14ac:dyDescent="0.3">
      <c r="A130" s="331"/>
      <c r="B130" s="331"/>
      <c r="C130" s="332"/>
      <c r="D130" s="332"/>
      <c r="E130" s="332"/>
      <c r="F130" s="336"/>
      <c r="G130" s="332"/>
      <c r="H130" s="332"/>
      <c r="I130" s="233"/>
    </row>
    <row r="131" spans="1:9" ht="18.75" x14ac:dyDescent="0.3">
      <c r="A131" s="331"/>
      <c r="B131" s="331"/>
      <c r="C131" s="332"/>
      <c r="D131" s="332"/>
      <c r="E131" s="332"/>
      <c r="F131" s="336"/>
      <c r="G131" s="332"/>
      <c r="H131" s="332"/>
      <c r="I131" s="233"/>
    </row>
    <row r="132" spans="1:9" ht="18.75" x14ac:dyDescent="0.3">
      <c r="A132" s="331"/>
      <c r="B132" s="331"/>
      <c r="C132" s="332"/>
      <c r="D132" s="332"/>
      <c r="E132" s="332"/>
      <c r="F132" s="336"/>
      <c r="G132" s="332"/>
      <c r="H132" s="332"/>
      <c r="I132" s="233"/>
    </row>
    <row r="133" spans="1:9" ht="18.75" x14ac:dyDescent="0.3">
      <c r="A133" s="331"/>
      <c r="B133" s="331"/>
      <c r="C133" s="332"/>
      <c r="D133" s="332"/>
      <c r="E133" s="332"/>
      <c r="F133" s="336"/>
      <c r="G133" s="332"/>
      <c r="H133" s="332"/>
      <c r="I133" s="233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0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07" t="s">
        <v>45</v>
      </c>
      <c r="B1" s="607"/>
      <c r="C1" s="607"/>
      <c r="D1" s="607"/>
      <c r="E1" s="607"/>
      <c r="F1" s="607"/>
      <c r="G1" s="607"/>
      <c r="H1" s="607"/>
      <c r="I1" s="607"/>
    </row>
    <row r="2" spans="1:9" ht="18.75" customHeight="1" x14ac:dyDescent="0.25">
      <c r="A2" s="607"/>
      <c r="B2" s="607"/>
      <c r="C2" s="607"/>
      <c r="D2" s="607"/>
      <c r="E2" s="607"/>
      <c r="F2" s="607"/>
      <c r="G2" s="607"/>
      <c r="H2" s="607"/>
      <c r="I2" s="607"/>
    </row>
    <row r="3" spans="1:9" ht="18.75" customHeight="1" x14ac:dyDescent="0.25">
      <c r="A3" s="607"/>
      <c r="B3" s="607"/>
      <c r="C3" s="607"/>
      <c r="D3" s="607"/>
      <c r="E3" s="607"/>
      <c r="F3" s="607"/>
      <c r="G3" s="607"/>
      <c r="H3" s="607"/>
      <c r="I3" s="607"/>
    </row>
    <row r="4" spans="1:9" ht="18.75" customHeight="1" x14ac:dyDescent="0.25">
      <c r="A4" s="607"/>
      <c r="B4" s="607"/>
      <c r="C4" s="607"/>
      <c r="D4" s="607"/>
      <c r="E4" s="607"/>
      <c r="F4" s="607"/>
      <c r="G4" s="607"/>
      <c r="H4" s="607"/>
      <c r="I4" s="607"/>
    </row>
    <row r="5" spans="1:9" ht="18.75" customHeight="1" x14ac:dyDescent="0.25">
      <c r="A5" s="607"/>
      <c r="B5" s="607"/>
      <c r="C5" s="607"/>
      <c r="D5" s="607"/>
      <c r="E5" s="607"/>
      <c r="F5" s="607"/>
      <c r="G5" s="607"/>
      <c r="H5" s="607"/>
      <c r="I5" s="607"/>
    </row>
    <row r="6" spans="1:9" ht="18.75" customHeight="1" x14ac:dyDescent="0.25">
      <c r="A6" s="607"/>
      <c r="B6" s="607"/>
      <c r="C6" s="607"/>
      <c r="D6" s="607"/>
      <c r="E6" s="607"/>
      <c r="F6" s="607"/>
      <c r="G6" s="607"/>
      <c r="H6" s="607"/>
      <c r="I6" s="607"/>
    </row>
    <row r="7" spans="1:9" ht="18.75" customHeight="1" x14ac:dyDescent="0.25">
      <c r="A7" s="607"/>
      <c r="B7" s="607"/>
      <c r="C7" s="607"/>
      <c r="D7" s="607"/>
      <c r="E7" s="607"/>
      <c r="F7" s="607"/>
      <c r="G7" s="607"/>
      <c r="H7" s="607"/>
      <c r="I7" s="607"/>
    </row>
    <row r="8" spans="1:9" x14ac:dyDescent="0.25">
      <c r="A8" s="608" t="s">
        <v>46</v>
      </c>
      <c r="B8" s="608"/>
      <c r="C8" s="608"/>
      <c r="D8" s="608"/>
      <c r="E8" s="608"/>
      <c r="F8" s="608"/>
      <c r="G8" s="608"/>
      <c r="H8" s="608"/>
      <c r="I8" s="608"/>
    </row>
    <row r="9" spans="1:9" x14ac:dyDescent="0.25">
      <c r="A9" s="608"/>
      <c r="B9" s="608"/>
      <c r="C9" s="608"/>
      <c r="D9" s="608"/>
      <c r="E9" s="608"/>
      <c r="F9" s="608"/>
      <c r="G9" s="608"/>
      <c r="H9" s="608"/>
      <c r="I9" s="608"/>
    </row>
    <row r="10" spans="1:9" x14ac:dyDescent="0.25">
      <c r="A10" s="608"/>
      <c r="B10" s="608"/>
      <c r="C10" s="608"/>
      <c r="D10" s="608"/>
      <c r="E10" s="608"/>
      <c r="F10" s="608"/>
      <c r="G10" s="608"/>
      <c r="H10" s="608"/>
      <c r="I10" s="608"/>
    </row>
    <row r="11" spans="1:9" x14ac:dyDescent="0.25">
      <c r="A11" s="608"/>
      <c r="B11" s="608"/>
      <c r="C11" s="608"/>
      <c r="D11" s="608"/>
      <c r="E11" s="608"/>
      <c r="F11" s="608"/>
      <c r="G11" s="608"/>
      <c r="H11" s="608"/>
      <c r="I11" s="608"/>
    </row>
    <row r="12" spans="1:9" x14ac:dyDescent="0.25">
      <c r="A12" s="608"/>
      <c r="B12" s="608"/>
      <c r="C12" s="608"/>
      <c r="D12" s="608"/>
      <c r="E12" s="608"/>
      <c r="F12" s="608"/>
      <c r="G12" s="608"/>
      <c r="H12" s="608"/>
      <c r="I12" s="608"/>
    </row>
    <row r="13" spans="1:9" x14ac:dyDescent="0.25">
      <c r="A13" s="608"/>
      <c r="B13" s="608"/>
      <c r="C13" s="608"/>
      <c r="D13" s="608"/>
      <c r="E13" s="608"/>
      <c r="F13" s="608"/>
      <c r="G13" s="608"/>
      <c r="H13" s="608"/>
      <c r="I13" s="608"/>
    </row>
    <row r="14" spans="1:9" x14ac:dyDescent="0.25">
      <c r="A14" s="608"/>
      <c r="B14" s="608"/>
      <c r="C14" s="608"/>
      <c r="D14" s="608"/>
      <c r="E14" s="608"/>
      <c r="F14" s="608"/>
      <c r="G14" s="608"/>
      <c r="H14" s="608"/>
      <c r="I14" s="608"/>
    </row>
    <row r="15" spans="1:9" ht="19.5" customHeight="1" x14ac:dyDescent="0.3">
      <c r="A15" s="416"/>
    </row>
    <row r="16" spans="1:9" ht="19.5" customHeight="1" x14ac:dyDescent="0.3">
      <c r="A16" s="641" t="s">
        <v>31</v>
      </c>
      <c r="B16" s="642"/>
      <c r="C16" s="642"/>
      <c r="D16" s="642"/>
      <c r="E16" s="642"/>
      <c r="F16" s="642"/>
      <c r="G16" s="642"/>
      <c r="H16" s="643"/>
    </row>
    <row r="17" spans="1:14" ht="20.25" customHeight="1" x14ac:dyDescent="0.25">
      <c r="A17" s="644" t="s">
        <v>47</v>
      </c>
      <c r="B17" s="644"/>
      <c r="C17" s="644"/>
      <c r="D17" s="644"/>
      <c r="E17" s="644"/>
      <c r="F17" s="644"/>
      <c r="G17" s="644"/>
      <c r="H17" s="644"/>
    </row>
    <row r="18" spans="1:14" ht="26.25" customHeight="1" x14ac:dyDescent="0.4">
      <c r="A18" s="418" t="s">
        <v>33</v>
      </c>
      <c r="B18" s="640" t="s">
        <v>5</v>
      </c>
      <c r="C18" s="640"/>
      <c r="D18" s="585"/>
      <c r="E18" s="419"/>
      <c r="F18" s="420"/>
      <c r="G18" s="420"/>
      <c r="H18" s="420"/>
    </row>
    <row r="19" spans="1:14" ht="26.25" customHeight="1" x14ac:dyDescent="0.4">
      <c r="A19" s="418" t="s">
        <v>34</v>
      </c>
      <c r="B19" s="421" t="s">
        <v>7</v>
      </c>
      <c r="C19" s="598">
        <v>29</v>
      </c>
      <c r="D19" s="420"/>
      <c r="E19" s="420"/>
      <c r="F19" s="420"/>
      <c r="G19" s="420"/>
      <c r="H19" s="420"/>
    </row>
    <row r="20" spans="1:14" ht="26.25" customHeight="1" x14ac:dyDescent="0.4">
      <c r="A20" s="418" t="s">
        <v>35</v>
      </c>
      <c r="B20" s="645" t="s">
        <v>9</v>
      </c>
      <c r="C20" s="645"/>
      <c r="D20" s="420"/>
      <c r="E20" s="420"/>
      <c r="F20" s="420"/>
      <c r="G20" s="420"/>
      <c r="H20" s="420"/>
    </row>
    <row r="21" spans="1:14" ht="26.25" customHeight="1" x14ac:dyDescent="0.4">
      <c r="A21" s="418" t="s">
        <v>36</v>
      </c>
      <c r="B21" s="645" t="s">
        <v>11</v>
      </c>
      <c r="C21" s="645"/>
      <c r="D21" s="645"/>
      <c r="E21" s="645"/>
      <c r="F21" s="645"/>
      <c r="G21" s="645"/>
      <c r="H21" s="645"/>
      <c r="I21" s="422"/>
    </row>
    <row r="22" spans="1:14" ht="26.25" customHeight="1" x14ac:dyDescent="0.4">
      <c r="A22" s="418" t="s">
        <v>37</v>
      </c>
      <c r="B22" s="423" t="s">
        <v>12</v>
      </c>
      <c r="C22" s="420"/>
      <c r="D22" s="420"/>
      <c r="E22" s="420"/>
      <c r="F22" s="420"/>
      <c r="G22" s="420"/>
      <c r="H22" s="420"/>
    </row>
    <row r="23" spans="1:14" ht="26.25" customHeight="1" x14ac:dyDescent="0.4">
      <c r="A23" s="418" t="s">
        <v>38</v>
      </c>
      <c r="B23" s="423"/>
      <c r="C23" s="420"/>
      <c r="D23" s="420"/>
      <c r="E23" s="420"/>
      <c r="F23" s="420"/>
      <c r="G23" s="420"/>
      <c r="H23" s="420"/>
    </row>
    <row r="24" spans="1:14" ht="18.75" x14ac:dyDescent="0.3">
      <c r="A24" s="418"/>
      <c r="B24" s="424"/>
    </row>
    <row r="25" spans="1:14" ht="18.75" x14ac:dyDescent="0.3">
      <c r="A25" s="425" t="s">
        <v>1</v>
      </c>
      <c r="B25" s="424"/>
    </row>
    <row r="26" spans="1:14" ht="26.25" customHeight="1" x14ac:dyDescent="0.4">
      <c r="A26" s="426" t="s">
        <v>4</v>
      </c>
      <c r="B26" s="640" t="s">
        <v>127</v>
      </c>
      <c r="C26" s="640"/>
    </row>
    <row r="27" spans="1:14" ht="26.25" customHeight="1" x14ac:dyDescent="0.4">
      <c r="A27" s="427" t="s">
        <v>48</v>
      </c>
      <c r="B27" s="638"/>
      <c r="C27" s="638"/>
    </row>
    <row r="28" spans="1:14" ht="27" customHeight="1" x14ac:dyDescent="0.4">
      <c r="A28" s="427" t="s">
        <v>6</v>
      </c>
      <c r="B28" s="428">
        <v>99.4</v>
      </c>
    </row>
    <row r="29" spans="1:14" s="3" customFormat="1" ht="27" customHeight="1" x14ac:dyDescent="0.4">
      <c r="A29" s="427" t="s">
        <v>49</v>
      </c>
      <c r="B29" s="429"/>
      <c r="C29" s="615" t="s">
        <v>50</v>
      </c>
      <c r="D29" s="616"/>
      <c r="E29" s="616"/>
      <c r="F29" s="616"/>
      <c r="G29" s="617"/>
      <c r="I29" s="430"/>
      <c r="J29" s="430"/>
      <c r="K29" s="430"/>
      <c r="L29" s="430"/>
    </row>
    <row r="30" spans="1:14" s="3" customFormat="1" ht="19.5" customHeight="1" x14ac:dyDescent="0.3">
      <c r="A30" s="427" t="s">
        <v>51</v>
      </c>
      <c r="B30" s="431">
        <f>B28-B29</f>
        <v>99.4</v>
      </c>
      <c r="C30" s="432"/>
      <c r="D30" s="432"/>
      <c r="E30" s="432"/>
      <c r="F30" s="432"/>
      <c r="G30" s="433"/>
      <c r="I30" s="430"/>
      <c r="J30" s="430"/>
      <c r="K30" s="430"/>
      <c r="L30" s="430"/>
    </row>
    <row r="31" spans="1:14" s="3" customFormat="1" ht="27" customHeight="1" x14ac:dyDescent="0.4">
      <c r="A31" s="427" t="s">
        <v>52</v>
      </c>
      <c r="B31" s="434">
        <v>1</v>
      </c>
      <c r="C31" s="618" t="s">
        <v>53</v>
      </c>
      <c r="D31" s="619"/>
      <c r="E31" s="619"/>
      <c r="F31" s="619"/>
      <c r="G31" s="619"/>
      <c r="H31" s="620"/>
      <c r="I31" s="430"/>
      <c r="J31" s="430"/>
      <c r="K31" s="430"/>
      <c r="L31" s="430"/>
    </row>
    <row r="32" spans="1:14" s="3" customFormat="1" ht="27" customHeight="1" x14ac:dyDescent="0.4">
      <c r="A32" s="427" t="s">
        <v>54</v>
      </c>
      <c r="B32" s="434">
        <v>1</v>
      </c>
      <c r="C32" s="618" t="s">
        <v>55</v>
      </c>
      <c r="D32" s="619"/>
      <c r="E32" s="619"/>
      <c r="F32" s="619"/>
      <c r="G32" s="619"/>
      <c r="H32" s="620"/>
      <c r="I32" s="430"/>
      <c r="J32" s="430"/>
      <c r="K32" s="430"/>
      <c r="L32" s="435"/>
      <c r="M32" s="435"/>
      <c r="N32" s="436"/>
    </row>
    <row r="33" spans="1:14" s="3" customFormat="1" ht="17.25" customHeight="1" x14ac:dyDescent="0.3">
      <c r="A33" s="427"/>
      <c r="B33" s="437"/>
      <c r="C33" s="438"/>
      <c r="D33" s="438"/>
      <c r="E33" s="438"/>
      <c r="F33" s="438"/>
      <c r="G33" s="438"/>
      <c r="H33" s="438"/>
      <c r="I33" s="430"/>
      <c r="J33" s="430"/>
      <c r="K33" s="430"/>
      <c r="L33" s="435"/>
      <c r="M33" s="435"/>
      <c r="N33" s="436"/>
    </row>
    <row r="34" spans="1:14" s="3" customFormat="1" ht="18.75" x14ac:dyDescent="0.3">
      <c r="A34" s="427" t="s">
        <v>56</v>
      </c>
      <c r="B34" s="439">
        <f>B31/B32</f>
        <v>1</v>
      </c>
      <c r="C34" s="417" t="s">
        <v>57</v>
      </c>
      <c r="D34" s="417"/>
      <c r="E34" s="417"/>
      <c r="F34" s="417"/>
      <c r="G34" s="417"/>
      <c r="I34" s="430"/>
      <c r="J34" s="430"/>
      <c r="K34" s="430"/>
      <c r="L34" s="435"/>
      <c r="M34" s="435"/>
      <c r="N34" s="436"/>
    </row>
    <row r="35" spans="1:14" s="3" customFormat="1" ht="19.5" customHeight="1" x14ac:dyDescent="0.3">
      <c r="A35" s="427"/>
      <c r="B35" s="431"/>
      <c r="G35" s="417"/>
      <c r="I35" s="430"/>
      <c r="J35" s="430"/>
      <c r="K35" s="430"/>
      <c r="L35" s="435"/>
      <c r="M35" s="435"/>
      <c r="N35" s="436"/>
    </row>
    <row r="36" spans="1:14" s="3" customFormat="1" ht="27" customHeight="1" x14ac:dyDescent="0.4">
      <c r="A36" s="440" t="s">
        <v>58</v>
      </c>
      <c r="B36" s="441">
        <v>20</v>
      </c>
      <c r="C36" s="417"/>
      <c r="D36" s="621" t="s">
        <v>59</v>
      </c>
      <c r="E36" s="639"/>
      <c r="F36" s="621" t="s">
        <v>60</v>
      </c>
      <c r="G36" s="622"/>
      <c r="J36" s="430"/>
      <c r="K36" s="430"/>
      <c r="L36" s="435"/>
      <c r="M36" s="435"/>
      <c r="N36" s="436"/>
    </row>
    <row r="37" spans="1:14" s="3" customFormat="1" ht="27" customHeight="1" thickBot="1" x14ac:dyDescent="0.45">
      <c r="A37" s="442" t="s">
        <v>61</v>
      </c>
      <c r="B37" s="443">
        <v>4</v>
      </c>
      <c r="C37" s="444" t="s">
        <v>62</v>
      </c>
      <c r="D37" s="445" t="s">
        <v>63</v>
      </c>
      <c r="E37" s="446" t="s">
        <v>64</v>
      </c>
      <c r="F37" s="445" t="s">
        <v>63</v>
      </c>
      <c r="G37" s="447" t="s">
        <v>64</v>
      </c>
      <c r="I37" s="448" t="s">
        <v>65</v>
      </c>
      <c r="J37" s="430"/>
      <c r="K37" s="430"/>
      <c r="L37" s="435"/>
      <c r="M37" s="435"/>
      <c r="N37" s="436"/>
    </row>
    <row r="38" spans="1:14" s="3" customFormat="1" ht="26.25" customHeight="1" x14ac:dyDescent="0.4">
      <c r="A38" s="442" t="s">
        <v>66</v>
      </c>
      <c r="B38" s="443">
        <v>20</v>
      </c>
      <c r="C38" s="449">
        <v>1</v>
      </c>
      <c r="D38" s="658">
        <v>227494779</v>
      </c>
      <c r="E38" s="451">
        <f>IF(ISBLANK(D38),"-",$D$48/$D$45*D38)</f>
        <v>229173551.65707192</v>
      </c>
      <c r="F38" s="661">
        <v>231455025</v>
      </c>
      <c r="G38" s="452">
        <f>IF(ISBLANK(F38),"-",$D$48/$F$45*F38)</f>
        <v>226143222.23401919</v>
      </c>
      <c r="I38" s="453"/>
      <c r="J38" s="430"/>
      <c r="K38" s="430"/>
      <c r="L38" s="435"/>
      <c r="M38" s="435"/>
      <c r="N38" s="436"/>
    </row>
    <row r="39" spans="1:14" s="3" customFormat="1" ht="26.25" customHeight="1" x14ac:dyDescent="0.4">
      <c r="A39" s="442" t="s">
        <v>67</v>
      </c>
      <c r="B39" s="443">
        <v>1</v>
      </c>
      <c r="C39" s="454">
        <v>2</v>
      </c>
      <c r="D39" s="659">
        <v>227331773</v>
      </c>
      <c r="E39" s="456">
        <f>IF(ISBLANK(D39),"-",$D$48/$D$45*D39)</f>
        <v>229009342.77225435</v>
      </c>
      <c r="F39" s="662">
        <v>230973127</v>
      </c>
      <c r="G39" s="457">
        <f>IF(ISBLANK(F39),"-",$D$48/$F$45*F39)</f>
        <v>225672383.60561556</v>
      </c>
      <c r="I39" s="623">
        <f>ABS((F43/D43*D42)-F42)/D42</f>
        <v>1.4840432318475094E-2</v>
      </c>
      <c r="J39" s="430"/>
      <c r="K39" s="430"/>
      <c r="L39" s="435"/>
      <c r="M39" s="435"/>
      <c r="N39" s="436"/>
    </row>
    <row r="40" spans="1:14" ht="26.25" customHeight="1" x14ac:dyDescent="0.4">
      <c r="A40" s="442" t="s">
        <v>68</v>
      </c>
      <c r="B40" s="443">
        <v>1</v>
      </c>
      <c r="C40" s="454">
        <v>3</v>
      </c>
      <c r="D40" s="659">
        <v>227389415</v>
      </c>
      <c r="E40" s="456">
        <f>IF(ISBLANK(D40),"-",$D$48/$D$45*D40)</f>
        <v>229067410.13504255</v>
      </c>
      <c r="F40" s="662">
        <v>230840366</v>
      </c>
      <c r="G40" s="457">
        <f>IF(ISBLANK(F40),"-",$D$48/$F$45*F40)</f>
        <v>225542669.41890904</v>
      </c>
      <c r="I40" s="623"/>
      <c r="L40" s="435"/>
      <c r="M40" s="435"/>
      <c r="N40" s="458"/>
    </row>
    <row r="41" spans="1:14" ht="27" customHeight="1" thickBot="1" x14ac:dyDescent="0.45">
      <c r="A41" s="442" t="s">
        <v>69</v>
      </c>
      <c r="B41" s="443">
        <v>1</v>
      </c>
      <c r="C41" s="459">
        <v>4</v>
      </c>
      <c r="D41" s="660"/>
      <c r="E41" s="461" t="str">
        <f>IF(ISBLANK(D41),"-",$D$48/$D$45*D41)</f>
        <v>-</v>
      </c>
      <c r="F41" s="663"/>
      <c r="G41" s="462" t="str">
        <f>IF(ISBLANK(F41),"-",$D$48/$F$45*F41)</f>
        <v>-</v>
      </c>
      <c r="I41" s="463"/>
      <c r="L41" s="435"/>
      <c r="M41" s="435"/>
      <c r="N41" s="458"/>
    </row>
    <row r="42" spans="1:14" ht="27" customHeight="1" thickBot="1" x14ac:dyDescent="0.45">
      <c r="A42" s="442" t="s">
        <v>70</v>
      </c>
      <c r="B42" s="443">
        <v>1</v>
      </c>
      <c r="C42" s="464" t="s">
        <v>71</v>
      </c>
      <c r="D42" s="465">
        <f>AVERAGE(D38:D41)</f>
        <v>227405322.33333334</v>
      </c>
      <c r="E42" s="466">
        <f>AVERAGE(E38:E41)</f>
        <v>229083434.85478961</v>
      </c>
      <c r="F42" s="465">
        <f>AVERAGE(F38:F41)</f>
        <v>231089506</v>
      </c>
      <c r="G42" s="467">
        <f>AVERAGE(G38:G41)</f>
        <v>225786091.75284794</v>
      </c>
      <c r="H42" s="468"/>
    </row>
    <row r="43" spans="1:14" ht="26.25" customHeight="1" x14ac:dyDescent="0.4">
      <c r="A43" s="442" t="s">
        <v>72</v>
      </c>
      <c r="B43" s="443">
        <v>1</v>
      </c>
      <c r="C43" s="469" t="s">
        <v>73</v>
      </c>
      <c r="D43" s="470">
        <v>29.96</v>
      </c>
      <c r="E43" s="458"/>
      <c r="F43" s="470">
        <v>30.89</v>
      </c>
      <c r="H43" s="468"/>
    </row>
    <row r="44" spans="1:14" ht="26.25" customHeight="1" x14ac:dyDescent="0.4">
      <c r="A44" s="442" t="s">
        <v>74</v>
      </c>
      <c r="B44" s="443">
        <v>1</v>
      </c>
      <c r="C44" s="471" t="s">
        <v>75</v>
      </c>
      <c r="D44" s="472">
        <f>D43*$B$34</f>
        <v>29.96</v>
      </c>
      <c r="E44" s="473"/>
      <c r="F44" s="472">
        <f>F43*$B$34</f>
        <v>30.89</v>
      </c>
      <c r="H44" s="468"/>
    </row>
    <row r="45" spans="1:14" ht="19.5" customHeight="1" x14ac:dyDescent="0.3">
      <c r="A45" s="442" t="s">
        <v>76</v>
      </c>
      <c r="B45" s="474">
        <f>(B44/B43)*(B42/B41)*(B40/B39)*(B38/B37)*B36</f>
        <v>100</v>
      </c>
      <c r="C45" s="471" t="s">
        <v>77</v>
      </c>
      <c r="D45" s="475">
        <f>D44*$B$30/100</f>
        <v>29.780240000000003</v>
      </c>
      <c r="E45" s="476"/>
      <c r="F45" s="475">
        <f>F44*$B$30/100</f>
        <v>30.704660000000004</v>
      </c>
      <c r="H45" s="468"/>
    </row>
    <row r="46" spans="1:14" ht="19.5" customHeight="1" x14ac:dyDescent="0.3">
      <c r="A46" s="609" t="s">
        <v>78</v>
      </c>
      <c r="B46" s="610"/>
      <c r="C46" s="471" t="s">
        <v>79</v>
      </c>
      <c r="D46" s="477">
        <f>D45/$B$45</f>
        <v>0.29780240000000002</v>
      </c>
      <c r="E46" s="478"/>
      <c r="F46" s="479">
        <f>F45/$B$45</f>
        <v>0.30704660000000006</v>
      </c>
      <c r="H46" s="468"/>
    </row>
    <row r="47" spans="1:14" ht="27" customHeight="1" x14ac:dyDescent="0.4">
      <c r="A47" s="611"/>
      <c r="B47" s="612"/>
      <c r="C47" s="480" t="s">
        <v>80</v>
      </c>
      <c r="D47" s="481">
        <v>0.3</v>
      </c>
      <c r="E47" s="482"/>
      <c r="F47" s="478"/>
      <c r="H47" s="468"/>
    </row>
    <row r="48" spans="1:14" ht="18.75" x14ac:dyDescent="0.3">
      <c r="C48" s="483" t="s">
        <v>81</v>
      </c>
      <c r="D48" s="475">
        <f>D47*$B$45</f>
        <v>30</v>
      </c>
      <c r="F48" s="484"/>
      <c r="H48" s="468"/>
    </row>
    <row r="49" spans="1:12" ht="19.5" customHeight="1" x14ac:dyDescent="0.3">
      <c r="C49" s="485" t="s">
        <v>82</v>
      </c>
      <c r="D49" s="486">
        <f>D48/B34</f>
        <v>30</v>
      </c>
      <c r="F49" s="484"/>
      <c r="H49" s="468"/>
    </row>
    <row r="50" spans="1:12" ht="18.75" x14ac:dyDescent="0.3">
      <c r="C50" s="440" t="s">
        <v>83</v>
      </c>
      <c r="D50" s="487">
        <f>AVERAGE(E38:E41,G38:G41)</f>
        <v>227434763.30381879</v>
      </c>
      <c r="F50" s="488"/>
      <c r="H50" s="468"/>
    </row>
    <row r="51" spans="1:12" ht="18.75" x14ac:dyDescent="0.3">
      <c r="C51" s="442" t="s">
        <v>84</v>
      </c>
      <c r="D51" s="489">
        <f>STDEV(E38:E41,G38:G41)/D50</f>
        <v>7.9926981996219417E-3</v>
      </c>
      <c r="F51" s="488"/>
      <c r="H51" s="468"/>
    </row>
    <row r="52" spans="1:12" ht="19.5" customHeight="1" x14ac:dyDescent="0.3">
      <c r="C52" s="490" t="s">
        <v>20</v>
      </c>
      <c r="D52" s="491">
        <f>COUNT(E38:E41,G38:G41)</f>
        <v>6</v>
      </c>
      <c r="F52" s="488"/>
    </row>
    <row r="54" spans="1:12" ht="18.75" x14ac:dyDescent="0.3">
      <c r="A54" s="492" t="s">
        <v>1</v>
      </c>
      <c r="B54" s="493" t="s">
        <v>85</v>
      </c>
    </row>
    <row r="55" spans="1:12" ht="18.75" x14ac:dyDescent="0.3">
      <c r="A55" s="417" t="s">
        <v>86</v>
      </c>
      <c r="B55" s="494" t="str">
        <f>B21</f>
        <v xml:space="preserve">Lamivudine 150mg,NEVIRAPINE 200MG,ZIDOVUDINE 300MG </v>
      </c>
    </row>
    <row r="56" spans="1:12" ht="26.25" customHeight="1" x14ac:dyDescent="0.4">
      <c r="A56" s="495" t="s">
        <v>87</v>
      </c>
      <c r="B56" s="496">
        <v>300</v>
      </c>
      <c r="C56" s="417" t="str">
        <f>B20</f>
        <v>Lamivudine     Nevirapine and Zidovudine</v>
      </c>
      <c r="H56" s="497"/>
    </row>
    <row r="57" spans="1:12" ht="18.75" x14ac:dyDescent="0.3">
      <c r="A57" s="494" t="s">
        <v>88</v>
      </c>
      <c r="B57" s="586">
        <f>Uniformity!C46</f>
        <v>1227.8440000000001</v>
      </c>
      <c r="H57" s="497"/>
    </row>
    <row r="58" spans="1:12" ht="19.5" customHeight="1" x14ac:dyDescent="0.3">
      <c r="H58" s="497"/>
    </row>
    <row r="59" spans="1:12" s="3" customFormat="1" ht="27" customHeight="1" thickBot="1" x14ac:dyDescent="0.45">
      <c r="A59" s="440" t="s">
        <v>89</v>
      </c>
      <c r="B59" s="441">
        <v>100</v>
      </c>
      <c r="C59" s="417"/>
      <c r="D59" s="498" t="s">
        <v>90</v>
      </c>
      <c r="E59" s="499" t="s">
        <v>62</v>
      </c>
      <c r="F59" s="499" t="s">
        <v>63</v>
      </c>
      <c r="G59" s="499" t="s">
        <v>91</v>
      </c>
      <c r="H59" s="444" t="s">
        <v>92</v>
      </c>
      <c r="L59" s="430"/>
    </row>
    <row r="60" spans="1:12" s="3" customFormat="1" ht="26.25" customHeight="1" x14ac:dyDescent="0.4">
      <c r="A60" s="442" t="s">
        <v>93</v>
      </c>
      <c r="B60" s="443">
        <v>5</v>
      </c>
      <c r="C60" s="626" t="s">
        <v>94</v>
      </c>
      <c r="D60" s="629">
        <v>1233.21</v>
      </c>
      <c r="E60" s="500">
        <v>1</v>
      </c>
      <c r="F60" s="501"/>
      <c r="G60" s="587" t="str">
        <f>IF(ISBLANK(F60),"-",(F60/$D$50*$D$47*$B$68)*($B$57/$D$60))</f>
        <v>-</v>
      </c>
      <c r="H60" s="502" t="str">
        <f t="shared" ref="H60:H71" si="0">IF(ISBLANK(F60),"-",G60/$B$56)</f>
        <v>-</v>
      </c>
      <c r="L60" s="430"/>
    </row>
    <row r="61" spans="1:12" s="3" customFormat="1" ht="26.25" customHeight="1" x14ac:dyDescent="0.4">
      <c r="A61" s="442" t="s">
        <v>95</v>
      </c>
      <c r="B61" s="443">
        <v>50</v>
      </c>
      <c r="C61" s="627"/>
      <c r="D61" s="630"/>
      <c r="E61" s="503">
        <v>2</v>
      </c>
      <c r="F61" s="455">
        <v>215092820</v>
      </c>
      <c r="G61" s="588">
        <f>IF(ISBLANK(F61),"-",(F61/$D$50*$D$47*$B$68)*($B$57/$D$60))</f>
        <v>282.48570508347325</v>
      </c>
      <c r="H61" s="504">
        <f t="shared" si="0"/>
        <v>0.94161901694491079</v>
      </c>
      <c r="L61" s="430"/>
    </row>
    <row r="62" spans="1:12" s="3" customFormat="1" ht="26.25" customHeight="1" x14ac:dyDescent="0.4">
      <c r="A62" s="442" t="s">
        <v>96</v>
      </c>
      <c r="B62" s="443">
        <v>1</v>
      </c>
      <c r="C62" s="627"/>
      <c r="D62" s="630"/>
      <c r="E62" s="503">
        <v>3</v>
      </c>
      <c r="F62" s="505">
        <v>219589149</v>
      </c>
      <c r="G62" s="588">
        <f>IF(ISBLANK(F62),"-",(F62/$D$50*$D$47*$B$68)*($B$57/$D$60))</f>
        <v>288.39082394263488</v>
      </c>
      <c r="H62" s="504">
        <f t="shared" si="0"/>
        <v>0.96130274647544955</v>
      </c>
      <c r="L62" s="430"/>
    </row>
    <row r="63" spans="1:12" ht="27" customHeight="1" thickBot="1" x14ac:dyDescent="0.45">
      <c r="A63" s="442" t="s">
        <v>97</v>
      </c>
      <c r="B63" s="443">
        <v>1</v>
      </c>
      <c r="C63" s="637"/>
      <c r="D63" s="631"/>
      <c r="E63" s="506">
        <v>4</v>
      </c>
      <c r="F63" s="507"/>
      <c r="G63" s="588" t="str">
        <f>IF(ISBLANK(F63),"-",(F63/$D$50*$D$47*$B$68)*($B$57/$D$60))</f>
        <v>-</v>
      </c>
      <c r="H63" s="504" t="str">
        <f t="shared" si="0"/>
        <v>-</v>
      </c>
    </row>
    <row r="64" spans="1:12" ht="26.25" customHeight="1" x14ac:dyDescent="0.4">
      <c r="A64" s="442" t="s">
        <v>98</v>
      </c>
      <c r="B64" s="443">
        <v>1</v>
      </c>
      <c r="C64" s="626" t="s">
        <v>99</v>
      </c>
      <c r="D64" s="629">
        <v>1225.5899999999999</v>
      </c>
      <c r="E64" s="500">
        <v>1</v>
      </c>
      <c r="F64" s="501">
        <v>213201666</v>
      </c>
      <c r="G64" s="589">
        <f>IF(ISBLANK(F64),"-",(F64/$D$50*$D$47*$B$68)*($B$57/$D$64))</f>
        <v>281.74290303749223</v>
      </c>
      <c r="H64" s="508">
        <f t="shared" si="0"/>
        <v>0.93914301012497414</v>
      </c>
    </row>
    <row r="65" spans="1:8" ht="26.25" customHeight="1" x14ac:dyDescent="0.4">
      <c r="A65" s="442" t="s">
        <v>100</v>
      </c>
      <c r="B65" s="443">
        <v>1</v>
      </c>
      <c r="C65" s="627"/>
      <c r="D65" s="630"/>
      <c r="E65" s="503">
        <v>2</v>
      </c>
      <c r="F65" s="455">
        <v>216842474</v>
      </c>
      <c r="G65" s="590">
        <f>IF(ISBLANK(F65),"-",(F65/$D$50*$D$47*$B$68)*($B$57/$D$64))</f>
        <v>286.55417789555133</v>
      </c>
      <c r="H65" s="509">
        <f t="shared" si="0"/>
        <v>0.95518059298517111</v>
      </c>
    </row>
    <row r="66" spans="1:8" ht="26.25" customHeight="1" x14ac:dyDescent="0.4">
      <c r="A66" s="442" t="s">
        <v>101</v>
      </c>
      <c r="B66" s="443">
        <v>1</v>
      </c>
      <c r="C66" s="627"/>
      <c r="D66" s="630"/>
      <c r="E66" s="503">
        <v>3</v>
      </c>
      <c r="F66" s="455">
        <v>219096864</v>
      </c>
      <c r="G66" s="590">
        <f>IF(ISBLANK(F66),"-",(F66/$D$50*$D$47*$B$68)*($B$57/$D$64))</f>
        <v>289.5333215162147</v>
      </c>
      <c r="H66" s="509">
        <f t="shared" si="0"/>
        <v>0.96511107172071564</v>
      </c>
    </row>
    <row r="67" spans="1:8" ht="27" customHeight="1" x14ac:dyDescent="0.4">
      <c r="A67" s="442" t="s">
        <v>102</v>
      </c>
      <c r="B67" s="443">
        <v>1</v>
      </c>
      <c r="C67" s="637"/>
      <c r="D67" s="631"/>
      <c r="E67" s="506">
        <v>4</v>
      </c>
      <c r="F67" s="507"/>
      <c r="G67" s="591" t="str">
        <f>IF(ISBLANK(F67),"-",(F67/$D$50*$D$47*$B$68)*($B$57/$D$64))</f>
        <v>-</v>
      </c>
      <c r="H67" s="510" t="str">
        <f t="shared" si="0"/>
        <v>-</v>
      </c>
    </row>
    <row r="68" spans="1:8" ht="26.25" customHeight="1" x14ac:dyDescent="0.4">
      <c r="A68" s="442" t="s">
        <v>103</v>
      </c>
      <c r="B68" s="511">
        <f>(B67/B66)*(B65/B64)*(B63/B62)*(B61/B60)*B59</f>
        <v>1000</v>
      </c>
      <c r="C68" s="626" t="s">
        <v>104</v>
      </c>
      <c r="D68" s="629">
        <v>1256.19</v>
      </c>
      <c r="E68" s="500">
        <v>1</v>
      </c>
      <c r="F68" s="501"/>
      <c r="G68" s="589" t="str">
        <f>IF(ISBLANK(F68),"-",(F68/$D$50*$D$47*$B$68)*($B$57/$D$68))</f>
        <v>-</v>
      </c>
      <c r="H68" s="504" t="str">
        <f t="shared" si="0"/>
        <v>-</v>
      </c>
    </row>
    <row r="69" spans="1:8" ht="27" customHeight="1" x14ac:dyDescent="0.4">
      <c r="A69" s="490" t="s">
        <v>105</v>
      </c>
      <c r="B69" s="512">
        <f>(D47*B68)/B56*B57</f>
        <v>1227.8440000000001</v>
      </c>
      <c r="C69" s="627"/>
      <c r="D69" s="630"/>
      <c r="E69" s="503">
        <v>2</v>
      </c>
      <c r="F69" s="455"/>
      <c r="G69" s="590" t="str">
        <f>IF(ISBLANK(F69),"-",(F69/$D$50*$D$47*$B$68)*($B$57/$D$68))</f>
        <v>-</v>
      </c>
      <c r="H69" s="504" t="str">
        <f t="shared" si="0"/>
        <v>-</v>
      </c>
    </row>
    <row r="70" spans="1:8" ht="26.25" customHeight="1" x14ac:dyDescent="0.4">
      <c r="A70" s="632" t="s">
        <v>78</v>
      </c>
      <c r="B70" s="633"/>
      <c r="C70" s="627"/>
      <c r="D70" s="630"/>
      <c r="E70" s="503">
        <v>3</v>
      </c>
      <c r="F70" s="455">
        <v>217180521</v>
      </c>
      <c r="G70" s="590">
        <f>IF(ISBLANK(F70),"-",(F70/$D$50*$D$47*$B$68)*($B$57/$D$68))</f>
        <v>280.0097402432641</v>
      </c>
      <c r="H70" s="504">
        <f t="shared" si="0"/>
        <v>0.93336580081088039</v>
      </c>
    </row>
    <row r="71" spans="1:8" ht="27" customHeight="1" x14ac:dyDescent="0.4">
      <c r="A71" s="634"/>
      <c r="B71" s="635"/>
      <c r="C71" s="628"/>
      <c r="D71" s="631"/>
      <c r="E71" s="506">
        <v>4</v>
      </c>
      <c r="F71" s="507"/>
      <c r="G71" s="591" t="str">
        <f>IF(ISBLANK(F71),"-",(F71/$D$50*$D$47*$B$68)*($B$57/$D$68))</f>
        <v>-</v>
      </c>
      <c r="H71" s="513" t="str">
        <f t="shared" si="0"/>
        <v>-</v>
      </c>
    </row>
    <row r="72" spans="1:8" ht="26.25" customHeight="1" x14ac:dyDescent="0.4">
      <c r="A72" s="514"/>
      <c r="B72" s="514"/>
      <c r="C72" s="514"/>
      <c r="D72" s="514"/>
      <c r="E72" s="514"/>
      <c r="F72" s="516" t="s">
        <v>71</v>
      </c>
      <c r="G72" s="596">
        <f>AVERAGE(G60:G71)</f>
        <v>284.78611195310509</v>
      </c>
      <c r="H72" s="517">
        <f>AVERAGE(H60:H71)</f>
        <v>0.94928703984368357</v>
      </c>
    </row>
    <row r="73" spans="1:8" ht="26.25" customHeight="1" x14ac:dyDescent="0.4">
      <c r="C73" s="514"/>
      <c r="D73" s="514"/>
      <c r="E73" s="514"/>
      <c r="F73" s="518" t="s">
        <v>84</v>
      </c>
      <c r="G73" s="592">
        <f>STDEV(G60:G71)/G72</f>
        <v>1.3692031920041174E-2</v>
      </c>
      <c r="H73" s="592">
        <f>STDEV(H60:H71)/H72</f>
        <v>1.3692031920041148E-2</v>
      </c>
    </row>
    <row r="74" spans="1:8" ht="27" customHeight="1" x14ac:dyDescent="0.4">
      <c r="A74" s="514"/>
      <c r="B74" s="514"/>
      <c r="C74" s="515"/>
      <c r="D74" s="515"/>
      <c r="E74" s="519"/>
      <c r="F74" s="520" t="s">
        <v>20</v>
      </c>
      <c r="G74" s="521">
        <f>COUNT(G60:G71)</f>
        <v>6</v>
      </c>
      <c r="H74" s="521">
        <f>COUNT(H60:H71)</f>
        <v>6</v>
      </c>
    </row>
    <row r="76" spans="1:8" ht="26.25" customHeight="1" x14ac:dyDescent="0.4">
      <c r="A76" s="426" t="s">
        <v>106</v>
      </c>
      <c r="B76" s="522" t="s">
        <v>107</v>
      </c>
      <c r="C76" s="613" t="str">
        <f>B20</f>
        <v>Lamivudine     Nevirapine and Zidovudine</v>
      </c>
      <c r="D76" s="613"/>
      <c r="E76" s="523" t="s">
        <v>108</v>
      </c>
      <c r="F76" s="523"/>
      <c r="G76" s="524">
        <f>H72</f>
        <v>0.94928703984368357</v>
      </c>
      <c r="H76" s="525"/>
    </row>
    <row r="77" spans="1:8" ht="18.75" x14ac:dyDescent="0.3">
      <c r="A77" s="425" t="s">
        <v>109</v>
      </c>
      <c r="B77" s="425" t="s">
        <v>110</v>
      </c>
    </row>
    <row r="78" spans="1:8" ht="18.75" x14ac:dyDescent="0.3">
      <c r="A78" s="425"/>
      <c r="B78" s="425"/>
    </row>
    <row r="79" spans="1:8" ht="26.25" customHeight="1" x14ac:dyDescent="0.4">
      <c r="A79" s="426" t="s">
        <v>4</v>
      </c>
      <c r="B79" s="636" t="str">
        <f>B26</f>
        <v>zidovudine</v>
      </c>
      <c r="C79" s="636"/>
    </row>
    <row r="80" spans="1:8" ht="26.25" customHeight="1" x14ac:dyDescent="0.4">
      <c r="A80" s="427" t="s">
        <v>48</v>
      </c>
      <c r="B80" s="636">
        <f>B27</f>
        <v>0</v>
      </c>
      <c r="C80" s="636"/>
    </row>
    <row r="81" spans="1:12" ht="27" customHeight="1" x14ac:dyDescent="0.4">
      <c r="A81" s="427" t="s">
        <v>6</v>
      </c>
      <c r="B81" s="526">
        <f>B28</f>
        <v>99.4</v>
      </c>
    </row>
    <row r="82" spans="1:12" s="3" customFormat="1" ht="27" customHeight="1" x14ac:dyDescent="0.4">
      <c r="A82" s="427" t="s">
        <v>49</v>
      </c>
      <c r="B82" s="429">
        <v>0</v>
      </c>
      <c r="C82" s="615" t="s">
        <v>50</v>
      </c>
      <c r="D82" s="616"/>
      <c r="E82" s="616"/>
      <c r="F82" s="616"/>
      <c r="G82" s="617"/>
      <c r="I82" s="430"/>
      <c r="J82" s="430"/>
      <c r="K82" s="430"/>
      <c r="L82" s="430"/>
    </row>
    <row r="83" spans="1:12" s="3" customFormat="1" ht="19.5" customHeight="1" x14ac:dyDescent="0.3">
      <c r="A83" s="427" t="s">
        <v>51</v>
      </c>
      <c r="B83" s="431">
        <f>B81-B82</f>
        <v>99.4</v>
      </c>
      <c r="C83" s="432"/>
      <c r="D83" s="432"/>
      <c r="E83" s="432"/>
      <c r="F83" s="432"/>
      <c r="G83" s="433"/>
      <c r="I83" s="430"/>
      <c r="J83" s="430"/>
      <c r="K83" s="430"/>
      <c r="L83" s="430"/>
    </row>
    <row r="84" spans="1:12" s="3" customFormat="1" ht="27" customHeight="1" x14ac:dyDescent="0.4">
      <c r="A84" s="427" t="s">
        <v>52</v>
      </c>
      <c r="B84" s="434">
        <v>1</v>
      </c>
      <c r="C84" s="618" t="s">
        <v>111</v>
      </c>
      <c r="D84" s="619"/>
      <c r="E84" s="619"/>
      <c r="F84" s="619"/>
      <c r="G84" s="619"/>
      <c r="H84" s="620"/>
      <c r="I84" s="430"/>
      <c r="J84" s="430"/>
      <c r="K84" s="430"/>
      <c r="L84" s="430"/>
    </row>
    <row r="85" spans="1:12" s="3" customFormat="1" ht="27" customHeight="1" x14ac:dyDescent="0.4">
      <c r="A85" s="427" t="s">
        <v>54</v>
      </c>
      <c r="B85" s="434">
        <v>1</v>
      </c>
      <c r="C85" s="618" t="s">
        <v>112</v>
      </c>
      <c r="D85" s="619"/>
      <c r="E85" s="619"/>
      <c r="F85" s="619"/>
      <c r="G85" s="619"/>
      <c r="H85" s="620"/>
      <c r="I85" s="430"/>
      <c r="J85" s="430"/>
      <c r="K85" s="430"/>
      <c r="L85" s="430"/>
    </row>
    <row r="86" spans="1:12" s="3" customFormat="1" ht="18.75" x14ac:dyDescent="0.3">
      <c r="A86" s="427"/>
      <c r="B86" s="437"/>
      <c r="C86" s="438"/>
      <c r="D86" s="438"/>
      <c r="E86" s="438"/>
      <c r="F86" s="438"/>
      <c r="G86" s="438"/>
      <c r="H86" s="438"/>
      <c r="I86" s="430"/>
      <c r="J86" s="430"/>
      <c r="K86" s="430"/>
      <c r="L86" s="430"/>
    </row>
    <row r="87" spans="1:12" s="3" customFormat="1" ht="18.75" x14ac:dyDescent="0.3">
      <c r="A87" s="427" t="s">
        <v>56</v>
      </c>
      <c r="B87" s="439">
        <f>B84/B85</f>
        <v>1</v>
      </c>
      <c r="C87" s="417" t="s">
        <v>57</v>
      </c>
      <c r="D87" s="417"/>
      <c r="E87" s="417"/>
      <c r="F87" s="417"/>
      <c r="G87" s="417"/>
      <c r="I87" s="430"/>
      <c r="J87" s="430"/>
      <c r="K87" s="430"/>
      <c r="L87" s="430"/>
    </row>
    <row r="88" spans="1:12" ht="19.5" customHeight="1" x14ac:dyDescent="0.3">
      <c r="A88" s="425"/>
      <c r="B88" s="425"/>
    </row>
    <row r="89" spans="1:12" ht="27" customHeight="1" x14ac:dyDescent="0.4">
      <c r="A89" s="440" t="s">
        <v>58</v>
      </c>
      <c r="B89" s="441">
        <v>20</v>
      </c>
      <c r="D89" s="527" t="s">
        <v>59</v>
      </c>
      <c r="E89" s="528"/>
      <c r="F89" s="621" t="s">
        <v>60</v>
      </c>
      <c r="G89" s="622"/>
    </row>
    <row r="90" spans="1:12" ht="27" customHeight="1" x14ac:dyDescent="0.4">
      <c r="A90" s="442" t="s">
        <v>61</v>
      </c>
      <c r="B90" s="443">
        <v>4</v>
      </c>
      <c r="C90" s="529" t="s">
        <v>62</v>
      </c>
      <c r="D90" s="445" t="s">
        <v>63</v>
      </c>
      <c r="E90" s="446" t="s">
        <v>64</v>
      </c>
      <c r="F90" s="445" t="s">
        <v>63</v>
      </c>
      <c r="G90" s="530" t="s">
        <v>64</v>
      </c>
      <c r="I90" s="448" t="s">
        <v>65</v>
      </c>
    </row>
    <row r="91" spans="1:12" ht="26.25" customHeight="1" x14ac:dyDescent="0.4">
      <c r="A91" s="442" t="s">
        <v>66</v>
      </c>
      <c r="B91" s="443">
        <v>20</v>
      </c>
      <c r="C91" s="531">
        <v>1</v>
      </c>
      <c r="D91" s="450">
        <v>28432681</v>
      </c>
      <c r="E91" s="451">
        <f>IF(ISBLANK(D91),"-",$D$101/$D$98*D91)</f>
        <v>33060918.678971644</v>
      </c>
      <c r="F91" s="450">
        <v>28460762</v>
      </c>
      <c r="G91" s="452">
        <f>IF(ISBLANK(F91),"-",$D$101/$F$98*F91)</f>
        <v>32211224.371767785</v>
      </c>
      <c r="I91" s="453"/>
    </row>
    <row r="92" spans="1:12" ht="26.25" customHeight="1" x14ac:dyDescent="0.4">
      <c r="A92" s="442" t="s">
        <v>67</v>
      </c>
      <c r="B92" s="443">
        <v>1</v>
      </c>
      <c r="C92" s="515">
        <v>2</v>
      </c>
      <c r="D92" s="455">
        <v>28745479</v>
      </c>
      <c r="E92" s="456">
        <f>IF(ISBLANK(D92),"-",$D$101/$D$98*D92)</f>
        <v>33424633.561889123</v>
      </c>
      <c r="F92" s="455">
        <v>28447203</v>
      </c>
      <c r="G92" s="457">
        <f>IF(ISBLANK(F92),"-",$D$101/$F$98*F92)</f>
        <v>32195878.612885546</v>
      </c>
      <c r="I92" s="623">
        <f>ABS((F96/D96*D95)-F95)/D95</f>
        <v>2.9963231703423202E-2</v>
      </c>
    </row>
    <row r="93" spans="1:12" ht="26.25" customHeight="1" x14ac:dyDescent="0.4">
      <c r="A93" s="442" t="s">
        <v>68</v>
      </c>
      <c r="B93" s="443">
        <v>1</v>
      </c>
      <c r="C93" s="515">
        <v>3</v>
      </c>
      <c r="D93" s="455">
        <v>28405213</v>
      </c>
      <c r="E93" s="456">
        <f>IF(ISBLANK(D93),"-",$D$101/$D$98*D93)</f>
        <v>33028979.470907729</v>
      </c>
      <c r="F93" s="455">
        <v>28455397</v>
      </c>
      <c r="G93" s="457">
        <f>IF(ISBLANK(F93),"-",$D$101/$F$98*F93)</f>
        <v>32205152.39032349</v>
      </c>
      <c r="I93" s="623"/>
    </row>
    <row r="94" spans="1:12" ht="27" customHeight="1" x14ac:dyDescent="0.4">
      <c r="A94" s="442" t="s">
        <v>69</v>
      </c>
      <c r="B94" s="443">
        <v>1</v>
      </c>
      <c r="C94" s="532">
        <v>4</v>
      </c>
      <c r="D94" s="460"/>
      <c r="E94" s="461" t="str">
        <f>IF(ISBLANK(D94),"-",$D$101/$D$98*D94)</f>
        <v>-</v>
      </c>
      <c r="F94" s="533"/>
      <c r="G94" s="462" t="str">
        <f>IF(ISBLANK(F94),"-",$D$101/$F$98*F94)</f>
        <v>-</v>
      </c>
      <c r="I94" s="463"/>
    </row>
    <row r="95" spans="1:12" ht="27" customHeight="1" x14ac:dyDescent="0.4">
      <c r="A95" s="442" t="s">
        <v>70</v>
      </c>
      <c r="B95" s="443">
        <v>1</v>
      </c>
      <c r="C95" s="534" t="s">
        <v>71</v>
      </c>
      <c r="D95" s="535">
        <f>AVERAGE(D91:D94)</f>
        <v>28527791</v>
      </c>
      <c r="E95" s="466">
        <f>AVERAGE(E91:E94)</f>
        <v>33171510.570589498</v>
      </c>
      <c r="F95" s="536">
        <f>AVERAGE(F91:F94)</f>
        <v>28454454</v>
      </c>
      <c r="G95" s="537">
        <f>AVERAGE(G91:G94)</f>
        <v>32204085.12499227</v>
      </c>
    </row>
    <row r="96" spans="1:12" ht="26.25" customHeight="1" x14ac:dyDescent="0.4">
      <c r="A96" s="442" t="s">
        <v>72</v>
      </c>
      <c r="B96" s="428">
        <v>1</v>
      </c>
      <c r="C96" s="538" t="s">
        <v>113</v>
      </c>
      <c r="D96" s="539">
        <v>28.84</v>
      </c>
      <c r="E96" s="458"/>
      <c r="F96" s="470">
        <v>29.63</v>
      </c>
    </row>
    <row r="97" spans="1:10" ht="26.25" customHeight="1" x14ac:dyDescent="0.4">
      <c r="A97" s="442" t="s">
        <v>74</v>
      </c>
      <c r="B97" s="428">
        <v>1</v>
      </c>
      <c r="C97" s="540" t="s">
        <v>114</v>
      </c>
      <c r="D97" s="541">
        <f>D96*$B$87</f>
        <v>28.84</v>
      </c>
      <c r="E97" s="473"/>
      <c r="F97" s="472">
        <f>F96*$B$87</f>
        <v>29.63</v>
      </c>
    </row>
    <row r="98" spans="1:10" ht="19.5" customHeight="1" x14ac:dyDescent="0.3">
      <c r="A98" s="442" t="s">
        <v>76</v>
      </c>
      <c r="B98" s="542">
        <f>(B97/B96)*(B95/B94)*(B93/B92)*(B91/B90)*B89</f>
        <v>100</v>
      </c>
      <c r="C98" s="540" t="s">
        <v>115</v>
      </c>
      <c r="D98" s="543">
        <f>D97*$B$83/100</f>
        <v>28.666960000000003</v>
      </c>
      <c r="E98" s="476"/>
      <c r="F98" s="475">
        <f>F97*$B$83/100</f>
        <v>29.452220000000001</v>
      </c>
    </row>
    <row r="99" spans="1:10" ht="19.5" customHeight="1" x14ac:dyDescent="0.3">
      <c r="A99" s="609" t="s">
        <v>78</v>
      </c>
      <c r="B99" s="624"/>
      <c r="C99" s="540" t="s">
        <v>116</v>
      </c>
      <c r="D99" s="544">
        <f>D98/$B$98</f>
        <v>0.28666960000000002</v>
      </c>
      <c r="E99" s="476"/>
      <c r="F99" s="479">
        <f>F98/$B$98</f>
        <v>0.29452220000000001</v>
      </c>
      <c r="G99" s="545"/>
      <c r="H99" s="468"/>
    </row>
    <row r="100" spans="1:10" ht="19.5" customHeight="1" x14ac:dyDescent="0.3">
      <c r="A100" s="611"/>
      <c r="B100" s="625"/>
      <c r="C100" s="540" t="s">
        <v>80</v>
      </c>
      <c r="D100" s="546">
        <f>$B$56/$B$116</f>
        <v>0.33333333333333331</v>
      </c>
      <c r="F100" s="484"/>
      <c r="G100" s="547"/>
      <c r="H100" s="468"/>
    </row>
    <row r="101" spans="1:10" ht="18.75" x14ac:dyDescent="0.3">
      <c r="C101" s="540" t="s">
        <v>81</v>
      </c>
      <c r="D101" s="541">
        <f>D100*$B$98</f>
        <v>33.333333333333329</v>
      </c>
      <c r="F101" s="484"/>
      <c r="G101" s="545"/>
      <c r="H101" s="468"/>
    </row>
    <row r="102" spans="1:10" ht="19.5" customHeight="1" x14ac:dyDescent="0.3">
      <c r="C102" s="548" t="s">
        <v>82</v>
      </c>
      <c r="D102" s="549">
        <f>D101/B34</f>
        <v>33.333333333333329</v>
      </c>
      <c r="F102" s="488"/>
      <c r="G102" s="545"/>
      <c r="H102" s="468"/>
      <c r="J102" s="550"/>
    </row>
    <row r="103" spans="1:10" ht="18.75" x14ac:dyDescent="0.3">
      <c r="C103" s="551" t="s">
        <v>117</v>
      </c>
      <c r="D103" s="552">
        <f>AVERAGE(E91:E94,G91:G94)</f>
        <v>32687797.847790886</v>
      </c>
      <c r="F103" s="488"/>
      <c r="G103" s="553"/>
      <c r="H103" s="468"/>
      <c r="J103" s="554"/>
    </row>
    <row r="104" spans="1:10" ht="18.75" x14ac:dyDescent="0.3">
      <c r="C104" s="518" t="s">
        <v>84</v>
      </c>
      <c r="D104" s="555">
        <f>STDEV(E91:E94,G91:G94)/D103</f>
        <v>1.6759553272643377E-2</v>
      </c>
      <c r="F104" s="488"/>
      <c r="G104" s="545"/>
      <c r="H104" s="468"/>
      <c r="J104" s="554"/>
    </row>
    <row r="105" spans="1:10" ht="19.5" customHeight="1" x14ac:dyDescent="0.3">
      <c r="C105" s="520" t="s">
        <v>20</v>
      </c>
      <c r="D105" s="556">
        <f>COUNT(E91:E94,G91:G94)</f>
        <v>6</v>
      </c>
      <c r="F105" s="488"/>
      <c r="G105" s="545"/>
      <c r="H105" s="468"/>
      <c r="J105" s="554"/>
    </row>
    <row r="106" spans="1:10" ht="19.5" customHeight="1" x14ac:dyDescent="0.3">
      <c r="A106" s="492"/>
      <c r="B106" s="492"/>
      <c r="C106" s="492"/>
      <c r="D106" s="492"/>
      <c r="E106" s="492"/>
    </row>
    <row r="107" spans="1:10" ht="26.25" customHeight="1" x14ac:dyDescent="0.4">
      <c r="A107" s="440" t="s">
        <v>118</v>
      </c>
      <c r="B107" s="441">
        <v>900</v>
      </c>
      <c r="C107" s="557" t="s">
        <v>119</v>
      </c>
      <c r="D107" s="558" t="s">
        <v>63</v>
      </c>
      <c r="E107" s="559" t="s">
        <v>120</v>
      </c>
      <c r="F107" s="560" t="s">
        <v>121</v>
      </c>
    </row>
    <row r="108" spans="1:10" ht="26.25" customHeight="1" x14ac:dyDescent="0.4">
      <c r="A108" s="442" t="s">
        <v>122</v>
      </c>
      <c r="B108" s="443">
        <v>1</v>
      </c>
      <c r="C108" s="561">
        <v>1</v>
      </c>
      <c r="D108" s="562">
        <v>30623852</v>
      </c>
      <c r="E108" s="593">
        <f t="shared" ref="E108:E113" si="1">IF(ISBLANK(D108),"-",D108/$D$103*$D$100*$B$116)</f>
        <v>281.05764856903289</v>
      </c>
      <c r="F108" s="563">
        <f t="shared" ref="F108:F113" si="2">IF(ISBLANK(D108), "-", E108/$B$56)</f>
        <v>0.93685882856344294</v>
      </c>
    </row>
    <row r="109" spans="1:10" ht="26.25" customHeight="1" x14ac:dyDescent="0.4">
      <c r="A109" s="442" t="s">
        <v>95</v>
      </c>
      <c r="B109" s="443">
        <v>1</v>
      </c>
      <c r="C109" s="561">
        <v>2</v>
      </c>
      <c r="D109" s="562">
        <v>29272564</v>
      </c>
      <c r="E109" s="594">
        <f t="shared" si="1"/>
        <v>268.65588317976858</v>
      </c>
      <c r="F109" s="564">
        <f t="shared" si="2"/>
        <v>0.89551961059922858</v>
      </c>
    </row>
    <row r="110" spans="1:10" ht="26.25" customHeight="1" x14ac:dyDescent="0.4">
      <c r="A110" s="442" t="s">
        <v>96</v>
      </c>
      <c r="B110" s="443">
        <v>1</v>
      </c>
      <c r="C110" s="561">
        <v>3</v>
      </c>
      <c r="D110" s="562">
        <v>29342931</v>
      </c>
      <c r="E110" s="594">
        <f t="shared" si="1"/>
        <v>269.30169297394002</v>
      </c>
      <c r="F110" s="564">
        <f t="shared" si="2"/>
        <v>0.8976723099131334</v>
      </c>
    </row>
    <row r="111" spans="1:10" ht="26.25" customHeight="1" x14ac:dyDescent="0.4">
      <c r="A111" s="442" t="s">
        <v>97</v>
      </c>
      <c r="B111" s="443">
        <v>1</v>
      </c>
      <c r="C111" s="561">
        <v>4</v>
      </c>
      <c r="D111" s="562">
        <v>29349553</v>
      </c>
      <c r="E111" s="594">
        <f t="shared" si="1"/>
        <v>269.36246794597241</v>
      </c>
      <c r="F111" s="564">
        <f t="shared" si="2"/>
        <v>0.89787489315324143</v>
      </c>
    </row>
    <row r="112" spans="1:10" ht="26.25" customHeight="1" x14ac:dyDescent="0.4">
      <c r="A112" s="442" t="s">
        <v>98</v>
      </c>
      <c r="B112" s="443">
        <v>1</v>
      </c>
      <c r="C112" s="561">
        <v>5</v>
      </c>
      <c r="D112" s="562">
        <v>29363667</v>
      </c>
      <c r="E112" s="594">
        <f t="shared" si="1"/>
        <v>269.49200252091435</v>
      </c>
      <c r="F112" s="564">
        <f t="shared" si="2"/>
        <v>0.89830667506971451</v>
      </c>
    </row>
    <row r="113" spans="1:10" ht="26.25" customHeight="1" x14ac:dyDescent="0.4">
      <c r="A113" s="442" t="s">
        <v>100</v>
      </c>
      <c r="B113" s="443">
        <v>1</v>
      </c>
      <c r="C113" s="565">
        <v>6</v>
      </c>
      <c r="D113" s="566">
        <v>29162936</v>
      </c>
      <c r="E113" s="595">
        <f t="shared" si="1"/>
        <v>267.6497462673604</v>
      </c>
      <c r="F113" s="567">
        <f t="shared" si="2"/>
        <v>0.89216582089120133</v>
      </c>
    </row>
    <row r="114" spans="1:10" ht="26.25" customHeight="1" x14ac:dyDescent="0.4">
      <c r="A114" s="442" t="s">
        <v>101</v>
      </c>
      <c r="B114" s="443">
        <v>1</v>
      </c>
      <c r="C114" s="561"/>
      <c r="D114" s="515"/>
      <c r="E114" s="416"/>
      <c r="F114" s="568"/>
    </row>
    <row r="115" spans="1:10" ht="26.25" customHeight="1" x14ac:dyDescent="0.4">
      <c r="A115" s="442" t="s">
        <v>102</v>
      </c>
      <c r="B115" s="443">
        <v>1</v>
      </c>
      <c r="C115" s="561"/>
      <c r="D115" s="569" t="s">
        <v>71</v>
      </c>
      <c r="E115" s="597">
        <f>AVERAGE(E108:E113)</f>
        <v>270.91990690949808</v>
      </c>
      <c r="F115" s="570">
        <f>AVERAGE(F108:F113)</f>
        <v>0.90306635636499377</v>
      </c>
    </row>
    <row r="116" spans="1:10" ht="27" customHeight="1" x14ac:dyDescent="0.4">
      <c r="A116" s="442" t="s">
        <v>103</v>
      </c>
      <c r="B116" s="474">
        <f>(B115/B114)*(B113/B112)*(B111/B110)*(B109/B108)*B107</f>
        <v>900</v>
      </c>
      <c r="C116" s="571"/>
      <c r="D116" s="534" t="s">
        <v>84</v>
      </c>
      <c r="E116" s="572">
        <f>STDEV(E108:E113)/E115</f>
        <v>1.8505527549753282E-2</v>
      </c>
      <c r="F116" s="572">
        <f>STDEV(F108:F113)/F115</f>
        <v>1.8505527549753258E-2</v>
      </c>
      <c r="I116" s="416"/>
    </row>
    <row r="117" spans="1:10" ht="27" customHeight="1" x14ac:dyDescent="0.4">
      <c r="A117" s="609" t="s">
        <v>78</v>
      </c>
      <c r="B117" s="610"/>
      <c r="C117" s="573"/>
      <c r="D117" s="574" t="s">
        <v>20</v>
      </c>
      <c r="E117" s="575">
        <f>COUNT(E108:E113)</f>
        <v>6</v>
      </c>
      <c r="F117" s="575">
        <f>COUNT(F108:F113)</f>
        <v>6</v>
      </c>
      <c r="I117" s="416"/>
      <c r="J117" s="554"/>
    </row>
    <row r="118" spans="1:10" ht="19.5" customHeight="1" x14ac:dyDescent="0.3">
      <c r="A118" s="611"/>
      <c r="B118" s="612"/>
      <c r="C118" s="416"/>
      <c r="D118" s="416"/>
      <c r="E118" s="416"/>
      <c r="F118" s="515"/>
      <c r="G118" s="416"/>
      <c r="H118" s="416"/>
      <c r="I118" s="416"/>
    </row>
    <row r="119" spans="1:10" ht="18.75" x14ac:dyDescent="0.3">
      <c r="A119" s="584"/>
      <c r="B119" s="438"/>
      <c r="C119" s="416"/>
      <c r="D119" s="416"/>
      <c r="E119" s="416"/>
      <c r="F119" s="515"/>
      <c r="G119" s="416"/>
      <c r="H119" s="416"/>
      <c r="I119" s="416"/>
    </row>
    <row r="120" spans="1:10" ht="26.25" customHeight="1" x14ac:dyDescent="0.4">
      <c r="A120" s="426" t="s">
        <v>106</v>
      </c>
      <c r="B120" s="522" t="s">
        <v>123</v>
      </c>
      <c r="C120" s="613" t="str">
        <f>B20</f>
        <v>Lamivudine     Nevirapine and Zidovudine</v>
      </c>
      <c r="D120" s="613"/>
      <c r="E120" s="523" t="s">
        <v>124</v>
      </c>
      <c r="F120" s="523"/>
      <c r="G120" s="524">
        <f>F115</f>
        <v>0.90306635636499377</v>
      </c>
      <c r="H120" s="416"/>
      <c r="I120" s="416"/>
    </row>
    <row r="121" spans="1:10" ht="19.5" customHeight="1" x14ac:dyDescent="0.3">
      <c r="A121" s="576"/>
      <c r="B121" s="576"/>
      <c r="C121" s="577"/>
      <c r="D121" s="577"/>
      <c r="E121" s="577"/>
      <c r="F121" s="577"/>
      <c r="G121" s="577"/>
      <c r="H121" s="577"/>
    </row>
    <row r="122" spans="1:10" ht="18.75" x14ac:dyDescent="0.3">
      <c r="B122" s="614" t="s">
        <v>26</v>
      </c>
      <c r="C122" s="614"/>
      <c r="E122" s="529" t="s">
        <v>27</v>
      </c>
      <c r="F122" s="578"/>
      <c r="G122" s="614" t="s">
        <v>28</v>
      </c>
      <c r="H122" s="614"/>
    </row>
    <row r="123" spans="1:10" ht="69.95" customHeight="1" x14ac:dyDescent="0.3">
      <c r="A123" s="579" t="s">
        <v>29</v>
      </c>
      <c r="B123" s="580"/>
      <c r="C123" s="580"/>
      <c r="E123" s="580"/>
      <c r="F123" s="416"/>
      <c r="G123" s="581"/>
      <c r="H123" s="581"/>
    </row>
    <row r="124" spans="1:10" ht="69.95" customHeight="1" x14ac:dyDescent="0.3">
      <c r="A124" s="579" t="s">
        <v>30</v>
      </c>
      <c r="B124" s="582"/>
      <c r="C124" s="582"/>
      <c r="E124" s="582"/>
      <c r="F124" s="416"/>
      <c r="G124" s="583"/>
      <c r="H124" s="583"/>
    </row>
    <row r="125" spans="1:10" ht="18.75" x14ac:dyDescent="0.3">
      <c r="A125" s="514"/>
      <c r="B125" s="514"/>
      <c r="C125" s="515"/>
      <c r="D125" s="515"/>
      <c r="E125" s="515"/>
      <c r="F125" s="519"/>
      <c r="G125" s="515"/>
      <c r="H125" s="515"/>
      <c r="I125" s="416"/>
    </row>
    <row r="126" spans="1:10" ht="18.75" x14ac:dyDescent="0.3">
      <c r="A126" s="514"/>
      <c r="B126" s="514"/>
      <c r="C126" s="515"/>
      <c r="D126" s="515"/>
      <c r="E126" s="515"/>
      <c r="F126" s="519"/>
      <c r="G126" s="515"/>
      <c r="H126" s="515"/>
      <c r="I126" s="416"/>
    </row>
    <row r="127" spans="1:10" ht="18.75" x14ac:dyDescent="0.3">
      <c r="A127" s="514"/>
      <c r="B127" s="514"/>
      <c r="C127" s="515"/>
      <c r="D127" s="515"/>
      <c r="E127" s="515"/>
      <c r="F127" s="519"/>
      <c r="G127" s="515"/>
      <c r="H127" s="515"/>
      <c r="I127" s="416"/>
    </row>
    <row r="128" spans="1:10" ht="18.75" x14ac:dyDescent="0.3">
      <c r="A128" s="514"/>
      <c r="B128" s="514"/>
      <c r="C128" s="515"/>
      <c r="D128" s="515"/>
      <c r="E128" s="515"/>
      <c r="F128" s="519"/>
      <c r="G128" s="515"/>
      <c r="H128" s="515"/>
      <c r="I128" s="416"/>
    </row>
    <row r="129" spans="1:9" ht="18.75" x14ac:dyDescent="0.3">
      <c r="A129" s="514"/>
      <c r="B129" s="514"/>
      <c r="C129" s="515"/>
      <c r="D129" s="515"/>
      <c r="E129" s="515"/>
      <c r="F129" s="519"/>
      <c r="G129" s="515"/>
      <c r="H129" s="515"/>
      <c r="I129" s="416"/>
    </row>
    <row r="130" spans="1:9" ht="18.75" x14ac:dyDescent="0.3">
      <c r="A130" s="514"/>
      <c r="B130" s="514"/>
      <c r="C130" s="515"/>
      <c r="D130" s="515"/>
      <c r="E130" s="515"/>
      <c r="F130" s="519"/>
      <c r="G130" s="515"/>
      <c r="H130" s="515"/>
      <c r="I130" s="416"/>
    </row>
    <row r="131" spans="1:9" ht="18.75" x14ac:dyDescent="0.3">
      <c r="A131" s="514"/>
      <c r="B131" s="514"/>
      <c r="C131" s="515"/>
      <c r="D131" s="515"/>
      <c r="E131" s="515"/>
      <c r="F131" s="519"/>
      <c r="G131" s="515"/>
      <c r="H131" s="515"/>
      <c r="I131" s="416"/>
    </row>
    <row r="132" spans="1:9" ht="18.75" x14ac:dyDescent="0.3">
      <c r="A132" s="514"/>
      <c r="B132" s="514"/>
      <c r="C132" s="515"/>
      <c r="D132" s="515"/>
      <c r="E132" s="515"/>
      <c r="F132" s="519"/>
      <c r="G132" s="515"/>
      <c r="H132" s="515"/>
      <c r="I132" s="416"/>
    </row>
    <row r="133" spans="1:9" ht="18.75" x14ac:dyDescent="0.3">
      <c r="A133" s="514"/>
      <c r="B133" s="514"/>
      <c r="C133" s="515"/>
      <c r="D133" s="515"/>
      <c r="E133" s="515"/>
      <c r="F133" s="519"/>
      <c r="G133" s="515"/>
      <c r="H133" s="515"/>
      <c r="I133" s="416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SST(ZID)</vt:lpstr>
      <vt:lpstr>SST(NEV)</vt:lpstr>
      <vt:lpstr>SST(LAM)</vt:lpstr>
      <vt:lpstr>Uniformity</vt:lpstr>
      <vt:lpstr>lamivudine</vt:lpstr>
      <vt:lpstr>Nevirapine</vt:lpstr>
      <vt:lpstr>zidovudine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2016-07-06T12:39:48Z</cp:lastPrinted>
  <dcterms:created xsi:type="dcterms:W3CDTF">2005-07-05T10:19:27Z</dcterms:created>
  <dcterms:modified xsi:type="dcterms:W3CDTF">2016-07-06T12:39:53Z</dcterms:modified>
  <cp:category/>
</cp:coreProperties>
</file>