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tabRatio="642" activeTab="4"/>
  </bookViews>
  <sheets>
    <sheet name="SST Atazanavir" sheetId="8" r:id="rId1"/>
    <sheet name="SST Ritonavir" sheetId="9" r:id="rId2"/>
    <sheet name="Uniformity" sheetId="2" r:id="rId3"/>
    <sheet name="Atazanavir " sheetId="6" r:id="rId4"/>
    <sheet name="Ritonavir " sheetId="7" r:id="rId5"/>
  </sheets>
  <definedNames>
    <definedName name="_xlnm.Print_Area" localSheetId="3">'Atazanavir '!$A$1:$H$178</definedName>
    <definedName name="_xlnm.Print_Area" localSheetId="4">'Ritonavir '!$A$1:$H$178</definedName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53" i="9" l="1"/>
  <c r="F51" i="9"/>
  <c r="D51" i="9"/>
  <c r="C51" i="9"/>
  <c r="B51" i="9"/>
  <c r="B52" i="9" s="1"/>
  <c r="B42" i="9"/>
  <c r="B32" i="9"/>
  <c r="F30" i="9"/>
  <c r="D30" i="9"/>
  <c r="C30" i="9"/>
  <c r="B30" i="9"/>
  <c r="B31" i="9" s="1"/>
  <c r="B53" i="8"/>
  <c r="E51" i="8"/>
  <c r="D51" i="8"/>
  <c r="C51" i="8"/>
  <c r="B51" i="8"/>
  <c r="B52" i="8" s="1"/>
  <c r="B42" i="8"/>
  <c r="B32" i="8"/>
  <c r="E30" i="8"/>
  <c r="D30" i="8"/>
  <c r="C30" i="8"/>
  <c r="B30" i="8"/>
  <c r="B31" i="8" s="1"/>
  <c r="B57" i="7"/>
  <c r="B57" i="6"/>
  <c r="C173" i="7"/>
  <c r="B169" i="7"/>
  <c r="C156" i="7"/>
  <c r="B152" i="7"/>
  <c r="C139" i="7"/>
  <c r="B135" i="7"/>
  <c r="C122" i="7"/>
  <c r="B118" i="7"/>
  <c r="D102" i="7" s="1"/>
  <c r="B100" i="7"/>
  <c r="F99" i="7"/>
  <c r="F97" i="7"/>
  <c r="D97" i="7"/>
  <c r="G96" i="7"/>
  <c r="E96" i="7"/>
  <c r="B89" i="7"/>
  <c r="D99" i="7" s="1"/>
  <c r="B84" i="7"/>
  <c r="B83" i="7"/>
  <c r="C76" i="7"/>
  <c r="H71" i="7"/>
  <c r="G71" i="7"/>
  <c r="B68" i="7"/>
  <c r="H67" i="7"/>
  <c r="G67" i="7"/>
  <c r="H63" i="7"/>
  <c r="G63" i="7"/>
  <c r="C56" i="7"/>
  <c r="B55" i="7"/>
  <c r="B45" i="7"/>
  <c r="D48" i="7" s="1"/>
  <c r="F44" i="7"/>
  <c r="D44" i="7"/>
  <c r="F42" i="7"/>
  <c r="D42" i="7"/>
  <c r="G41" i="7"/>
  <c r="E41" i="7"/>
  <c r="B34" i="7"/>
  <c r="B30" i="7"/>
  <c r="C173" i="6"/>
  <c r="C156" i="6"/>
  <c r="C139" i="6"/>
  <c r="B135" i="6"/>
  <c r="C122" i="6"/>
  <c r="B118" i="6"/>
  <c r="D102" i="6"/>
  <c r="D103" i="6" s="1"/>
  <c r="D104" i="6" s="1"/>
  <c r="B100" i="6"/>
  <c r="F97" i="6"/>
  <c r="D97" i="6"/>
  <c r="G96" i="6"/>
  <c r="E96" i="6"/>
  <c r="B89" i="6"/>
  <c r="D99" i="6" s="1"/>
  <c r="B83" i="6"/>
  <c r="C76" i="6"/>
  <c r="H71" i="6"/>
  <c r="G71" i="6"/>
  <c r="B68" i="6"/>
  <c r="B69" i="6" s="1"/>
  <c r="H67" i="6"/>
  <c r="G67" i="6"/>
  <c r="H63" i="6"/>
  <c r="G63" i="6"/>
  <c r="C56" i="6"/>
  <c r="B55" i="6"/>
  <c r="D48" i="6"/>
  <c r="D49" i="6" s="1"/>
  <c r="B45" i="6"/>
  <c r="D44" i="6"/>
  <c r="D45" i="6" s="1"/>
  <c r="E40" i="6" s="1"/>
  <c r="F42" i="6"/>
  <c r="D42" i="6"/>
  <c r="G41" i="6"/>
  <c r="E41" i="6"/>
  <c r="E38" i="6"/>
  <c r="B34" i="6"/>
  <c r="F44" i="6" s="1"/>
  <c r="F45" i="6" s="1"/>
  <c r="B30" i="6"/>
  <c r="D49" i="2"/>
  <c r="C46" i="2"/>
  <c r="C45" i="2"/>
  <c r="D40" i="2"/>
  <c r="D36" i="2"/>
  <c r="D32" i="2"/>
  <c r="D28" i="2"/>
  <c r="D24" i="2"/>
  <c r="C19" i="2"/>
  <c r="B69" i="7" l="1"/>
  <c r="F45" i="7"/>
  <c r="G38" i="7"/>
  <c r="D45" i="7"/>
  <c r="D46" i="7" s="1"/>
  <c r="F99" i="6"/>
  <c r="D29" i="2"/>
  <c r="D41" i="2"/>
  <c r="D26" i="2"/>
  <c r="D34" i="2"/>
  <c r="D42" i="2"/>
  <c r="B49" i="2"/>
  <c r="D50" i="2"/>
  <c r="D25" i="2"/>
  <c r="D33" i="2"/>
  <c r="D37" i="2"/>
  <c r="C50" i="2"/>
  <c r="D30" i="2"/>
  <c r="D38" i="2"/>
  <c r="D27" i="2"/>
  <c r="D31" i="2"/>
  <c r="D35" i="2"/>
  <c r="D39" i="2"/>
  <c r="D43" i="2"/>
  <c r="C49" i="2"/>
  <c r="F46" i="6"/>
  <c r="G40" i="6"/>
  <c r="G38" i="6"/>
  <c r="G39" i="6"/>
  <c r="D100" i="6"/>
  <c r="F100" i="7"/>
  <c r="F101" i="7" s="1"/>
  <c r="B84" i="6"/>
  <c r="F100" i="6" s="1"/>
  <c r="D100" i="7"/>
  <c r="D101" i="7" s="1"/>
  <c r="E39" i="6"/>
  <c r="E42" i="6" s="1"/>
  <c r="D46" i="6"/>
  <c r="G39" i="7"/>
  <c r="E39" i="7"/>
  <c r="D49" i="7"/>
  <c r="E40" i="7"/>
  <c r="E38" i="7"/>
  <c r="D103" i="7"/>
  <c r="E94" i="6"/>
  <c r="G42" i="7" l="1"/>
  <c r="F46" i="7"/>
  <c r="G40" i="7"/>
  <c r="D52" i="7" s="1"/>
  <c r="G42" i="6"/>
  <c r="D52" i="6"/>
  <c r="F101" i="6"/>
  <c r="G95" i="6"/>
  <c r="G93" i="6"/>
  <c r="G94" i="6"/>
  <c r="E95" i="7"/>
  <c r="E93" i="7"/>
  <c r="G94" i="7"/>
  <c r="D104" i="7"/>
  <c r="G95" i="7"/>
  <c r="G93" i="7"/>
  <c r="E94" i="7"/>
  <c r="E95" i="6"/>
  <c r="E93" i="6"/>
  <c r="D101" i="6"/>
  <c r="E42" i="7"/>
  <c r="D50" i="7"/>
  <c r="D50" i="6"/>
  <c r="G97" i="6" l="1"/>
  <c r="D105" i="6"/>
  <c r="D107" i="6"/>
  <c r="E97" i="6"/>
  <c r="G68" i="7"/>
  <c r="H68" i="7" s="1"/>
  <c r="G69" i="7"/>
  <c r="H69" i="7" s="1"/>
  <c r="G66" i="7"/>
  <c r="H66" i="7" s="1"/>
  <c r="G64" i="7"/>
  <c r="H64" i="7" s="1"/>
  <c r="G62" i="7"/>
  <c r="H62" i="7" s="1"/>
  <c r="G60" i="7"/>
  <c r="H60" i="7" s="1"/>
  <c r="D51" i="7"/>
  <c r="G70" i="7"/>
  <c r="H70" i="7" s="1"/>
  <c r="G65" i="7"/>
  <c r="H65" i="7" s="1"/>
  <c r="G61" i="7"/>
  <c r="H61" i="7" s="1"/>
  <c r="G97" i="7"/>
  <c r="D107" i="7"/>
  <c r="E97" i="7"/>
  <c r="D105" i="7"/>
  <c r="G69" i="6"/>
  <c r="H69" i="6" s="1"/>
  <c r="G66" i="6"/>
  <c r="H66" i="6" s="1"/>
  <c r="G64" i="6"/>
  <c r="H64" i="6" s="1"/>
  <c r="G62" i="6"/>
  <c r="H62" i="6" s="1"/>
  <c r="G60" i="6"/>
  <c r="H60" i="6" s="1"/>
  <c r="D51" i="6"/>
  <c r="G68" i="6"/>
  <c r="H68" i="6" s="1"/>
  <c r="G70" i="6"/>
  <c r="H70" i="6" s="1"/>
  <c r="G61" i="6"/>
  <c r="H61" i="6" s="1"/>
  <c r="G65" i="6"/>
  <c r="H65" i="6" s="1"/>
  <c r="E165" i="7" l="1"/>
  <c r="F165" i="7" s="1"/>
  <c r="E163" i="7"/>
  <c r="F163" i="7" s="1"/>
  <c r="E161" i="7"/>
  <c r="F161" i="7" s="1"/>
  <c r="E149" i="7"/>
  <c r="F149" i="7" s="1"/>
  <c r="E147" i="7"/>
  <c r="F147" i="7" s="1"/>
  <c r="E145" i="7"/>
  <c r="F145" i="7" s="1"/>
  <c r="E131" i="7"/>
  <c r="F131" i="7" s="1"/>
  <c r="E129" i="7"/>
  <c r="F129" i="7" s="1"/>
  <c r="E127" i="7"/>
  <c r="F127" i="7" s="1"/>
  <c r="E115" i="7"/>
  <c r="F115" i="7" s="1"/>
  <c r="E113" i="7"/>
  <c r="F113" i="7" s="1"/>
  <c r="E111" i="7"/>
  <c r="F111" i="7" s="1"/>
  <c r="D106" i="7"/>
  <c r="E166" i="7"/>
  <c r="F166" i="7" s="1"/>
  <c r="E164" i="7"/>
  <c r="F164" i="7" s="1"/>
  <c r="E162" i="7"/>
  <c r="F162" i="7" s="1"/>
  <c r="E148" i="7"/>
  <c r="F148" i="7" s="1"/>
  <c r="E146" i="7"/>
  <c r="F146" i="7" s="1"/>
  <c r="E144" i="7"/>
  <c r="F144" i="7" s="1"/>
  <c r="E132" i="7"/>
  <c r="F132" i="7" s="1"/>
  <c r="E130" i="7"/>
  <c r="F130" i="7" s="1"/>
  <c r="E128" i="7"/>
  <c r="F128" i="7" s="1"/>
  <c r="E114" i="7"/>
  <c r="F114" i="7" s="1"/>
  <c r="E112" i="7"/>
  <c r="F112" i="7" s="1"/>
  <c r="E110" i="7"/>
  <c r="F110" i="7" s="1"/>
  <c r="H74" i="6"/>
  <c r="H72" i="6"/>
  <c r="E165" i="6"/>
  <c r="F165" i="6" s="1"/>
  <c r="E163" i="6"/>
  <c r="F163" i="6" s="1"/>
  <c r="E161" i="6"/>
  <c r="F161" i="6" s="1"/>
  <c r="E149" i="6"/>
  <c r="F149" i="6" s="1"/>
  <c r="E147" i="6"/>
  <c r="F147" i="6" s="1"/>
  <c r="E145" i="6"/>
  <c r="F145" i="6" s="1"/>
  <c r="E131" i="6"/>
  <c r="F131" i="6" s="1"/>
  <c r="E129" i="6"/>
  <c r="F129" i="6" s="1"/>
  <c r="E127" i="6"/>
  <c r="F127" i="6" s="1"/>
  <c r="E115" i="6"/>
  <c r="F115" i="6" s="1"/>
  <c r="E113" i="6"/>
  <c r="F113" i="6" s="1"/>
  <c r="E111" i="6"/>
  <c r="F111" i="6" s="1"/>
  <c r="D106" i="6"/>
  <c r="E166" i="6"/>
  <c r="F166" i="6" s="1"/>
  <c r="E144" i="6"/>
  <c r="F144" i="6" s="1"/>
  <c r="E132" i="6"/>
  <c r="F132" i="6" s="1"/>
  <c r="E110" i="6"/>
  <c r="F110" i="6" s="1"/>
  <c r="E164" i="6"/>
  <c r="F164" i="6" s="1"/>
  <c r="E130" i="6"/>
  <c r="F130" i="6" s="1"/>
  <c r="E146" i="6"/>
  <c r="F146" i="6" s="1"/>
  <c r="E112" i="6"/>
  <c r="F112" i="6" s="1"/>
  <c r="E114" i="6"/>
  <c r="F114" i="6" s="1"/>
  <c r="E162" i="6"/>
  <c r="F162" i="6" s="1"/>
  <c r="E148" i="6"/>
  <c r="F148" i="6" s="1"/>
  <c r="E128" i="6"/>
  <c r="F128" i="6" s="1"/>
  <c r="H74" i="7"/>
  <c r="H72" i="7"/>
  <c r="F119" i="7" l="1"/>
  <c r="F117" i="7"/>
  <c r="F134" i="7"/>
  <c r="F136" i="7"/>
  <c r="G76" i="7"/>
  <c r="H73" i="7"/>
  <c r="F153" i="6"/>
  <c r="F151" i="6"/>
  <c r="F168" i="6"/>
  <c r="F170" i="6"/>
  <c r="F153" i="7"/>
  <c r="F151" i="7"/>
  <c r="F168" i="7"/>
  <c r="F170" i="7"/>
  <c r="F119" i="6"/>
  <c r="F117" i="6"/>
  <c r="F134" i="6"/>
  <c r="F136" i="6"/>
  <c r="H73" i="6"/>
  <c r="G76" i="6"/>
  <c r="G173" i="6" l="1"/>
  <c r="F169" i="6"/>
  <c r="F152" i="6"/>
  <c r="G156" i="6"/>
  <c r="G139" i="6"/>
  <c r="F135" i="6"/>
  <c r="G173" i="7"/>
  <c r="F169" i="7"/>
  <c r="G139" i="7"/>
  <c r="F135" i="7"/>
  <c r="F118" i="6"/>
  <c r="G122" i="6"/>
  <c r="F152" i="7"/>
  <c r="G156" i="7"/>
  <c r="F118" i="7"/>
  <c r="G122" i="7"/>
</calcChain>
</file>

<file path=xl/sharedStrings.xml><?xml version="1.0" encoding="utf-8"?>
<sst xmlns="http://schemas.openxmlformats.org/spreadsheetml/2006/main" count="578" uniqueCount="129">
  <si>
    <t>HPLC System Suitability Report</t>
  </si>
  <si>
    <t>Analysis Data</t>
  </si>
  <si>
    <t>Assay</t>
  </si>
  <si>
    <t>Sample(s)</t>
  </si>
  <si>
    <t>Reference Substance:</t>
  </si>
  <si>
    <t>% age Purity:</t>
  </si>
  <si>
    <t>NDQB2016061163</t>
  </si>
  <si>
    <t>Weight (mg):</t>
  </si>
  <si>
    <t>ATAZANAVIR, 300 mg RITONAVIR  100 mg TABLETS</t>
  </si>
  <si>
    <t>Standard Conc (mg/mL):</t>
  </si>
  <si>
    <t>2016-06-21 10:45:38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</si>
  <si>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</si>
  <si>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</si>
  <si>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</si>
  <si>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</si>
  <si>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</si>
  <si>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</si>
  <si>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</si>
  <si>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</si>
  <si>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</si>
  <si>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</si>
  <si>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</si>
  <si>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</si>
  <si>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</si>
  <si>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</si>
  <si>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</si>
  <si>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</si>
  <si>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</si>
  <si>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</si>
  <si>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</si>
  <si>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</si>
  <si>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</si>
  <si>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ATAZANAVIR /RITONAVIR TABLETS</t>
  </si>
  <si>
    <t>Laboratory Ref No:</t>
  </si>
  <si>
    <t>Active Ingredient:</t>
  </si>
  <si>
    <t>Label Claim:</t>
  </si>
  <si>
    <t>ATAZANAVIR, 300 mg RITONAVIR USP 100 mg TABLETS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</si>
  <si>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</si>
  <si>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</si>
  <si>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</si>
  <si>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</si>
  <si>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</si>
  <si>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</si>
  <si>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</si>
  <si>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</si>
  <si>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</si>
  <si>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</si>
  <si>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</si>
  <si>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</si>
  <si>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</si>
  <si>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</si>
  <si>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</si>
  <si>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</si>
  <si>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</si>
  <si>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</si>
  <si>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</si>
  <si>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</si>
  <si>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</si>
  <si>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</si>
  <si>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</si>
  <si>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</si>
  <si>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</si>
  <si>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</si>
  <si>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</si>
  <si>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</si>
  <si>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</si>
  <si>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</si>
  <si>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</si>
  <si>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</si>
  <si>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</si>
  <si>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</si>
  <si>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</si>
  <si>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</si>
  <si>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</si>
  <si>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</si>
  <si>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</si>
  <si>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</si>
  <si>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</si>
  <si>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</si>
  <si>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</si>
  <si>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</si>
  <si>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</si>
  <si>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Powder Weight (mg)</t>
  </si>
  <si>
    <t>Determined Amt (mg)</t>
  </si>
  <si>
    <t>% Assay</t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</si>
  <si>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</si>
  <si>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</si>
  <si>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</si>
  <si>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</si>
  <si>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</si>
  <si>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</si>
  <si>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</si>
  <si>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</si>
  <si>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</si>
  <si>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</si>
  <si>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</si>
  <si>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</si>
  <si>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Amt of RS (mg):</t>
  </si>
  <si>
    <t>Amt of RS as free base (mg):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</si>
  <si>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</si>
  <si>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</si>
  <si>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</si>
  <si>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</si>
  <si>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</si>
  <si>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</si>
  <si>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Initial    Standard dilution</t>
  </si>
  <si>
    <t>Inj</t>
  </si>
  <si>
    <t>Desired Concetration (mg/mL):</t>
  </si>
  <si>
    <t>Each tablet contains</t>
  </si>
  <si>
    <t>Average tablet Content Weight (mg):</t>
  </si>
  <si>
    <t>Initial    Sample dilution</t>
  </si>
  <si>
    <t>Comment</t>
  </si>
  <si>
    <t xml:space="preserve">I the sample as a percentage of the stated  label claim is </t>
  </si>
  <si>
    <t>Analysis Data:</t>
  </si>
  <si>
    <t>Determination of Active Ingredient Dissolved after</t>
  </si>
  <si>
    <t>tablet No.</t>
  </si>
  <si>
    <t>3hrs</t>
  </si>
  <si>
    <t>Atazanavir Sulfate</t>
  </si>
  <si>
    <t>A48-2</t>
  </si>
  <si>
    <t>Ritonavir</t>
  </si>
  <si>
    <t>R14-2</t>
  </si>
  <si>
    <t>45 Mins</t>
  </si>
  <si>
    <t>90 mins</t>
  </si>
  <si>
    <t>90 Mins</t>
  </si>
  <si>
    <t>ANZAVIR-R TABLETS 300mg/100mg</t>
  </si>
  <si>
    <t>Atazanavir</t>
  </si>
  <si>
    <t>Each tablets contains 300mg Atazanavir and 100mg Ritonavir</t>
  </si>
  <si>
    <t>RUTTO KENNEDY</t>
  </si>
  <si>
    <t>Resolution(USP)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</si>
</sst>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00\ &quot;mg&quot;"/>
    <numFmt numFmtId="170" formatCode="0.000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i/>
      <sz val="12"/>
      <color rgb="FF000000"/>
      <name val="Book Antiqua"/>
    </font>
    <font>
      <b/>
      <u/>
      <sz val="20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4" fillId="2" borderId="0"/>
    <xf numFmtId="0" fontId="24" fillId="2" borderId="0"/>
  </cellStyleXfs>
  <cellXfs count="49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3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68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16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7" fillId="2" borderId="0" xfId="0" applyFont="1" applyFill="1"/>
    <xf numFmtId="0" fontId="18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1" fillId="2" borderId="23" xfId="0" applyFont="1" applyFill="1" applyBorder="1" applyAlignment="1">
      <alignment horizontal="right"/>
    </xf>
    <xf numFmtId="0" fontId="11" fillId="2" borderId="24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1" fillId="2" borderId="44" xfId="0" applyFont="1" applyFill="1" applyBorder="1" applyAlignment="1">
      <alignment horizontal="right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13" xfId="0" applyFont="1" applyFill="1" applyBorder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170" fontId="12" fillId="6" borderId="38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10" fontId="12" fillId="6" borderId="41" xfId="0" applyNumberFormat="1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6" xfId="0" applyFont="1" applyFill="1" applyBorder="1" applyAlignment="1">
      <alignment horizontal="center"/>
    </xf>
    <xf numFmtId="0" fontId="12" fillId="2" borderId="53" xfId="0" applyFont="1" applyFill="1" applyBorder="1" applyAlignment="1">
      <alignment horizontal="center"/>
    </xf>
    <xf numFmtId="0" fontId="12" fillId="2" borderId="54" xfId="0" applyFont="1" applyFill="1" applyBorder="1"/>
    <xf numFmtId="0" fontId="12" fillId="2" borderId="22" xfId="0" applyFont="1" applyFill="1" applyBorder="1" applyAlignment="1">
      <alignment horizontal="center" wrapText="1"/>
    </xf>
    <xf numFmtId="2" fontId="11" fillId="2" borderId="26" xfId="0" applyNumberFormat="1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0" fontId="11" fillId="2" borderId="0" xfId="0" applyFont="1" applyFill="1" applyAlignment="1">
      <alignment horizontal="right"/>
    </xf>
    <xf numFmtId="10" fontId="12" fillId="6" borderId="27" xfId="0" applyNumberFormat="1" applyFont="1" applyFill="1" applyBorder="1" applyAlignment="1">
      <alignment horizontal="center"/>
    </xf>
    <xf numFmtId="0" fontId="11" fillId="2" borderId="42" xfId="0" applyFont="1" applyFill="1" applyBorder="1"/>
    <xf numFmtId="0" fontId="11" fillId="2" borderId="58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right"/>
    </xf>
    <xf numFmtId="0" fontId="11" fillId="2" borderId="47" xfId="0" applyFont="1" applyFill="1" applyBorder="1" applyAlignment="1">
      <alignment horizontal="center"/>
    </xf>
    <xf numFmtId="1" fontId="12" fillId="6" borderId="49" xfId="0" applyNumberFormat="1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2" fillId="2" borderId="46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2" fontId="11" fillId="2" borderId="21" xfId="0" applyNumberFormat="1" applyFont="1" applyFill="1" applyBorder="1" applyAlignment="1">
      <alignment horizontal="center"/>
    </xf>
    <xf numFmtId="2" fontId="11" fillId="2" borderId="23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10" fontId="11" fillId="2" borderId="14" xfId="0" applyNumberFormat="1" applyFont="1" applyFill="1" applyBorder="1" applyAlignment="1">
      <alignment horizontal="center" vertical="center"/>
    </xf>
    <xf numFmtId="10" fontId="11" fillId="2" borderId="15" xfId="0" applyNumberFormat="1" applyFont="1" applyFill="1" applyBorder="1" applyAlignment="1">
      <alignment horizontal="center" vertical="center"/>
    </xf>
    <xf numFmtId="10" fontId="11" fillId="2" borderId="32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left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1" xfId="0" applyNumberFormat="1" applyFont="1" applyFill="1" applyBorder="1" applyAlignment="1">
      <alignment horizontal="center"/>
    </xf>
    <xf numFmtId="170" fontId="11" fillId="2" borderId="35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1" fontId="12" fillId="6" borderId="15" xfId="0" applyNumberFormat="1" applyFont="1" applyFill="1" applyBorder="1" applyAlignment="1">
      <alignment horizontal="center"/>
    </xf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7" xfId="0" applyFont="1" applyFill="1" applyBorder="1"/>
    <xf numFmtId="0" fontId="11" fillId="2" borderId="11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3" xfId="0" applyNumberFormat="1" applyFont="1" applyFill="1" applyBorder="1" applyAlignment="1">
      <alignment horizontal="center" vertical="center"/>
    </xf>
    <xf numFmtId="2" fontId="11" fillId="2" borderId="13" xfId="0" applyNumberFormat="1" applyFont="1" applyFill="1" applyBorder="1" applyAlignment="1">
      <alignment horizontal="center"/>
    </xf>
    <xf numFmtId="2" fontId="11" fillId="2" borderId="14" xfId="0" applyNumberFormat="1" applyFont="1" applyFill="1" applyBorder="1" applyAlignment="1">
      <alignment horizontal="center"/>
    </xf>
    <xf numFmtId="2" fontId="11" fillId="2" borderId="15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3" borderId="0" xfId="0" applyFont="1" applyFill="1" applyProtection="1">
      <protection locked="0"/>
    </xf>
    <xf numFmtId="0" fontId="12" fillId="2" borderId="24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/>
    </xf>
    <xf numFmtId="10" fontId="11" fillId="2" borderId="33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5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" fontId="12" fillId="6" borderId="52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2" fontId="11" fillId="2" borderId="43" xfId="0" applyNumberFormat="1" applyFont="1" applyFill="1" applyBorder="1" applyAlignment="1">
      <alignment horizontal="center"/>
    </xf>
    <xf numFmtId="1" fontId="12" fillId="6" borderId="48" xfId="0" applyNumberFormat="1" applyFont="1" applyFill="1" applyBorder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2" fontId="11" fillId="7" borderId="30" xfId="0" applyNumberFormat="1" applyFont="1" applyFill="1" applyBorder="1" applyAlignment="1">
      <alignment horizontal="center"/>
    </xf>
    <xf numFmtId="0" fontId="11" fillId="2" borderId="7" xfId="0" applyFont="1" applyFill="1" applyBorder="1" applyProtection="1">
      <protection locked="0"/>
    </xf>
    <xf numFmtId="0" fontId="12" fillId="2" borderId="11" xfId="0" applyFont="1" applyFill="1" applyBorder="1" applyProtection="1">
      <protection locked="0"/>
    </xf>
    <xf numFmtId="0" fontId="11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2" fontId="13" fillId="3" borderId="0" xfId="0" applyNumberFormat="1" applyFont="1" applyFill="1" applyAlignment="1" applyProtection="1">
      <alignment horizontal="center"/>
      <protection locked="0"/>
    </xf>
    <xf numFmtId="0" fontId="13" fillId="3" borderId="22" xfId="0" applyFont="1" applyFill="1" applyBorder="1" applyAlignment="1" applyProtection="1">
      <alignment horizontal="center"/>
      <protection locked="0"/>
    </xf>
    <xf numFmtId="0" fontId="13" fillId="3" borderId="24" xfId="0" applyFont="1" applyFill="1" applyBorder="1" applyAlignment="1" applyProtection="1">
      <alignment horizontal="center"/>
      <protection locked="0"/>
    </xf>
    <xf numFmtId="0" fontId="13" fillId="3" borderId="29" xfId="0" applyFont="1" applyFill="1" applyBorder="1" applyAlignment="1" applyProtection="1">
      <alignment horizontal="center"/>
      <protection locked="0"/>
    </xf>
    <xf numFmtId="0" fontId="13" fillId="3" borderId="23" xfId="0" applyFont="1" applyFill="1" applyBorder="1" applyAlignment="1" applyProtection="1">
      <alignment horizontal="center"/>
      <protection locked="0"/>
    </xf>
    <xf numFmtId="0" fontId="13" fillId="3" borderId="34" xfId="0" applyFont="1" applyFill="1" applyBorder="1" applyAlignment="1" applyProtection="1">
      <alignment horizontal="center"/>
      <protection locked="0"/>
    </xf>
    <xf numFmtId="0" fontId="13" fillId="3" borderId="51" xfId="0" applyFont="1" applyFill="1" applyBorder="1" applyAlignment="1" applyProtection="1">
      <alignment horizontal="center"/>
      <protection locked="0"/>
    </xf>
    <xf numFmtId="0" fontId="13" fillId="3" borderId="16" xfId="0" applyFont="1" applyFill="1" applyBorder="1" applyAlignment="1" applyProtection="1">
      <alignment horizontal="center"/>
      <protection locked="0"/>
    </xf>
    <xf numFmtId="0" fontId="13" fillId="3" borderId="27" xfId="0" applyFont="1" applyFill="1" applyBorder="1" applyAlignment="1" applyProtection="1">
      <alignment horizontal="center"/>
      <protection locked="0"/>
    </xf>
    <xf numFmtId="0" fontId="13" fillId="3" borderId="21" xfId="0" applyFont="1" applyFill="1" applyBorder="1" applyAlignment="1" applyProtection="1">
      <alignment horizontal="center"/>
      <protection locked="0"/>
    </xf>
    <xf numFmtId="0" fontId="13" fillId="3" borderId="42" xfId="0" applyFont="1" applyFill="1" applyBorder="1" applyAlignment="1" applyProtection="1">
      <alignment horizontal="center"/>
      <protection locked="0"/>
    </xf>
    <xf numFmtId="10" fontId="13" fillId="7" borderId="33" xfId="0" applyNumberFormat="1" applyFont="1" applyFill="1" applyBorder="1" applyAlignment="1">
      <alignment horizontal="center"/>
    </xf>
    <xf numFmtId="10" fontId="13" fillId="6" borderId="56" xfId="0" applyNumberFormat="1" applyFont="1" applyFill="1" applyBorder="1" applyAlignment="1">
      <alignment horizontal="center"/>
    </xf>
    <xf numFmtId="0" fontId="13" fillId="7" borderId="45" xfId="0" applyFont="1" applyFill="1" applyBorder="1" applyAlignment="1">
      <alignment horizontal="center"/>
    </xf>
    <xf numFmtId="0" fontId="22" fillId="3" borderId="0" xfId="0" applyFont="1" applyFill="1" applyAlignment="1" applyProtection="1">
      <alignment horizontal="center"/>
      <protection locked="0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3" fillId="7" borderId="27" xfId="0" applyNumberFormat="1" applyFont="1" applyFill="1" applyBorder="1" applyAlignment="1">
      <alignment horizontal="center"/>
    </xf>
    <xf numFmtId="10" fontId="13" fillId="6" borderId="27" xfId="0" applyNumberFormat="1" applyFont="1" applyFill="1" applyBorder="1" applyAlignment="1">
      <alignment horizontal="center"/>
    </xf>
    <xf numFmtId="0" fontId="13" fillId="7" borderId="17" xfId="0" applyFont="1" applyFill="1" applyBorder="1" applyAlignment="1">
      <alignment horizontal="center"/>
    </xf>
    <xf numFmtId="165" fontId="13" fillId="2" borderId="0" xfId="0" applyNumberFormat="1" applyFont="1" applyFill="1" applyAlignment="1">
      <alignment horizontal="center"/>
    </xf>
    <xf numFmtId="0" fontId="11" fillId="3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3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68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16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7" fillId="2" borderId="0" xfId="0" applyFont="1" applyFill="1"/>
    <xf numFmtId="0" fontId="18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1" fillId="2" borderId="23" xfId="0" applyFont="1" applyFill="1" applyBorder="1" applyAlignment="1">
      <alignment horizontal="right"/>
    </xf>
    <xf numFmtId="0" fontId="11" fillId="2" borderId="24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1" fillId="2" borderId="44" xfId="0" applyFont="1" applyFill="1" applyBorder="1" applyAlignment="1">
      <alignment horizontal="right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13" xfId="0" applyFont="1" applyFill="1" applyBorder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170" fontId="12" fillId="6" borderId="38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10" fontId="12" fillId="6" borderId="41" xfId="0" applyNumberFormat="1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6" xfId="0" applyFont="1" applyFill="1" applyBorder="1" applyAlignment="1">
      <alignment horizontal="center"/>
    </xf>
    <xf numFmtId="0" fontId="12" fillId="2" borderId="53" xfId="0" applyFont="1" applyFill="1" applyBorder="1" applyAlignment="1">
      <alignment horizontal="center"/>
    </xf>
    <xf numFmtId="0" fontId="12" fillId="2" borderId="54" xfId="0" applyFont="1" applyFill="1" applyBorder="1"/>
    <xf numFmtId="0" fontId="12" fillId="2" borderId="22" xfId="0" applyFont="1" applyFill="1" applyBorder="1" applyAlignment="1">
      <alignment horizontal="center" wrapText="1"/>
    </xf>
    <xf numFmtId="2" fontId="11" fillId="2" borderId="26" xfId="0" applyNumberFormat="1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0" fontId="11" fillId="2" borderId="0" xfId="0" applyFont="1" applyFill="1" applyAlignment="1">
      <alignment horizontal="right"/>
    </xf>
    <xf numFmtId="10" fontId="12" fillId="6" borderId="27" xfId="0" applyNumberFormat="1" applyFont="1" applyFill="1" applyBorder="1" applyAlignment="1">
      <alignment horizontal="center"/>
    </xf>
    <xf numFmtId="0" fontId="11" fillId="2" borderId="42" xfId="0" applyFont="1" applyFill="1" applyBorder="1"/>
    <xf numFmtId="0" fontId="11" fillId="2" borderId="58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right"/>
    </xf>
    <xf numFmtId="0" fontId="11" fillId="2" borderId="47" xfId="0" applyFont="1" applyFill="1" applyBorder="1" applyAlignment="1">
      <alignment horizontal="center"/>
    </xf>
    <xf numFmtId="1" fontId="12" fillId="6" borderId="49" xfId="0" applyNumberFormat="1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2" fillId="2" borderId="46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2" fontId="11" fillId="2" borderId="21" xfId="0" applyNumberFormat="1" applyFont="1" applyFill="1" applyBorder="1" applyAlignment="1">
      <alignment horizontal="center"/>
    </xf>
    <xf numFmtId="2" fontId="11" fillId="2" borderId="23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10" fontId="11" fillId="2" borderId="14" xfId="0" applyNumberFormat="1" applyFont="1" applyFill="1" applyBorder="1" applyAlignment="1">
      <alignment horizontal="center" vertical="center"/>
    </xf>
    <xf numFmtId="10" fontId="11" fillId="2" borderId="15" xfId="0" applyNumberFormat="1" applyFont="1" applyFill="1" applyBorder="1" applyAlignment="1">
      <alignment horizontal="center" vertical="center"/>
    </xf>
    <xf numFmtId="10" fontId="11" fillId="2" borderId="32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left"/>
      <protection locked="0"/>
    </xf>
    <xf numFmtId="168" fontId="11" fillId="3" borderId="0" xfId="0" applyNumberFormat="1" applyFont="1" applyFill="1" applyAlignment="1" applyProtection="1">
      <alignment horizontal="left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1" xfId="0" applyNumberFormat="1" applyFont="1" applyFill="1" applyBorder="1" applyAlignment="1">
      <alignment horizontal="center"/>
    </xf>
    <xf numFmtId="170" fontId="11" fillId="2" borderId="35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1" fontId="12" fillId="6" borderId="15" xfId="0" applyNumberFormat="1" applyFont="1" applyFill="1" applyBorder="1" applyAlignment="1">
      <alignment horizontal="center"/>
    </xf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7" xfId="0" applyFont="1" applyFill="1" applyBorder="1"/>
    <xf numFmtId="0" fontId="11" fillId="2" borderId="11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3" xfId="0" applyNumberFormat="1" applyFont="1" applyFill="1" applyBorder="1" applyAlignment="1">
      <alignment horizontal="center" vertical="center"/>
    </xf>
    <xf numFmtId="2" fontId="11" fillId="2" borderId="13" xfId="0" applyNumberFormat="1" applyFont="1" applyFill="1" applyBorder="1" applyAlignment="1">
      <alignment horizontal="center"/>
    </xf>
    <xf numFmtId="2" fontId="11" fillId="2" borderId="14" xfId="0" applyNumberFormat="1" applyFont="1" applyFill="1" applyBorder="1" applyAlignment="1">
      <alignment horizontal="center"/>
    </xf>
    <xf numFmtId="2" fontId="11" fillId="2" borderId="15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3" borderId="0" xfId="0" applyFont="1" applyFill="1" applyProtection="1">
      <protection locked="0"/>
    </xf>
    <xf numFmtId="0" fontId="12" fillId="2" borderId="24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/>
    </xf>
    <xf numFmtId="10" fontId="11" fillId="2" borderId="33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5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" fontId="12" fillId="6" borderId="52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2" fontId="11" fillId="2" borderId="43" xfId="0" applyNumberFormat="1" applyFont="1" applyFill="1" applyBorder="1" applyAlignment="1">
      <alignment horizontal="center"/>
    </xf>
    <xf numFmtId="1" fontId="12" fillId="6" borderId="48" xfId="0" applyNumberFormat="1" applyFont="1" applyFill="1" applyBorder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2" fontId="11" fillId="7" borderId="30" xfId="0" applyNumberFormat="1" applyFont="1" applyFill="1" applyBorder="1" applyAlignment="1">
      <alignment horizontal="center"/>
    </xf>
    <xf numFmtId="0" fontId="11" fillId="2" borderId="7" xfId="0" applyFont="1" applyFill="1" applyBorder="1" applyProtection="1">
      <protection locked="0"/>
    </xf>
    <xf numFmtId="0" fontId="12" fillId="2" borderId="11" xfId="0" applyFont="1" applyFill="1" applyBorder="1" applyProtection="1">
      <protection locked="0"/>
    </xf>
    <xf numFmtId="0" fontId="11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2" fontId="13" fillId="3" borderId="0" xfId="0" applyNumberFormat="1" applyFont="1" applyFill="1" applyAlignment="1" applyProtection="1">
      <alignment horizontal="center"/>
      <protection locked="0"/>
    </xf>
    <xf numFmtId="0" fontId="13" fillId="3" borderId="22" xfId="0" applyFont="1" applyFill="1" applyBorder="1" applyAlignment="1" applyProtection="1">
      <alignment horizontal="center"/>
      <protection locked="0"/>
    </xf>
    <xf numFmtId="0" fontId="13" fillId="3" borderId="24" xfId="0" applyFont="1" applyFill="1" applyBorder="1" applyAlignment="1" applyProtection="1">
      <alignment horizontal="center"/>
      <protection locked="0"/>
    </xf>
    <xf numFmtId="0" fontId="13" fillId="3" borderId="29" xfId="0" applyFont="1" applyFill="1" applyBorder="1" applyAlignment="1" applyProtection="1">
      <alignment horizontal="center"/>
      <protection locked="0"/>
    </xf>
    <xf numFmtId="0" fontId="13" fillId="3" borderId="23" xfId="0" applyFont="1" applyFill="1" applyBorder="1" applyAlignment="1" applyProtection="1">
      <alignment horizontal="center"/>
      <protection locked="0"/>
    </xf>
    <xf numFmtId="0" fontId="13" fillId="3" borderId="34" xfId="0" applyFont="1" applyFill="1" applyBorder="1" applyAlignment="1" applyProtection="1">
      <alignment horizontal="center"/>
      <protection locked="0"/>
    </xf>
    <xf numFmtId="0" fontId="13" fillId="3" borderId="51" xfId="0" applyFont="1" applyFill="1" applyBorder="1" applyAlignment="1" applyProtection="1">
      <alignment horizontal="center"/>
      <protection locked="0"/>
    </xf>
    <xf numFmtId="0" fontId="13" fillId="3" borderId="16" xfId="0" applyFont="1" applyFill="1" applyBorder="1" applyAlignment="1" applyProtection="1">
      <alignment horizontal="center"/>
      <protection locked="0"/>
    </xf>
    <xf numFmtId="0" fontId="13" fillId="3" borderId="27" xfId="0" applyFont="1" applyFill="1" applyBorder="1" applyAlignment="1" applyProtection="1">
      <alignment horizontal="center"/>
      <protection locked="0"/>
    </xf>
    <xf numFmtId="0" fontId="13" fillId="3" borderId="21" xfId="0" applyFont="1" applyFill="1" applyBorder="1" applyAlignment="1" applyProtection="1">
      <alignment horizontal="center"/>
      <protection locked="0"/>
    </xf>
    <xf numFmtId="0" fontId="13" fillId="3" borderId="42" xfId="0" applyFont="1" applyFill="1" applyBorder="1" applyAlignment="1" applyProtection="1">
      <alignment horizontal="center"/>
      <protection locked="0"/>
    </xf>
    <xf numFmtId="10" fontId="13" fillId="7" borderId="33" xfId="0" applyNumberFormat="1" applyFont="1" applyFill="1" applyBorder="1" applyAlignment="1">
      <alignment horizontal="center"/>
    </xf>
    <xf numFmtId="10" fontId="13" fillId="6" borderId="56" xfId="0" applyNumberFormat="1" applyFont="1" applyFill="1" applyBorder="1" applyAlignment="1">
      <alignment horizontal="center"/>
    </xf>
    <xf numFmtId="0" fontId="13" fillId="7" borderId="45" xfId="0" applyFont="1" applyFill="1" applyBorder="1" applyAlignment="1">
      <alignment horizontal="center"/>
    </xf>
    <xf numFmtId="0" fontId="22" fillId="3" borderId="0" xfId="0" applyFont="1" applyFill="1" applyAlignment="1" applyProtection="1">
      <alignment horizontal="center"/>
      <protection locked="0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3" fillId="7" borderId="27" xfId="0" applyNumberFormat="1" applyFont="1" applyFill="1" applyBorder="1" applyAlignment="1">
      <alignment horizontal="center"/>
    </xf>
    <xf numFmtId="10" fontId="13" fillId="6" borderId="27" xfId="0" applyNumberFormat="1" applyFont="1" applyFill="1" applyBorder="1" applyAlignment="1">
      <alignment horizontal="center"/>
    </xf>
    <xf numFmtId="0" fontId="13" fillId="7" borderId="17" xfId="0" applyFont="1" applyFill="1" applyBorder="1" applyAlignment="1">
      <alignment horizontal="center"/>
    </xf>
    <xf numFmtId="165" fontId="13" fillId="2" borderId="0" xfId="0" applyNumberFormat="1" applyFont="1" applyFill="1" applyAlignment="1">
      <alignment horizontal="center"/>
    </xf>
    <xf numFmtId="0" fontId="11" fillId="3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10" fontId="2" fillId="2" borderId="0" xfId="1" applyNumberFormat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1" fillId="2" borderId="18" xfId="0" applyFont="1" applyFill="1" applyBorder="1" applyAlignment="1">
      <alignment horizontal="center"/>
    </xf>
    <xf numFmtId="0" fontId="21" fillId="2" borderId="19" xfId="0" applyFont="1" applyFill="1" applyBorder="1" applyAlignment="1">
      <alignment horizontal="center"/>
    </xf>
    <xf numFmtId="0" fontId="21" fillId="2" borderId="20" xfId="0" applyFont="1" applyFill="1" applyBorder="1" applyAlignment="1">
      <alignment horizontal="center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2" fillId="3" borderId="0" xfId="0" applyFont="1" applyFill="1" applyAlignment="1" applyProtection="1">
      <alignment horizontal="left"/>
      <protection locked="0"/>
    </xf>
    <xf numFmtId="0" fontId="18" fillId="2" borderId="21" xfId="0" applyFont="1" applyFill="1" applyBorder="1" applyAlignment="1">
      <alignment horizontal="left" vertical="center" wrapText="1"/>
    </xf>
    <xf numFmtId="0" fontId="18" fillId="2" borderId="10" xfId="0" applyFont="1" applyFill="1" applyBorder="1" applyAlignment="1">
      <alignment horizontal="left" vertical="center" wrapText="1"/>
    </xf>
    <xf numFmtId="0" fontId="18" fillId="2" borderId="42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/>
    </xf>
    <xf numFmtId="0" fontId="12" fillId="2" borderId="46" xfId="0" applyFont="1" applyFill="1" applyBorder="1" applyAlignment="1">
      <alignment horizontal="center"/>
    </xf>
    <xf numFmtId="0" fontId="12" fillId="2" borderId="57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21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1" workbookViewId="0">
      <selection activeCell="E61" sqref="E61"/>
    </sheetView>
  </sheetViews>
  <sheetFormatPr defaultRowHeight="13.5" x14ac:dyDescent="0.25"/>
  <cols>
    <col min="1" max="1" width="27.5703125" style="410" customWidth="1"/>
    <col min="2" max="2" width="20.42578125" style="410" customWidth="1"/>
    <col min="3" max="3" width="31.85546875" style="410" customWidth="1"/>
    <col min="4" max="4" width="25.85546875" style="410" customWidth="1"/>
    <col min="5" max="5" width="25.7109375" style="410" customWidth="1"/>
    <col min="6" max="6" width="23.140625" style="410" customWidth="1"/>
    <col min="7" max="7" width="28.42578125" style="410" customWidth="1"/>
    <col min="8" max="8" width="21.5703125" style="410" customWidth="1"/>
    <col min="9" max="9" width="9.140625" style="410" customWidth="1"/>
    <col min="10" max="16384" width="9.140625" style="446"/>
  </cols>
  <sheetData>
    <row r="14" spans="1:6" ht="15" customHeight="1" x14ac:dyDescent="0.3">
      <c r="A14" s="409"/>
      <c r="C14" s="411"/>
      <c r="F14" s="411"/>
    </row>
    <row r="15" spans="1:6" ht="18.75" customHeight="1" x14ac:dyDescent="0.3">
      <c r="A15" s="454" t="s">
        <v>0</v>
      </c>
      <c r="B15" s="454"/>
      <c r="C15" s="454"/>
      <c r="D15" s="454"/>
      <c r="E15" s="454"/>
    </row>
    <row r="16" spans="1:6" ht="1.5" customHeight="1" x14ac:dyDescent="0.3">
      <c r="A16" s="412" t="s">
        <v>1</v>
      </c>
      <c r="B16" s="413" t="s">
        <v>2</v>
      </c>
    </row>
    <row r="17" spans="1:5" ht="16.5" hidden="1" customHeight="1" x14ac:dyDescent="0.3">
      <c r="A17" s="414" t="s">
        <v>3</v>
      </c>
      <c r="B17" s="414"/>
      <c r="D17" s="415"/>
      <c r="E17" s="416"/>
    </row>
    <row r="18" spans="1:5" ht="16.5" hidden="1" customHeight="1" x14ac:dyDescent="0.3">
      <c r="A18" s="417" t="s">
        <v>4</v>
      </c>
      <c r="B18" s="414"/>
      <c r="C18" s="416"/>
      <c r="D18" s="416"/>
      <c r="E18" s="416"/>
    </row>
    <row r="19" spans="1:5" ht="16.5" hidden="1" customHeight="1" x14ac:dyDescent="0.3">
      <c r="A19" s="417" t="s">
        <v>5</v>
      </c>
      <c r="B19" s="418"/>
      <c r="C19" s="416"/>
      <c r="D19" s="416"/>
      <c r="E19" s="416"/>
    </row>
    <row r="20" spans="1:5" ht="16.5" hidden="1" customHeight="1" x14ac:dyDescent="0.3">
      <c r="A20" s="414" t="s">
        <v>7</v>
      </c>
      <c r="B20" s="418"/>
      <c r="C20" s="416"/>
      <c r="D20" s="416"/>
      <c r="E20" s="416"/>
    </row>
    <row r="21" spans="1:5" ht="16.5" hidden="1" customHeight="1" x14ac:dyDescent="0.3">
      <c r="A21" s="414" t="s">
        <v>9</v>
      </c>
      <c r="B21" s="419"/>
      <c r="C21" s="416"/>
      <c r="D21" s="416"/>
      <c r="E21" s="416"/>
    </row>
    <row r="22" spans="1:5" ht="15.75" hidden="1" customHeight="1" x14ac:dyDescent="0.25">
      <c r="A22" s="416"/>
      <c r="B22" s="416"/>
      <c r="C22" s="416"/>
      <c r="D22" s="416"/>
      <c r="E22" s="416"/>
    </row>
    <row r="23" spans="1:5" ht="16.5" hidden="1" customHeight="1" x14ac:dyDescent="0.3">
      <c r="A23" s="420" t="s">
        <v>11</v>
      </c>
      <c r="B23" s="421" t="s">
        <v>12</v>
      </c>
      <c r="C23" s="420" t="s">
        <v>13</v>
      </c>
      <c r="D23" s="420" t="s">
        <v>14</v>
      </c>
      <c r="E23" s="420" t="s">
        <v>15</v>
      </c>
    </row>
    <row r="24" spans="1:5" ht="16.5" hidden="1" customHeight="1" x14ac:dyDescent="0.3">
      <c r="A24" s="422">
        <v>1</v>
      </c>
      <c r="B24" s="423"/>
      <c r="C24" s="423"/>
      <c r="D24" s="424"/>
      <c r="E24" s="425"/>
    </row>
    <row r="25" spans="1:5" ht="16.5" hidden="1" customHeight="1" x14ac:dyDescent="0.3">
      <c r="A25" s="422">
        <v>2</v>
      </c>
      <c r="B25" s="423"/>
      <c r="C25" s="423"/>
      <c r="D25" s="424"/>
      <c r="E25" s="424"/>
    </row>
    <row r="26" spans="1:5" ht="16.5" hidden="1" customHeight="1" x14ac:dyDescent="0.3">
      <c r="A26" s="422">
        <v>3</v>
      </c>
      <c r="B26" s="423"/>
      <c r="C26" s="423"/>
      <c r="D26" s="424"/>
      <c r="E26" s="424"/>
    </row>
    <row r="27" spans="1:5" ht="16.5" hidden="1" customHeight="1" x14ac:dyDescent="0.3">
      <c r="A27" s="422">
        <v>4</v>
      </c>
      <c r="B27" s="423"/>
      <c r="C27" s="423"/>
      <c r="D27" s="424"/>
      <c r="E27" s="424"/>
    </row>
    <row r="28" spans="1:5" ht="16.5" hidden="1" customHeight="1" x14ac:dyDescent="0.3">
      <c r="A28" s="422">
        <v>5</v>
      </c>
      <c r="B28" s="423"/>
      <c r="C28" s="423"/>
      <c r="D28" s="424"/>
      <c r="E28" s="424"/>
    </row>
    <row r="29" spans="1:5" ht="16.5" hidden="1" customHeight="1" x14ac:dyDescent="0.3">
      <c r="A29" s="422">
        <v>6</v>
      </c>
      <c r="B29" s="426"/>
      <c r="C29" s="426"/>
      <c r="D29" s="427"/>
      <c r="E29" s="427"/>
    </row>
    <row r="30" spans="1:5" ht="16.5" hidden="1" customHeight="1" x14ac:dyDescent="0.3">
      <c r="A30" s="428" t="s">
        <v>16</v>
      </c>
      <c r="B30" s="429" t="e">
        <f>AVERAGE(B24:B29)</f>
        <v>#DIV/0!</v>
      </c>
      <c r="C30" s="430" t="e">
        <f>AVERAGE(C24:C29)</f>
        <v>#DIV/0!</v>
      </c>
      <c r="D30" s="431" t="e">
        <f>AVERAGE(D24:D29)</f>
        <v>#DIV/0!</v>
      </c>
      <c r="E30" s="431" t="e">
        <f>AVERAGE(E24:E29)</f>
        <v>#DIV/0!</v>
      </c>
    </row>
    <row r="31" spans="1:5" ht="16.5" hidden="1" customHeight="1" x14ac:dyDescent="0.3">
      <c r="A31" s="432" t="s">
        <v>17</v>
      </c>
      <c r="B31" s="433" t="e">
        <f>(STDEV(B24:B29)/B30)</f>
        <v>#DIV/0!</v>
      </c>
      <c r="C31" s="434"/>
      <c r="D31" s="434"/>
      <c r="E31" s="435"/>
    </row>
    <row r="32" spans="1:5" s="410" customFormat="1" ht="16.5" hidden="1" customHeight="1" x14ac:dyDescent="0.3">
      <c r="A32" s="436" t="s">
        <v>18</v>
      </c>
      <c r="B32" s="437">
        <f>COUNT(B24:B29)</f>
        <v>0</v>
      </c>
      <c r="C32" s="438"/>
      <c r="D32" s="439"/>
      <c r="E32" s="440"/>
    </row>
    <row r="33" spans="1:5" s="410" customFormat="1" ht="15.75" hidden="1" customHeight="1" x14ac:dyDescent="0.25">
      <c r="A33" s="416"/>
      <c r="B33" s="416"/>
      <c r="C33" s="416"/>
      <c r="D33" s="416"/>
      <c r="E33" s="416"/>
    </row>
    <row r="34" spans="1:5" s="410" customFormat="1" ht="16.5" hidden="1" customHeight="1" x14ac:dyDescent="0.3">
      <c r="A34" s="417" t="s">
        <v>19</v>
      </c>
      <c r="B34" s="441" t="s">
        <v>20</v>
      </c>
      <c r="C34" s="442"/>
      <c r="D34" s="442"/>
      <c r="E34" s="442"/>
    </row>
    <row r="35" spans="1:5" ht="16.5" hidden="1" customHeight="1" x14ac:dyDescent="0.3">
      <c r="A35" s="417"/>
      <c r="B35" s="441" t="s">
        <v>21</v>
      </c>
      <c r="C35" s="442"/>
      <c r="D35" s="442"/>
      <c r="E35" s="442"/>
    </row>
    <row r="36" spans="1:5" ht="16.5" hidden="1" customHeight="1" x14ac:dyDescent="0.3">
      <c r="A36" s="417"/>
      <c r="B36" s="441" t="s">
        <v>22</v>
      </c>
      <c r="C36" s="442"/>
      <c r="D36" s="442"/>
      <c r="E36" s="442"/>
    </row>
    <row r="37" spans="1:5" ht="15.75" hidden="1" customHeight="1" x14ac:dyDescent="0.25">
      <c r="A37" s="416"/>
      <c r="B37" s="416"/>
      <c r="C37" s="416"/>
      <c r="D37" s="416"/>
      <c r="E37" s="416"/>
    </row>
    <row r="38" spans="1:5" ht="16.5" customHeight="1" x14ac:dyDescent="0.3">
      <c r="A38" s="412" t="s">
        <v>1</v>
      </c>
      <c r="B38" s="413" t="s">
        <v>23</v>
      </c>
    </row>
    <row r="39" spans="1:5" ht="16.5" customHeight="1" x14ac:dyDescent="0.3">
      <c r="A39" s="417" t="s">
        <v>4</v>
      </c>
      <c r="B39" s="414" t="s">
        <v>125</v>
      </c>
      <c r="C39" s="416"/>
      <c r="D39" s="416"/>
      <c r="E39" s="416"/>
    </row>
    <row r="40" spans="1:5" ht="16.5" customHeight="1" x14ac:dyDescent="0.3">
      <c r="A40" s="417" t="s">
        <v>5</v>
      </c>
      <c r="B40" s="418">
        <v>100</v>
      </c>
      <c r="C40" s="416"/>
      <c r="D40" s="416"/>
      <c r="E40" s="416"/>
    </row>
    <row r="41" spans="1:5" ht="16.5" customHeight="1" x14ac:dyDescent="0.3">
      <c r="A41" s="414" t="s">
        <v>7</v>
      </c>
      <c r="B41" s="418">
        <v>32.020000000000003</v>
      </c>
      <c r="C41" s="416"/>
      <c r="D41" s="416"/>
      <c r="E41" s="416"/>
    </row>
    <row r="42" spans="1:5" ht="16.5" customHeight="1" x14ac:dyDescent="0.3">
      <c r="A42" s="414" t="s">
        <v>9</v>
      </c>
      <c r="B42" s="419">
        <f>32.02/100</f>
        <v>0.32020000000000004</v>
      </c>
      <c r="C42" s="416"/>
      <c r="D42" s="416"/>
      <c r="E42" s="416"/>
    </row>
    <row r="43" spans="1:5" ht="15.75" customHeight="1" x14ac:dyDescent="0.25">
      <c r="A43" s="416"/>
      <c r="B43" s="416"/>
      <c r="C43" s="416"/>
      <c r="D43" s="416"/>
      <c r="E43" s="416"/>
    </row>
    <row r="44" spans="1:5" ht="16.5" customHeight="1" x14ac:dyDescent="0.3">
      <c r="A44" s="420" t="s">
        <v>11</v>
      </c>
      <c r="B44" s="421" t="s">
        <v>12</v>
      </c>
      <c r="C44" s="420" t="s">
        <v>13</v>
      </c>
      <c r="D44" s="420" t="s">
        <v>14</v>
      </c>
      <c r="E44" s="420" t="s">
        <v>15</v>
      </c>
    </row>
    <row r="45" spans="1:5" ht="16.5" customHeight="1" x14ac:dyDescent="0.3">
      <c r="A45" s="422">
        <v>1</v>
      </c>
      <c r="B45" s="423">
        <v>37103096</v>
      </c>
      <c r="C45" s="423">
        <v>6441.6</v>
      </c>
      <c r="D45" s="424">
        <v>1</v>
      </c>
      <c r="E45" s="425">
        <v>3.9</v>
      </c>
    </row>
    <row r="46" spans="1:5" ht="16.5" customHeight="1" x14ac:dyDescent="0.3">
      <c r="A46" s="422">
        <v>2</v>
      </c>
      <c r="B46" s="423">
        <v>36490229</v>
      </c>
      <c r="C46" s="423">
        <v>6427.4</v>
      </c>
      <c r="D46" s="424">
        <v>1</v>
      </c>
      <c r="E46" s="424">
        <v>3.9</v>
      </c>
    </row>
    <row r="47" spans="1:5" ht="16.5" customHeight="1" x14ac:dyDescent="0.3">
      <c r="A47" s="422">
        <v>3</v>
      </c>
      <c r="B47" s="423">
        <v>37260233</v>
      </c>
      <c r="C47" s="423">
        <v>6397.8</v>
      </c>
      <c r="D47" s="424">
        <v>1</v>
      </c>
      <c r="E47" s="424">
        <v>3.9</v>
      </c>
    </row>
    <row r="48" spans="1:5" ht="16.5" customHeight="1" x14ac:dyDescent="0.3">
      <c r="A48" s="422">
        <v>4</v>
      </c>
      <c r="B48" s="423">
        <v>37253826</v>
      </c>
      <c r="C48" s="423">
        <v>6463.3</v>
      </c>
      <c r="D48" s="424">
        <v>1</v>
      </c>
      <c r="E48" s="424">
        <v>3.9</v>
      </c>
    </row>
    <row r="49" spans="1:7" ht="16.5" customHeight="1" x14ac:dyDescent="0.3">
      <c r="A49" s="422">
        <v>5</v>
      </c>
      <c r="B49" s="423">
        <v>37013427</v>
      </c>
      <c r="C49" s="423">
        <v>6459.8</v>
      </c>
      <c r="D49" s="424">
        <v>1</v>
      </c>
      <c r="E49" s="424">
        <v>3.9</v>
      </c>
    </row>
    <row r="50" spans="1:7" ht="16.5" customHeight="1" x14ac:dyDescent="0.3">
      <c r="A50" s="422">
        <v>6</v>
      </c>
      <c r="B50" s="426">
        <v>36978608</v>
      </c>
      <c r="C50" s="426">
        <v>6445.5</v>
      </c>
      <c r="D50" s="427">
        <v>1</v>
      </c>
      <c r="E50" s="427">
        <v>3.9</v>
      </c>
    </row>
    <row r="51" spans="1:7" ht="16.5" customHeight="1" x14ac:dyDescent="0.3">
      <c r="A51" s="428" t="s">
        <v>16</v>
      </c>
      <c r="B51" s="429">
        <f>AVERAGE(B45:B50)</f>
        <v>37016569.833333336</v>
      </c>
      <c r="C51" s="430">
        <f>AVERAGE(C45:C50)</f>
        <v>6439.2333333333327</v>
      </c>
      <c r="D51" s="431">
        <f>AVERAGE(D45:D50)</f>
        <v>1</v>
      </c>
      <c r="E51" s="431">
        <f>AVERAGE(E45:E50)</f>
        <v>3.9</v>
      </c>
    </row>
    <row r="52" spans="1:7" ht="16.5" customHeight="1" x14ac:dyDescent="0.3">
      <c r="A52" s="432" t="s">
        <v>17</v>
      </c>
      <c r="B52" s="433">
        <f>(STDEV(B45:B50)/B51)</f>
        <v>7.6565727903243922E-3</v>
      </c>
      <c r="C52" s="434"/>
      <c r="D52" s="434"/>
      <c r="E52" s="435"/>
    </row>
    <row r="53" spans="1:7" s="410" customFormat="1" ht="16.5" customHeight="1" x14ac:dyDescent="0.3">
      <c r="A53" s="436" t="s">
        <v>18</v>
      </c>
      <c r="B53" s="437">
        <f>COUNT(B45:B50)</f>
        <v>6</v>
      </c>
      <c r="C53" s="438"/>
      <c r="D53" s="439"/>
      <c r="E53" s="440"/>
    </row>
    <row r="54" spans="1:7" s="410" customFormat="1" ht="15.75" customHeight="1" x14ac:dyDescent="0.25">
      <c r="A54" s="416"/>
      <c r="B54" s="416"/>
      <c r="C54" s="416"/>
      <c r="D54" s="416"/>
      <c r="E54" s="416"/>
    </row>
    <row r="55" spans="1:7" s="410" customFormat="1" ht="16.5" customHeight="1" x14ac:dyDescent="0.3">
      <c r="A55" s="417" t="s">
        <v>19</v>
      </c>
      <c r="B55" s="441" t="s">
        <v>20</v>
      </c>
      <c r="C55" s="442"/>
      <c r="D55" s="442"/>
      <c r="E55" s="442"/>
    </row>
    <row r="56" spans="1:7" ht="16.5" customHeight="1" x14ac:dyDescent="0.3">
      <c r="A56" s="417"/>
      <c r="B56" s="441" t="s">
        <v>21</v>
      </c>
      <c r="C56" s="442"/>
      <c r="D56" s="442"/>
      <c r="E56" s="442"/>
    </row>
    <row r="57" spans="1:7" ht="16.5" customHeight="1" x14ac:dyDescent="0.3">
      <c r="A57" s="417"/>
      <c r="B57" s="441" t="s">
        <v>22</v>
      </c>
      <c r="C57" s="442"/>
      <c r="D57" s="442"/>
      <c r="E57" s="442"/>
    </row>
    <row r="58" spans="1:7" ht="14.25" customHeight="1" thickBot="1" x14ac:dyDescent="0.3">
      <c r="A58" s="443"/>
      <c r="B58" s="444"/>
      <c r="D58" s="445"/>
      <c r="F58" s="446"/>
      <c r="G58" s="446"/>
    </row>
    <row r="59" spans="1:7" ht="15" customHeight="1" x14ac:dyDescent="0.3">
      <c r="B59" s="455" t="s">
        <v>24</v>
      </c>
      <c r="C59" s="455"/>
      <c r="E59" s="447" t="s">
        <v>25</v>
      </c>
      <c r="F59" s="448"/>
      <c r="G59" s="447" t="s">
        <v>26</v>
      </c>
    </row>
    <row r="60" spans="1:7" ht="15" customHeight="1" x14ac:dyDescent="0.3">
      <c r="A60" s="449" t="s">
        <v>27</v>
      </c>
      <c r="B60" s="450" t="s">
        <v>127</v>
      </c>
      <c r="C60" s="450"/>
      <c r="E60" s="450"/>
      <c r="G60" s="450"/>
    </row>
    <row r="61" spans="1:7" ht="15" customHeight="1" x14ac:dyDescent="0.3">
      <c r="A61" s="449" t="s">
        <v>28</v>
      </c>
      <c r="B61" s="451"/>
      <c r="C61" s="451"/>
      <c r="E61" s="451"/>
      <c r="G61" s="45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61"/>
  <sheetViews>
    <sheetView topLeftCell="A11" workbookViewId="0">
      <selection activeCell="F60" sqref="F60"/>
    </sheetView>
  </sheetViews>
  <sheetFormatPr defaultRowHeight="13.5" x14ac:dyDescent="0.25"/>
  <cols>
    <col min="1" max="1" width="27.5703125" style="410" customWidth="1"/>
    <col min="2" max="2" width="20.42578125" style="410" customWidth="1"/>
    <col min="3" max="3" width="31.85546875" style="410" customWidth="1"/>
    <col min="4" max="5" width="25.85546875" style="410" customWidth="1"/>
    <col min="6" max="6" width="25.7109375" style="410" customWidth="1"/>
    <col min="7" max="7" width="23.140625" style="410" customWidth="1"/>
    <col min="8" max="8" width="28.42578125" style="410" customWidth="1"/>
    <col min="9" max="9" width="21.5703125" style="410" customWidth="1"/>
    <col min="10" max="10" width="9.140625" style="410" customWidth="1"/>
    <col min="11" max="16384" width="9.140625" style="446"/>
  </cols>
  <sheetData>
    <row r="14" spans="1:7" ht="15" customHeight="1" x14ac:dyDescent="0.3">
      <c r="A14" s="409"/>
      <c r="C14" s="411"/>
      <c r="G14" s="411"/>
    </row>
    <row r="15" spans="1:7" ht="18" customHeight="1" x14ac:dyDescent="0.3">
      <c r="A15" s="454" t="s">
        <v>0</v>
      </c>
      <c r="B15" s="454"/>
      <c r="C15" s="454"/>
      <c r="D15" s="454"/>
      <c r="E15" s="454"/>
      <c r="F15" s="454"/>
    </row>
    <row r="16" spans="1:7" ht="16.5" hidden="1" customHeight="1" x14ac:dyDescent="0.3">
      <c r="A16" s="412" t="s">
        <v>1</v>
      </c>
      <c r="B16" s="413" t="s">
        <v>2</v>
      </c>
    </row>
    <row r="17" spans="1:6" ht="16.5" hidden="1" customHeight="1" x14ac:dyDescent="0.3">
      <c r="A17" s="414" t="s">
        <v>3</v>
      </c>
      <c r="B17" s="414"/>
      <c r="D17" s="415"/>
      <c r="E17" s="415"/>
      <c r="F17" s="416"/>
    </row>
    <row r="18" spans="1:6" ht="16.5" hidden="1" customHeight="1" x14ac:dyDescent="0.3">
      <c r="A18" s="417" t="s">
        <v>4</v>
      </c>
      <c r="B18" s="414"/>
      <c r="C18" s="416"/>
      <c r="D18" s="416"/>
      <c r="E18" s="416"/>
      <c r="F18" s="416"/>
    </row>
    <row r="19" spans="1:6" ht="16.5" hidden="1" customHeight="1" x14ac:dyDescent="0.3">
      <c r="A19" s="417" t="s">
        <v>5</v>
      </c>
      <c r="B19" s="418"/>
      <c r="C19" s="416"/>
      <c r="D19" s="416"/>
      <c r="E19" s="416"/>
      <c r="F19" s="416"/>
    </row>
    <row r="20" spans="1:6" ht="16.5" hidden="1" customHeight="1" x14ac:dyDescent="0.3">
      <c r="A20" s="414" t="s">
        <v>7</v>
      </c>
      <c r="B20" s="418"/>
      <c r="C20" s="416"/>
      <c r="D20" s="416"/>
      <c r="E20" s="416"/>
      <c r="F20" s="416"/>
    </row>
    <row r="21" spans="1:6" ht="16.5" hidden="1" customHeight="1" x14ac:dyDescent="0.3">
      <c r="A21" s="414" t="s">
        <v>9</v>
      </c>
      <c r="B21" s="419"/>
      <c r="C21" s="416"/>
      <c r="D21" s="416"/>
      <c r="E21" s="416"/>
      <c r="F21" s="416"/>
    </row>
    <row r="22" spans="1:6" ht="15.75" hidden="1" customHeight="1" x14ac:dyDescent="0.25">
      <c r="A22" s="416"/>
      <c r="B22" s="416"/>
      <c r="C22" s="416"/>
      <c r="D22" s="416"/>
      <c r="E22" s="416"/>
      <c r="F22" s="416"/>
    </row>
    <row r="23" spans="1:6" ht="16.5" hidden="1" customHeight="1" x14ac:dyDescent="0.3">
      <c r="A23" s="420" t="s">
        <v>11</v>
      </c>
      <c r="B23" s="421" t="s">
        <v>12</v>
      </c>
      <c r="C23" s="420" t="s">
        <v>13</v>
      </c>
      <c r="D23" s="420" t="s">
        <v>14</v>
      </c>
      <c r="E23" s="420"/>
      <c r="F23" s="420" t="s">
        <v>15</v>
      </c>
    </row>
    <row r="24" spans="1:6" ht="16.5" hidden="1" customHeight="1" x14ac:dyDescent="0.3">
      <c r="A24" s="422">
        <v>1</v>
      </c>
      <c r="B24" s="423"/>
      <c r="C24" s="423"/>
      <c r="D24" s="424"/>
      <c r="E24" s="424"/>
      <c r="F24" s="425"/>
    </row>
    <row r="25" spans="1:6" ht="16.5" hidden="1" customHeight="1" x14ac:dyDescent="0.3">
      <c r="A25" s="422">
        <v>2</v>
      </c>
      <c r="B25" s="423"/>
      <c r="C25" s="423"/>
      <c r="D25" s="424"/>
      <c r="E25" s="424"/>
      <c r="F25" s="424"/>
    </row>
    <row r="26" spans="1:6" ht="16.5" hidden="1" customHeight="1" x14ac:dyDescent="0.3">
      <c r="A26" s="422">
        <v>3</v>
      </c>
      <c r="B26" s="423"/>
      <c r="C26" s="423"/>
      <c r="D26" s="424"/>
      <c r="E26" s="424"/>
      <c r="F26" s="424"/>
    </row>
    <row r="27" spans="1:6" ht="16.5" hidden="1" customHeight="1" x14ac:dyDescent="0.3">
      <c r="A27" s="422">
        <v>4</v>
      </c>
      <c r="B27" s="423"/>
      <c r="C27" s="423"/>
      <c r="D27" s="424"/>
      <c r="E27" s="424"/>
      <c r="F27" s="424"/>
    </row>
    <row r="28" spans="1:6" ht="16.5" hidden="1" customHeight="1" x14ac:dyDescent="0.3">
      <c r="A28" s="422">
        <v>5</v>
      </c>
      <c r="B28" s="423"/>
      <c r="C28" s="423"/>
      <c r="D28" s="424"/>
      <c r="E28" s="424"/>
      <c r="F28" s="424"/>
    </row>
    <row r="29" spans="1:6" ht="16.5" hidden="1" customHeight="1" x14ac:dyDescent="0.3">
      <c r="A29" s="422">
        <v>6</v>
      </c>
      <c r="B29" s="426"/>
      <c r="C29" s="426"/>
      <c r="D29" s="427"/>
      <c r="E29" s="427"/>
      <c r="F29" s="427"/>
    </row>
    <row r="30" spans="1:6" ht="16.5" hidden="1" customHeight="1" x14ac:dyDescent="0.3">
      <c r="A30" s="428" t="s">
        <v>16</v>
      </c>
      <c r="B30" s="429" t="e">
        <f>AVERAGE(B24:B29)</f>
        <v>#DIV/0!</v>
      </c>
      <c r="C30" s="430" t="e">
        <f>AVERAGE(C24:C29)</f>
        <v>#DIV/0!</v>
      </c>
      <c r="D30" s="431" t="e">
        <f>AVERAGE(D24:D29)</f>
        <v>#DIV/0!</v>
      </c>
      <c r="E30" s="431"/>
      <c r="F30" s="431" t="e">
        <f>AVERAGE(F24:F29)</f>
        <v>#DIV/0!</v>
      </c>
    </row>
    <row r="31" spans="1:6" ht="16.5" hidden="1" customHeight="1" x14ac:dyDescent="0.3">
      <c r="A31" s="432" t="s">
        <v>17</v>
      </c>
      <c r="B31" s="433" t="e">
        <f>(STDEV(B24:B29)/B30)</f>
        <v>#DIV/0!</v>
      </c>
      <c r="C31" s="434"/>
      <c r="D31" s="434"/>
      <c r="E31" s="434"/>
      <c r="F31" s="435"/>
    </row>
    <row r="32" spans="1:6" s="410" customFormat="1" ht="16.5" hidden="1" customHeight="1" x14ac:dyDescent="0.3">
      <c r="A32" s="436" t="s">
        <v>18</v>
      </c>
      <c r="B32" s="437">
        <f>COUNT(B24:B29)</f>
        <v>0</v>
      </c>
      <c r="C32" s="438"/>
      <c r="D32" s="439"/>
      <c r="E32" s="439"/>
      <c r="F32" s="440"/>
    </row>
    <row r="33" spans="1:6" s="410" customFormat="1" ht="15.75" hidden="1" customHeight="1" x14ac:dyDescent="0.25">
      <c r="A33" s="416"/>
      <c r="B33" s="416"/>
      <c r="C33" s="416"/>
      <c r="D33" s="416"/>
      <c r="E33" s="416"/>
      <c r="F33" s="416"/>
    </row>
    <row r="34" spans="1:6" s="410" customFormat="1" ht="16.5" hidden="1" customHeight="1" x14ac:dyDescent="0.3">
      <c r="A34" s="417" t="s">
        <v>19</v>
      </c>
      <c r="B34" s="441" t="s">
        <v>20</v>
      </c>
      <c r="C34" s="442"/>
      <c r="D34" s="442"/>
      <c r="E34" s="442"/>
      <c r="F34" s="442"/>
    </row>
    <row r="35" spans="1:6" ht="16.5" hidden="1" customHeight="1" x14ac:dyDescent="0.3">
      <c r="A35" s="417"/>
      <c r="B35" s="441" t="s">
        <v>21</v>
      </c>
      <c r="C35" s="442"/>
      <c r="D35" s="442"/>
      <c r="E35" s="442"/>
      <c r="F35" s="442"/>
    </row>
    <row r="36" spans="1:6" ht="16.5" hidden="1" customHeight="1" x14ac:dyDescent="0.3">
      <c r="A36" s="417"/>
      <c r="B36" s="441" t="s">
        <v>22</v>
      </c>
      <c r="C36" s="442"/>
      <c r="D36" s="442"/>
      <c r="E36" s="442"/>
      <c r="F36" s="442"/>
    </row>
    <row r="37" spans="1:6" ht="15.75" hidden="1" customHeight="1" x14ac:dyDescent="0.25">
      <c r="A37" s="416"/>
      <c r="B37" s="416"/>
      <c r="C37" s="416"/>
      <c r="D37" s="416"/>
      <c r="E37" s="416"/>
      <c r="F37" s="416"/>
    </row>
    <row r="38" spans="1:6" ht="16.5" customHeight="1" x14ac:dyDescent="0.3">
      <c r="A38" s="412" t="s">
        <v>1</v>
      </c>
      <c r="B38" s="413" t="s">
        <v>23</v>
      </c>
    </row>
    <row r="39" spans="1:6" ht="16.5" customHeight="1" x14ac:dyDescent="0.3">
      <c r="A39" s="417" t="s">
        <v>4</v>
      </c>
      <c r="B39" s="414" t="s">
        <v>119</v>
      </c>
      <c r="C39" s="416"/>
      <c r="D39" s="416"/>
      <c r="E39" s="416"/>
      <c r="F39" s="416"/>
    </row>
    <row r="40" spans="1:6" ht="16.5" customHeight="1" x14ac:dyDescent="0.3">
      <c r="A40" s="417" t="s">
        <v>5</v>
      </c>
      <c r="B40" s="418">
        <v>99.4</v>
      </c>
      <c r="C40" s="416"/>
      <c r="D40" s="416"/>
      <c r="E40" s="416"/>
      <c r="F40" s="416"/>
    </row>
    <row r="41" spans="1:6" ht="16.5" customHeight="1" x14ac:dyDescent="0.3">
      <c r="A41" s="414" t="s">
        <v>7</v>
      </c>
      <c r="B41" s="418">
        <v>16.64</v>
      </c>
      <c r="C41" s="416"/>
      <c r="D41" s="416"/>
      <c r="E41" s="416"/>
      <c r="F41" s="416"/>
    </row>
    <row r="42" spans="1:6" ht="16.5" customHeight="1" x14ac:dyDescent="0.3">
      <c r="A42" s="414" t="s">
        <v>9</v>
      </c>
      <c r="B42" s="419">
        <f>16.64/100</f>
        <v>0.16639999999999999</v>
      </c>
      <c r="C42" s="416"/>
      <c r="D42" s="416"/>
      <c r="E42" s="416"/>
      <c r="F42" s="416"/>
    </row>
    <row r="43" spans="1:6" ht="15.75" customHeight="1" x14ac:dyDescent="0.25">
      <c r="A43" s="416"/>
      <c r="B43" s="416"/>
      <c r="C43" s="416"/>
      <c r="D43" s="416"/>
      <c r="E43" s="416"/>
      <c r="F43" s="416"/>
    </row>
    <row r="44" spans="1:6" ht="16.5" customHeight="1" x14ac:dyDescent="0.3">
      <c r="A44" s="420" t="s">
        <v>11</v>
      </c>
      <c r="B44" s="421" t="s">
        <v>12</v>
      </c>
      <c r="C44" s="420" t="s">
        <v>13</v>
      </c>
      <c r="D44" s="420" t="s">
        <v>14</v>
      </c>
      <c r="E44" s="420" t="s">
        <v>128</v>
      </c>
      <c r="F44" s="420" t="s">
        <v>15</v>
      </c>
    </row>
    <row r="45" spans="1:6" ht="16.5" customHeight="1" x14ac:dyDescent="0.3">
      <c r="A45" s="422">
        <v>1</v>
      </c>
      <c r="B45" s="423">
        <v>19632783</v>
      </c>
      <c r="C45" s="423">
        <v>6760.1</v>
      </c>
      <c r="D45" s="424">
        <v>1</v>
      </c>
      <c r="E45" s="424">
        <v>4.3242799999999999</v>
      </c>
      <c r="F45" s="425">
        <v>4.9000000000000004</v>
      </c>
    </row>
    <row r="46" spans="1:6" ht="16.5" customHeight="1" x14ac:dyDescent="0.3">
      <c r="A46" s="422">
        <v>2</v>
      </c>
      <c r="B46" s="423">
        <v>19295072</v>
      </c>
      <c r="C46" s="423">
        <v>6716.3</v>
      </c>
      <c r="D46" s="424">
        <v>1</v>
      </c>
      <c r="E46" s="424">
        <v>4.2944300000000002</v>
      </c>
      <c r="F46" s="424">
        <v>4.9000000000000004</v>
      </c>
    </row>
    <row r="47" spans="1:6" ht="16.5" customHeight="1" x14ac:dyDescent="0.3">
      <c r="A47" s="422">
        <v>3</v>
      </c>
      <c r="B47" s="423">
        <v>19741452</v>
      </c>
      <c r="C47" s="423">
        <v>6605.7</v>
      </c>
      <c r="D47" s="424">
        <v>1</v>
      </c>
      <c r="E47" s="424">
        <v>4.2704000000000004</v>
      </c>
      <c r="F47" s="424">
        <v>4.9000000000000004</v>
      </c>
    </row>
    <row r="48" spans="1:6" ht="16.5" customHeight="1" x14ac:dyDescent="0.3">
      <c r="A48" s="422">
        <v>4</v>
      </c>
      <c r="B48" s="423">
        <v>19728250</v>
      </c>
      <c r="C48" s="423">
        <v>6719.5</v>
      </c>
      <c r="D48" s="424">
        <v>1</v>
      </c>
      <c r="E48" s="424">
        <v>4.2956599999999998</v>
      </c>
      <c r="F48" s="424">
        <v>4.9000000000000004</v>
      </c>
    </row>
    <row r="49" spans="1:8" ht="16.5" customHeight="1" x14ac:dyDescent="0.3">
      <c r="A49" s="422">
        <v>5</v>
      </c>
      <c r="B49" s="423">
        <v>19604110</v>
      </c>
      <c r="C49" s="423">
        <v>6704.6</v>
      </c>
      <c r="D49" s="424">
        <v>1</v>
      </c>
      <c r="E49" s="424">
        <v>4.2925000000000004</v>
      </c>
      <c r="F49" s="424">
        <v>4.9000000000000004</v>
      </c>
    </row>
    <row r="50" spans="1:8" ht="16.5" customHeight="1" x14ac:dyDescent="0.3">
      <c r="A50" s="422">
        <v>6</v>
      </c>
      <c r="B50" s="426">
        <v>19583407</v>
      </c>
      <c r="C50" s="426">
        <v>6711.3</v>
      </c>
      <c r="D50" s="427">
        <v>1</v>
      </c>
      <c r="E50" s="427">
        <v>4.2915400000000004</v>
      </c>
      <c r="F50" s="427">
        <v>4.9000000000000004</v>
      </c>
    </row>
    <row r="51" spans="1:8" ht="16.5" customHeight="1" x14ac:dyDescent="0.3">
      <c r="A51" s="428" t="s">
        <v>16</v>
      </c>
      <c r="B51" s="429">
        <f>AVERAGE(B45:B50)</f>
        <v>19597512.333333332</v>
      </c>
      <c r="C51" s="430">
        <f>AVERAGE(C45:C50)</f>
        <v>6702.9166666666679</v>
      </c>
      <c r="D51" s="431">
        <f>AVERAGE(D45:D50)</f>
        <v>1</v>
      </c>
      <c r="E51" s="431">
        <v>4.29</v>
      </c>
      <c r="F51" s="431">
        <f>AVERAGE(F45:F50)</f>
        <v>4.8999999999999995</v>
      </c>
    </row>
    <row r="52" spans="1:8" ht="16.5" customHeight="1" x14ac:dyDescent="0.3">
      <c r="A52" s="432" t="s">
        <v>17</v>
      </c>
      <c r="B52" s="433">
        <f>(STDEV(B45:B50)/B51)</f>
        <v>8.2520942135129692E-3</v>
      </c>
      <c r="C52" s="434"/>
      <c r="D52" s="434"/>
      <c r="E52" s="434"/>
      <c r="F52" s="435"/>
    </row>
    <row r="53" spans="1:8" s="410" customFormat="1" ht="16.5" customHeight="1" x14ac:dyDescent="0.3">
      <c r="A53" s="436" t="s">
        <v>18</v>
      </c>
      <c r="B53" s="437">
        <f>COUNT(B45:B50)</f>
        <v>6</v>
      </c>
      <c r="C53" s="438"/>
      <c r="D53" s="439"/>
      <c r="E53" s="439"/>
      <c r="F53" s="440"/>
    </row>
    <row r="54" spans="1:8" s="410" customFormat="1" ht="15.75" customHeight="1" x14ac:dyDescent="0.25">
      <c r="A54" s="416"/>
      <c r="B54" s="416"/>
      <c r="C54" s="416"/>
      <c r="D54" s="416"/>
      <c r="E54" s="416"/>
      <c r="F54" s="416"/>
    </row>
    <row r="55" spans="1:8" s="410" customFormat="1" ht="16.5" customHeight="1" x14ac:dyDescent="0.3">
      <c r="A55" s="417" t="s">
        <v>19</v>
      </c>
      <c r="B55" s="441" t="s">
        <v>20</v>
      </c>
      <c r="C55" s="442"/>
      <c r="D55" s="442"/>
      <c r="E55" s="442"/>
      <c r="F55" s="442"/>
    </row>
    <row r="56" spans="1:8" ht="16.5" customHeight="1" x14ac:dyDescent="0.3">
      <c r="A56" s="417"/>
      <c r="B56" s="441" t="s">
        <v>21</v>
      </c>
      <c r="C56" s="442"/>
      <c r="D56" s="442"/>
      <c r="E56" s="442"/>
      <c r="F56" s="442"/>
    </row>
    <row r="57" spans="1:8" ht="16.5" customHeight="1" x14ac:dyDescent="0.3">
      <c r="A57" s="417"/>
      <c r="B57" s="441" t="s">
        <v>22</v>
      </c>
      <c r="C57" s="442"/>
      <c r="D57" s="442"/>
      <c r="E57" s="442"/>
      <c r="F57" s="442"/>
    </row>
    <row r="58" spans="1:8" ht="14.25" customHeight="1" thickBot="1" x14ac:dyDescent="0.3">
      <c r="A58" s="443"/>
      <c r="B58" s="444"/>
      <c r="D58" s="445"/>
      <c r="E58" s="453"/>
      <c r="G58" s="446"/>
      <c r="H58" s="446"/>
    </row>
    <row r="59" spans="1:8" ht="15" customHeight="1" x14ac:dyDescent="0.3">
      <c r="B59" s="455" t="s">
        <v>24</v>
      </c>
      <c r="C59" s="455"/>
      <c r="F59" s="447" t="s">
        <v>25</v>
      </c>
      <c r="G59" s="448"/>
      <c r="H59" s="447" t="s">
        <v>26</v>
      </c>
    </row>
    <row r="60" spans="1:8" ht="15" customHeight="1" x14ac:dyDescent="0.3">
      <c r="A60" s="449" t="s">
        <v>27</v>
      </c>
      <c r="B60" s="450" t="s">
        <v>127</v>
      </c>
      <c r="C60" s="450"/>
      <c r="F60" s="450"/>
      <c r="H60" s="450"/>
    </row>
    <row r="61" spans="1:8" ht="15" customHeight="1" x14ac:dyDescent="0.3">
      <c r="A61" s="449" t="s">
        <v>28</v>
      </c>
      <c r="B61" s="451"/>
      <c r="C61" s="451"/>
      <c r="F61" s="451"/>
      <c r="H61" s="452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5" workbookViewId="0">
      <selection activeCell="C46" sqref="C46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59" t="s">
        <v>29</v>
      </c>
      <c r="B11" s="460"/>
      <c r="C11" s="460"/>
      <c r="D11" s="460"/>
      <c r="E11" s="460"/>
      <c r="F11" s="461"/>
      <c r="G11" s="43"/>
    </row>
    <row r="12" spans="1:7" ht="16.5" customHeight="1" x14ac:dyDescent="0.3">
      <c r="A12" s="458" t="s">
        <v>30</v>
      </c>
      <c r="B12" s="458"/>
      <c r="C12" s="458"/>
      <c r="D12" s="458"/>
      <c r="E12" s="458"/>
      <c r="F12" s="458"/>
      <c r="G12" s="42"/>
    </row>
    <row r="14" spans="1:7" ht="16.5" customHeight="1" x14ac:dyDescent="0.3">
      <c r="A14" s="463" t="s">
        <v>31</v>
      </c>
      <c r="B14" s="463"/>
      <c r="C14" s="12" t="s">
        <v>32</v>
      </c>
    </row>
    <row r="15" spans="1:7" ht="16.5" customHeight="1" x14ac:dyDescent="0.3">
      <c r="A15" s="463" t="s">
        <v>33</v>
      </c>
      <c r="B15" s="463"/>
      <c r="C15" s="12" t="s">
        <v>6</v>
      </c>
    </row>
    <row r="16" spans="1:7" ht="16.5" customHeight="1" x14ac:dyDescent="0.3">
      <c r="A16" s="463" t="s">
        <v>34</v>
      </c>
      <c r="B16" s="463"/>
      <c r="C16" s="12" t="s">
        <v>8</v>
      </c>
    </row>
    <row r="17" spans="1:5" ht="16.5" customHeight="1" x14ac:dyDescent="0.3">
      <c r="A17" s="463" t="s">
        <v>35</v>
      </c>
      <c r="B17" s="463"/>
      <c r="C17" s="12" t="s">
        <v>36</v>
      </c>
    </row>
    <row r="18" spans="1:5" ht="16.5" customHeight="1" x14ac:dyDescent="0.3">
      <c r="A18" s="463" t="s">
        <v>37</v>
      </c>
      <c r="B18" s="463"/>
      <c r="C18" s="49" t="s">
        <v>10</v>
      </c>
    </row>
    <row r="19" spans="1:5" ht="16.5" customHeight="1" x14ac:dyDescent="0.3">
      <c r="A19" s="463" t="s">
        <v>38</v>
      </c>
      <c r="B19" s="463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58" t="s">
        <v>1</v>
      </c>
      <c r="B21" s="458"/>
      <c r="C21" s="11" t="s">
        <v>39</v>
      </c>
      <c r="D21" s="18"/>
    </row>
    <row r="22" spans="1:5" ht="15.75" customHeight="1" x14ac:dyDescent="0.3">
      <c r="A22" s="462"/>
      <c r="B22" s="462"/>
      <c r="C22" s="9"/>
      <c r="D22" s="462"/>
      <c r="E22" s="462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1988.84</v>
      </c>
      <c r="D24" s="39">
        <f t="shared" ref="D24:D43" si="0">(C24-$C$46)/$C$46</f>
        <v>7.6037392249541777E-3</v>
      </c>
      <c r="E24" s="5"/>
    </row>
    <row r="25" spans="1:5" ht="15.75" customHeight="1" x14ac:dyDescent="0.3">
      <c r="C25" s="47">
        <v>1970.66</v>
      </c>
      <c r="D25" s="40">
        <f t="shared" si="0"/>
        <v>-1.6067734251883692E-3</v>
      </c>
      <c r="E25" s="5"/>
    </row>
    <row r="26" spans="1:5" ht="15.75" customHeight="1" x14ac:dyDescent="0.3">
      <c r="C26" s="47">
        <v>1956.4</v>
      </c>
      <c r="D26" s="40">
        <f t="shared" si="0"/>
        <v>-8.8313009494476544E-3</v>
      </c>
      <c r="E26" s="5"/>
    </row>
    <row r="27" spans="1:5" ht="15.75" customHeight="1" x14ac:dyDescent="0.3">
      <c r="C27" s="47">
        <v>1973.65</v>
      </c>
      <c r="D27" s="40">
        <f t="shared" si="0"/>
        <v>-9.1953137843674672E-5</v>
      </c>
      <c r="E27" s="5"/>
    </row>
    <row r="28" spans="1:5" ht="15.75" customHeight="1" x14ac:dyDescent="0.3">
      <c r="C28" s="47">
        <v>2003.54</v>
      </c>
      <c r="D28" s="40">
        <f t="shared" si="0"/>
        <v>1.5051183447016723E-2</v>
      </c>
      <c r="E28" s="5"/>
    </row>
    <row r="29" spans="1:5" ht="15.75" customHeight="1" x14ac:dyDescent="0.3">
      <c r="C29" s="47">
        <v>1964.56</v>
      </c>
      <c r="D29" s="40">
        <f t="shared" si="0"/>
        <v>-4.697209462915063E-3</v>
      </c>
      <c r="E29" s="5"/>
    </row>
    <row r="30" spans="1:5" ht="15.75" customHeight="1" x14ac:dyDescent="0.3">
      <c r="C30" s="47">
        <v>1930.26</v>
      </c>
      <c r="D30" s="40">
        <f t="shared" si="0"/>
        <v>-2.2074579314394258E-2</v>
      </c>
      <c r="E30" s="5"/>
    </row>
    <row r="31" spans="1:5" ht="15.75" customHeight="1" x14ac:dyDescent="0.3">
      <c r="C31" s="47">
        <v>2009.94</v>
      </c>
      <c r="D31" s="40">
        <f t="shared" si="0"/>
        <v>1.8293608142336507E-2</v>
      </c>
      <c r="E31" s="5"/>
    </row>
    <row r="32" spans="1:5" ht="15.75" customHeight="1" x14ac:dyDescent="0.3">
      <c r="C32" s="47">
        <v>1982.3</v>
      </c>
      <c r="D32" s="40">
        <f t="shared" si="0"/>
        <v>4.2903864894243389E-3</v>
      </c>
      <c r="E32" s="5"/>
    </row>
    <row r="33" spans="1:7" ht="15.75" customHeight="1" x14ac:dyDescent="0.3">
      <c r="C33" s="47">
        <v>1990.2</v>
      </c>
      <c r="D33" s="40">
        <f t="shared" si="0"/>
        <v>8.2927544727096868E-3</v>
      </c>
      <c r="E33" s="5"/>
    </row>
    <row r="34" spans="1:7" ht="15.75" customHeight="1" x14ac:dyDescent="0.3">
      <c r="C34" s="47">
        <v>1950.25</v>
      </c>
      <c r="D34" s="40">
        <f t="shared" si="0"/>
        <v>-1.1947068430106511E-2</v>
      </c>
      <c r="E34" s="5"/>
    </row>
    <row r="35" spans="1:7" ht="15.75" customHeight="1" x14ac:dyDescent="0.3">
      <c r="C35" s="47">
        <v>1963.58</v>
      </c>
      <c r="D35" s="40">
        <f t="shared" si="0"/>
        <v>-5.1937057443859069E-3</v>
      </c>
      <c r="E35" s="5"/>
    </row>
    <row r="36" spans="1:7" ht="15.75" customHeight="1" x14ac:dyDescent="0.3">
      <c r="C36" s="47">
        <v>1956.79</v>
      </c>
      <c r="D36" s="40">
        <f t="shared" si="0"/>
        <v>-8.6337156945766724E-3</v>
      </c>
      <c r="E36" s="5"/>
    </row>
    <row r="37" spans="1:7" ht="15.75" customHeight="1" x14ac:dyDescent="0.3">
      <c r="C37" s="47">
        <v>1978.33</v>
      </c>
      <c r="D37" s="40">
        <f t="shared" si="0"/>
        <v>2.2790699206088005E-3</v>
      </c>
      <c r="E37" s="5"/>
    </row>
    <row r="38" spans="1:7" ht="15.75" customHeight="1" x14ac:dyDescent="0.3">
      <c r="C38" s="47">
        <v>1963.45</v>
      </c>
      <c r="D38" s="40">
        <f t="shared" si="0"/>
        <v>-5.2595674960095292E-3</v>
      </c>
      <c r="E38" s="5"/>
    </row>
    <row r="39" spans="1:7" ht="15.75" customHeight="1" x14ac:dyDescent="0.3">
      <c r="C39" s="47">
        <v>1991.78</v>
      </c>
      <c r="D39" s="40">
        <f t="shared" si="0"/>
        <v>9.0932280693667104E-3</v>
      </c>
      <c r="E39" s="5"/>
    </row>
    <row r="40" spans="1:7" ht="15.75" customHeight="1" x14ac:dyDescent="0.3">
      <c r="C40" s="47">
        <v>1975.83</v>
      </c>
      <c r="D40" s="40">
        <f t="shared" si="0"/>
        <v>1.0124977739995281E-3</v>
      </c>
      <c r="E40" s="5"/>
    </row>
    <row r="41" spans="1:7" ht="15.75" customHeight="1" x14ac:dyDescent="0.3">
      <c r="C41" s="47">
        <v>1992.89</v>
      </c>
      <c r="D41" s="40">
        <f t="shared" si="0"/>
        <v>9.6555861024612919E-3</v>
      </c>
      <c r="E41" s="5"/>
    </row>
    <row r="42" spans="1:7" ht="15.75" customHeight="1" x14ac:dyDescent="0.3">
      <c r="C42" s="47">
        <v>1979.82</v>
      </c>
      <c r="D42" s="40">
        <f t="shared" si="0"/>
        <v>3.0339469199879314E-3</v>
      </c>
      <c r="E42" s="5"/>
    </row>
    <row r="43" spans="1:7" ht="16.5" customHeight="1" x14ac:dyDescent="0.3">
      <c r="C43" s="48">
        <v>1953.56</v>
      </c>
      <c r="D43" s="41">
        <f t="shared" si="0"/>
        <v>-1.0270126907995862E-2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39476.629999999997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1973.8314999999998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456">
        <f>C46</f>
        <v>1973.8314999999998</v>
      </c>
      <c r="C49" s="45">
        <f>-IF(C46&lt;=80,10%,IF(C46&lt;250,7.5%,5%))</f>
        <v>-0.05</v>
      </c>
      <c r="D49" s="33">
        <f>IF(C46&lt;=80,C46*0.9,IF(C46&lt;250,C46*0.925,C46*0.95))</f>
        <v>1875.1399249999997</v>
      </c>
    </row>
    <row r="50" spans="1:6" ht="17.25" customHeight="1" x14ac:dyDescent="0.3">
      <c r="B50" s="457"/>
      <c r="C50" s="46">
        <f>IF(C46&lt;=80, 10%, IF(C46&lt;250, 7.5%, 5%))</f>
        <v>0.05</v>
      </c>
      <c r="D50" s="33">
        <f>IF(C46&lt;=80, C46*1.1, IF(C46&lt;250, C46*1.075, C46*1.05))</f>
        <v>2072.5230750000001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24</v>
      </c>
      <c r="C52" s="19"/>
      <c r="D52" s="20" t="s">
        <v>25</v>
      </c>
      <c r="E52" s="21"/>
      <c r="F52" s="20" t="s">
        <v>26</v>
      </c>
    </row>
    <row r="53" spans="1:6" ht="34.5" customHeight="1" x14ac:dyDescent="0.3">
      <c r="A53" s="22" t="s">
        <v>27</v>
      </c>
      <c r="B53" s="23"/>
      <c r="C53" s="24"/>
      <c r="D53" s="23"/>
      <c r="E53" s="13"/>
      <c r="F53" s="25"/>
    </row>
    <row r="54" spans="1:6" ht="34.5" customHeight="1" x14ac:dyDescent="0.3">
      <c r="A54" s="22" t="s">
        <v>28</v>
      </c>
      <c r="B54" s="26"/>
      <c r="C54" s="27"/>
      <c r="D54" s="26"/>
      <c r="E54" s="13"/>
      <c r="F54" s="28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7" zoomScale="50" zoomScaleNormal="75" zoomScaleSheetLayoutView="50" workbookViewId="0">
      <selection activeCell="C44" sqref="C44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41.140625" style="2" customWidth="1"/>
    <col min="9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464" t="s">
        <v>45</v>
      </c>
      <c r="B1" s="464"/>
      <c r="C1" s="464"/>
      <c r="D1" s="464"/>
      <c r="E1" s="464"/>
      <c r="F1" s="464"/>
      <c r="G1" s="464"/>
      <c r="H1" s="464"/>
    </row>
    <row r="2" spans="1:8" x14ac:dyDescent="0.25">
      <c r="A2" s="464"/>
      <c r="B2" s="464"/>
      <c r="C2" s="464"/>
      <c r="D2" s="464"/>
      <c r="E2" s="464"/>
      <c r="F2" s="464"/>
      <c r="G2" s="464"/>
      <c r="H2" s="464"/>
    </row>
    <row r="3" spans="1:8" x14ac:dyDescent="0.25">
      <c r="A3" s="464"/>
      <c r="B3" s="464"/>
      <c r="C3" s="464"/>
      <c r="D3" s="464"/>
      <c r="E3" s="464"/>
      <c r="F3" s="464"/>
      <c r="G3" s="464"/>
      <c r="H3" s="464"/>
    </row>
    <row r="4" spans="1:8" x14ac:dyDescent="0.25">
      <c r="A4" s="464"/>
      <c r="B4" s="464"/>
      <c r="C4" s="464"/>
      <c r="D4" s="464"/>
      <c r="E4" s="464"/>
      <c r="F4" s="464"/>
      <c r="G4" s="464"/>
      <c r="H4" s="464"/>
    </row>
    <row r="5" spans="1:8" x14ac:dyDescent="0.25">
      <c r="A5" s="464"/>
      <c r="B5" s="464"/>
      <c r="C5" s="464"/>
      <c r="D5" s="464"/>
      <c r="E5" s="464"/>
      <c r="F5" s="464"/>
      <c r="G5" s="464"/>
      <c r="H5" s="464"/>
    </row>
    <row r="6" spans="1:8" x14ac:dyDescent="0.25">
      <c r="A6" s="464"/>
      <c r="B6" s="464"/>
      <c r="C6" s="464"/>
      <c r="D6" s="464"/>
      <c r="E6" s="464"/>
      <c r="F6" s="464"/>
      <c r="G6" s="464"/>
      <c r="H6" s="464"/>
    </row>
    <row r="7" spans="1:8" x14ac:dyDescent="0.25">
      <c r="A7" s="464"/>
      <c r="B7" s="464"/>
      <c r="C7" s="464"/>
      <c r="D7" s="464"/>
      <c r="E7" s="464"/>
      <c r="F7" s="464"/>
      <c r="G7" s="464"/>
      <c r="H7" s="464"/>
    </row>
    <row r="8" spans="1:8" x14ac:dyDescent="0.25">
      <c r="A8" s="465" t="s">
        <v>46</v>
      </c>
      <c r="B8" s="465"/>
      <c r="C8" s="465"/>
      <c r="D8" s="465"/>
      <c r="E8" s="465"/>
      <c r="F8" s="465"/>
      <c r="G8" s="465"/>
      <c r="H8" s="465"/>
    </row>
    <row r="9" spans="1:8" x14ac:dyDescent="0.25">
      <c r="A9" s="465"/>
      <c r="B9" s="465"/>
      <c r="C9" s="465"/>
      <c r="D9" s="465"/>
      <c r="E9" s="465"/>
      <c r="F9" s="465"/>
      <c r="G9" s="465"/>
      <c r="H9" s="465"/>
    </row>
    <row r="10" spans="1:8" x14ac:dyDescent="0.25">
      <c r="A10" s="465"/>
      <c r="B10" s="465"/>
      <c r="C10" s="465"/>
      <c r="D10" s="465"/>
      <c r="E10" s="465"/>
      <c r="F10" s="465"/>
      <c r="G10" s="465"/>
      <c r="H10" s="465"/>
    </row>
    <row r="11" spans="1:8" x14ac:dyDescent="0.25">
      <c r="A11" s="465"/>
      <c r="B11" s="465"/>
      <c r="C11" s="465"/>
      <c r="D11" s="465"/>
      <c r="E11" s="465"/>
      <c r="F11" s="465"/>
      <c r="G11" s="465"/>
      <c r="H11" s="465"/>
    </row>
    <row r="12" spans="1:8" x14ac:dyDescent="0.25">
      <c r="A12" s="465"/>
      <c r="B12" s="465"/>
      <c r="C12" s="465"/>
      <c r="D12" s="465"/>
      <c r="E12" s="465"/>
      <c r="F12" s="465"/>
      <c r="G12" s="465"/>
      <c r="H12" s="465"/>
    </row>
    <row r="13" spans="1:8" x14ac:dyDescent="0.25">
      <c r="A13" s="465"/>
      <c r="B13" s="465"/>
      <c r="C13" s="465"/>
      <c r="D13" s="465"/>
      <c r="E13" s="465"/>
      <c r="F13" s="465"/>
      <c r="G13" s="465"/>
      <c r="H13" s="465"/>
    </row>
    <row r="14" spans="1:8" x14ac:dyDescent="0.25">
      <c r="A14" s="465"/>
      <c r="B14" s="465"/>
      <c r="C14" s="465"/>
      <c r="D14" s="465"/>
      <c r="E14" s="465"/>
      <c r="F14" s="465"/>
      <c r="G14" s="465"/>
      <c r="H14" s="465"/>
    </row>
    <row r="15" spans="1:8" ht="19.5" customHeight="1" x14ac:dyDescent="0.25"/>
    <row r="16" spans="1:8" ht="19.5" customHeight="1" x14ac:dyDescent="0.25">
      <c r="A16" s="466" t="s">
        <v>29</v>
      </c>
      <c r="B16" s="467"/>
      <c r="C16" s="467"/>
      <c r="D16" s="467"/>
      <c r="E16" s="467"/>
      <c r="F16" s="467"/>
      <c r="G16" s="467"/>
      <c r="H16" s="468"/>
    </row>
    <row r="17" spans="1:14" ht="18.75" x14ac:dyDescent="0.3">
      <c r="A17" s="50" t="s">
        <v>47</v>
      </c>
      <c r="B17" s="50"/>
    </row>
    <row r="18" spans="1:14" ht="18.75" x14ac:dyDescent="0.3">
      <c r="A18" s="52" t="s">
        <v>31</v>
      </c>
      <c r="B18" s="472" t="s">
        <v>124</v>
      </c>
      <c r="C18" s="472"/>
      <c r="D18" s="145"/>
      <c r="E18" s="145"/>
    </row>
    <row r="19" spans="1:14" ht="18.75" x14ac:dyDescent="0.3">
      <c r="A19" s="52" t="s">
        <v>33</v>
      </c>
      <c r="B19" s="146" t="s">
        <v>6</v>
      </c>
      <c r="C19" s="51">
        <v>24</v>
      </c>
    </row>
    <row r="20" spans="1:14" ht="18.75" x14ac:dyDescent="0.3">
      <c r="A20" s="52" t="s">
        <v>34</v>
      </c>
      <c r="B20" s="146" t="s">
        <v>125</v>
      </c>
    </row>
    <row r="21" spans="1:14" ht="18.75" x14ac:dyDescent="0.3">
      <c r="A21" s="52" t="s">
        <v>35</v>
      </c>
      <c r="B21" s="170" t="s">
        <v>126</v>
      </c>
      <c r="C21" s="170"/>
      <c r="D21" s="170"/>
      <c r="E21" s="170"/>
      <c r="F21" s="170"/>
      <c r="G21" s="170"/>
      <c r="H21" s="170"/>
      <c r="I21" s="170"/>
    </row>
    <row r="22" spans="1:14" ht="18.75" x14ac:dyDescent="0.3">
      <c r="A22" s="52" t="s">
        <v>37</v>
      </c>
      <c r="B22" s="326">
        <v>42705</v>
      </c>
    </row>
    <row r="23" spans="1:14" ht="18.75" x14ac:dyDescent="0.3">
      <c r="A23" s="52" t="s">
        <v>38</v>
      </c>
      <c r="B23" s="326">
        <v>42706</v>
      </c>
    </row>
    <row r="24" spans="1:14" ht="18.75" x14ac:dyDescent="0.3">
      <c r="A24" s="52"/>
      <c r="B24" s="55"/>
    </row>
    <row r="25" spans="1:14" ht="18.75" x14ac:dyDescent="0.3">
      <c r="A25" s="56" t="s">
        <v>1</v>
      </c>
      <c r="B25" s="55"/>
    </row>
    <row r="26" spans="1:14" ht="26.25" customHeight="1" x14ac:dyDescent="0.4">
      <c r="A26" s="57" t="s">
        <v>4</v>
      </c>
      <c r="B26" s="228"/>
      <c r="C26" s="227"/>
    </row>
    <row r="27" spans="1:14" ht="26.25" customHeight="1" x14ac:dyDescent="0.4">
      <c r="A27" s="59" t="s">
        <v>48</v>
      </c>
      <c r="B27" s="203"/>
    </row>
    <row r="28" spans="1:14" ht="27" customHeight="1" x14ac:dyDescent="0.4">
      <c r="A28" s="59" t="s">
        <v>5</v>
      </c>
      <c r="B28" s="204"/>
    </row>
    <row r="29" spans="1:14" s="3" customFormat="1" ht="27" customHeight="1" x14ac:dyDescent="0.4">
      <c r="A29" s="59" t="s">
        <v>49</v>
      </c>
      <c r="B29" s="203">
        <v>0</v>
      </c>
      <c r="C29" s="479" t="s">
        <v>50</v>
      </c>
      <c r="D29" s="480"/>
      <c r="E29" s="480"/>
      <c r="F29" s="480"/>
      <c r="G29" s="481"/>
      <c r="I29" s="61"/>
      <c r="J29" s="61"/>
      <c r="K29" s="61"/>
      <c r="L29" s="61"/>
    </row>
    <row r="30" spans="1:14" s="3" customFormat="1" ht="19.5" customHeight="1" x14ac:dyDescent="0.3">
      <c r="A30" s="59" t="s">
        <v>51</v>
      </c>
      <c r="B30" s="58">
        <f>B28-B29</f>
        <v>0</v>
      </c>
      <c r="C30" s="62"/>
      <c r="D30" s="62"/>
      <c r="E30" s="62"/>
      <c r="F30" s="62"/>
      <c r="G30" s="63"/>
      <c r="I30" s="61"/>
      <c r="J30" s="61"/>
      <c r="K30" s="61"/>
      <c r="L30" s="61"/>
    </row>
    <row r="31" spans="1:14" s="3" customFormat="1" ht="27" customHeight="1" x14ac:dyDescent="0.4">
      <c r="A31" s="59" t="s">
        <v>52</v>
      </c>
      <c r="B31" s="205">
        <v>1</v>
      </c>
      <c r="C31" s="469" t="s">
        <v>53</v>
      </c>
      <c r="D31" s="470"/>
      <c r="E31" s="470"/>
      <c r="F31" s="470"/>
      <c r="G31" s="470"/>
      <c r="H31" s="471"/>
      <c r="I31" s="61"/>
      <c r="J31" s="61"/>
      <c r="K31" s="61"/>
      <c r="L31" s="61"/>
    </row>
    <row r="32" spans="1:14" s="3" customFormat="1" ht="27" customHeight="1" x14ac:dyDescent="0.4">
      <c r="A32" s="59" t="s">
        <v>54</v>
      </c>
      <c r="B32" s="205">
        <v>1</v>
      </c>
      <c r="C32" s="469" t="s">
        <v>55</v>
      </c>
      <c r="D32" s="470"/>
      <c r="E32" s="470"/>
      <c r="F32" s="470"/>
      <c r="G32" s="470"/>
      <c r="H32" s="471"/>
      <c r="I32" s="61"/>
      <c r="J32" s="61"/>
      <c r="K32" s="61"/>
      <c r="L32" s="65"/>
      <c r="M32" s="65"/>
      <c r="N32" s="66"/>
    </row>
    <row r="33" spans="1:14" s="3" customFormat="1" ht="17.25" customHeight="1" x14ac:dyDescent="0.3">
      <c r="A33" s="59"/>
      <c r="B33" s="64"/>
      <c r="C33" s="67"/>
      <c r="D33" s="67"/>
      <c r="E33" s="67"/>
      <c r="F33" s="67"/>
      <c r="G33" s="67"/>
      <c r="H33" s="67"/>
      <c r="I33" s="61"/>
      <c r="J33" s="61"/>
      <c r="K33" s="61"/>
      <c r="L33" s="65"/>
      <c r="M33" s="65"/>
      <c r="N33" s="66"/>
    </row>
    <row r="34" spans="1:14" s="3" customFormat="1" ht="18.75" x14ac:dyDescent="0.3">
      <c r="A34" s="59" t="s">
        <v>56</v>
      </c>
      <c r="B34" s="68">
        <f>B31/B32</f>
        <v>1</v>
      </c>
      <c r="C34" s="51" t="s">
        <v>57</v>
      </c>
      <c r="D34" s="51"/>
      <c r="E34" s="51"/>
      <c r="F34" s="51"/>
      <c r="G34" s="51"/>
      <c r="I34" s="61"/>
      <c r="J34" s="61"/>
      <c r="K34" s="61"/>
      <c r="L34" s="65"/>
      <c r="M34" s="65"/>
      <c r="N34" s="66"/>
    </row>
    <row r="35" spans="1:14" s="3" customFormat="1" ht="19.5" customHeight="1" x14ac:dyDescent="0.3">
      <c r="A35" s="59"/>
      <c r="B35" s="58"/>
      <c r="G35" s="51"/>
      <c r="I35" s="61"/>
      <c r="J35" s="61"/>
      <c r="K35" s="61"/>
      <c r="L35" s="65"/>
      <c r="M35" s="65"/>
      <c r="N35" s="66"/>
    </row>
    <row r="36" spans="1:14" s="3" customFormat="1" ht="27" customHeight="1" x14ac:dyDescent="0.4">
      <c r="A36" s="69" t="s">
        <v>105</v>
      </c>
      <c r="B36" s="206">
        <v>1</v>
      </c>
      <c r="C36" s="51"/>
      <c r="D36" s="487" t="s">
        <v>58</v>
      </c>
      <c r="E36" s="496"/>
      <c r="F36" s="487" t="s">
        <v>59</v>
      </c>
      <c r="G36" s="488"/>
      <c r="J36" s="61"/>
      <c r="K36" s="61"/>
      <c r="L36" s="65"/>
      <c r="M36" s="65"/>
      <c r="N36" s="66"/>
    </row>
    <row r="37" spans="1:14" s="3" customFormat="1" ht="15.75" customHeight="1" x14ac:dyDescent="0.4">
      <c r="A37" s="70" t="s">
        <v>60</v>
      </c>
      <c r="B37" s="207">
        <v>1</v>
      </c>
      <c r="C37" s="72" t="s">
        <v>106</v>
      </c>
      <c r="D37" s="73" t="s">
        <v>62</v>
      </c>
      <c r="E37" s="132" t="s">
        <v>63</v>
      </c>
      <c r="F37" s="73" t="s">
        <v>62</v>
      </c>
      <c r="G37" s="74" t="s">
        <v>63</v>
      </c>
      <c r="J37" s="61"/>
      <c r="K37" s="61"/>
      <c r="L37" s="65"/>
      <c r="M37" s="65"/>
      <c r="N37" s="66"/>
    </row>
    <row r="38" spans="1:14" s="3" customFormat="1" ht="26.25" customHeight="1" x14ac:dyDescent="0.4">
      <c r="A38" s="70" t="s">
        <v>64</v>
      </c>
      <c r="B38" s="207">
        <v>1</v>
      </c>
      <c r="C38" s="75">
        <v>1</v>
      </c>
      <c r="D38" s="208"/>
      <c r="E38" s="147" t="str">
        <f>IF(ISBLANK(D38),"-",$D$48/$D$45*D38)</f>
        <v>-</v>
      </c>
      <c r="F38" s="208"/>
      <c r="G38" s="150" t="str">
        <f>IF(ISBLANK(F38),"-",$D$48/$F$45*F38)</f>
        <v>-</v>
      </c>
      <c r="J38" s="61"/>
      <c r="K38" s="61"/>
      <c r="L38" s="65"/>
      <c r="M38" s="65"/>
      <c r="N38" s="66"/>
    </row>
    <row r="39" spans="1:14" s="3" customFormat="1" ht="26.25" customHeight="1" x14ac:dyDescent="0.4">
      <c r="A39" s="70" t="s">
        <v>65</v>
      </c>
      <c r="B39" s="207">
        <v>1</v>
      </c>
      <c r="C39" s="71">
        <v>2</v>
      </c>
      <c r="D39" s="209"/>
      <c r="E39" s="148" t="str">
        <f>IF(ISBLANK(D39),"-",$D$48/$D$45*D39)</f>
        <v>-</v>
      </c>
      <c r="F39" s="209"/>
      <c r="G39" s="151" t="str">
        <f>IF(ISBLANK(F39),"-",$D$48/$F$45*F39)</f>
        <v>-</v>
      </c>
      <c r="J39" s="61"/>
      <c r="K39" s="61"/>
      <c r="L39" s="65"/>
      <c r="M39" s="65"/>
      <c r="N39" s="66"/>
    </row>
    <row r="40" spans="1:14" ht="26.25" customHeight="1" x14ac:dyDescent="0.4">
      <c r="A40" s="70" t="s">
        <v>66</v>
      </c>
      <c r="B40" s="207">
        <v>1</v>
      </c>
      <c r="C40" s="71">
        <v>3</v>
      </c>
      <c r="D40" s="209"/>
      <c r="E40" s="148" t="str">
        <f>IF(ISBLANK(D40),"-",$D$48/$D$45*D40)</f>
        <v>-</v>
      </c>
      <c r="F40" s="209"/>
      <c r="G40" s="151" t="str">
        <f>IF(ISBLANK(F40),"-",$D$48/$F$45*F40)</f>
        <v>-</v>
      </c>
      <c r="L40" s="65"/>
      <c r="M40" s="65"/>
      <c r="N40" s="77"/>
    </row>
    <row r="41" spans="1:14" ht="26.25" customHeight="1" x14ac:dyDescent="0.4">
      <c r="A41" s="70" t="s">
        <v>67</v>
      </c>
      <c r="B41" s="207">
        <v>1</v>
      </c>
      <c r="C41" s="78">
        <v>4</v>
      </c>
      <c r="D41" s="210"/>
      <c r="E41" s="149" t="str">
        <f>IF(ISBLANK(D41),"-",$D$48/$D$45*D41)</f>
        <v>-</v>
      </c>
      <c r="F41" s="210"/>
      <c r="G41" s="152" t="str">
        <f>IF(ISBLANK(F41),"-",$D$48/$F$45*F41)</f>
        <v>-</v>
      </c>
      <c r="L41" s="65"/>
      <c r="M41" s="65"/>
      <c r="N41" s="77"/>
    </row>
    <row r="42" spans="1:14" ht="27" customHeight="1" x14ac:dyDescent="0.4">
      <c r="A42" s="70" t="s">
        <v>68</v>
      </c>
      <c r="B42" s="207">
        <v>1</v>
      </c>
      <c r="C42" s="80" t="s">
        <v>69</v>
      </c>
      <c r="D42" s="181" t="e">
        <f>AVERAGE(D38:D41)</f>
        <v>#DIV/0!</v>
      </c>
      <c r="E42" s="105" t="e">
        <f>AVERAGE(E38:E41)</f>
        <v>#DIV/0!</v>
      </c>
      <c r="F42" s="81" t="e">
        <f>AVERAGE(F38:F41)</f>
        <v>#DIV/0!</v>
      </c>
      <c r="G42" s="82" t="e">
        <f>AVERAGE(G38:G41)</f>
        <v>#DIV/0!</v>
      </c>
      <c r="H42" s="167"/>
    </row>
    <row r="43" spans="1:14" ht="26.25" customHeight="1" x14ac:dyDescent="0.4">
      <c r="A43" s="70" t="s">
        <v>70</v>
      </c>
      <c r="B43" s="204">
        <v>1</v>
      </c>
      <c r="C43" s="182" t="s">
        <v>97</v>
      </c>
      <c r="D43" s="211"/>
      <c r="E43" s="77"/>
      <c r="F43" s="212"/>
      <c r="H43" s="167"/>
    </row>
    <row r="44" spans="1:14" ht="26.25" customHeight="1" x14ac:dyDescent="0.4">
      <c r="A44" s="70" t="s">
        <v>71</v>
      </c>
      <c r="B44" s="204">
        <v>1</v>
      </c>
      <c r="C44" s="183" t="s">
        <v>98</v>
      </c>
      <c r="D44" s="184">
        <f>D43*$B$34</f>
        <v>0</v>
      </c>
      <c r="E44" s="84"/>
      <c r="F44" s="83">
        <f>F43*$B$34</f>
        <v>0</v>
      </c>
      <c r="H44" s="167"/>
    </row>
    <row r="45" spans="1:14" ht="19.5" customHeight="1" x14ac:dyDescent="0.3">
      <c r="A45" s="70" t="s">
        <v>72</v>
      </c>
      <c r="B45" s="180">
        <f>(B44/B43)*(B42/B41)*(B40/B39)*(B38/B37)*B36</f>
        <v>1</v>
      </c>
      <c r="C45" s="183" t="s">
        <v>73</v>
      </c>
      <c r="D45" s="185">
        <f>D44*$B$30/100</f>
        <v>0</v>
      </c>
      <c r="E45" s="86"/>
      <c r="F45" s="85">
        <f>F44*$B$30/100</f>
        <v>0</v>
      </c>
      <c r="H45" s="167"/>
    </row>
    <row r="46" spans="1:14" ht="19.5" customHeight="1" x14ac:dyDescent="0.3">
      <c r="A46" s="473" t="s">
        <v>74</v>
      </c>
      <c r="B46" s="474"/>
      <c r="C46" s="183" t="s">
        <v>75</v>
      </c>
      <c r="D46" s="184">
        <f>D45/$B$45</f>
        <v>0</v>
      </c>
      <c r="E46" s="86"/>
      <c r="F46" s="87">
        <f>F45/$B$45</f>
        <v>0</v>
      </c>
      <c r="H46" s="167"/>
    </row>
    <row r="47" spans="1:14" ht="27" customHeight="1" x14ac:dyDescent="0.4">
      <c r="A47" s="475"/>
      <c r="B47" s="476"/>
      <c r="C47" s="183" t="s">
        <v>107</v>
      </c>
      <c r="D47" s="213"/>
      <c r="F47" s="89"/>
      <c r="H47" s="167"/>
    </row>
    <row r="48" spans="1:14" ht="18.75" x14ac:dyDescent="0.3">
      <c r="C48" s="183" t="s">
        <v>76</v>
      </c>
      <c r="D48" s="184">
        <f>D47*$B$45</f>
        <v>0</v>
      </c>
      <c r="F48" s="89"/>
      <c r="H48" s="167"/>
    </row>
    <row r="49" spans="1:12" ht="19.5" customHeight="1" x14ac:dyDescent="0.3">
      <c r="C49" s="186" t="s">
        <v>77</v>
      </c>
      <c r="D49" s="187">
        <f>D48/B34</f>
        <v>0</v>
      </c>
      <c r="F49" s="92"/>
      <c r="H49" s="167"/>
    </row>
    <row r="50" spans="1:12" ht="18.75" x14ac:dyDescent="0.3">
      <c r="C50" s="188" t="s">
        <v>78</v>
      </c>
      <c r="D50" s="189" t="e">
        <f>AVERAGE(E38:E41,G38:G41)</f>
        <v>#DIV/0!</v>
      </c>
      <c r="F50" s="92"/>
      <c r="H50" s="167"/>
    </row>
    <row r="51" spans="1:12" ht="18.75" x14ac:dyDescent="0.3">
      <c r="C51" s="88" t="s">
        <v>79</v>
      </c>
      <c r="D51" s="93" t="e">
        <f>STDEV(E38:E41,G38:G41)/D50</f>
        <v>#DIV/0!</v>
      </c>
      <c r="F51" s="92"/>
    </row>
    <row r="52" spans="1:12" ht="19.5" customHeight="1" x14ac:dyDescent="0.3">
      <c r="C52" s="90" t="s">
        <v>18</v>
      </c>
      <c r="D52" s="94">
        <f>COUNT(E38:E41,G38:G41)</f>
        <v>0</v>
      </c>
      <c r="F52" s="92"/>
    </row>
    <row r="54" spans="1:12" ht="18.75" x14ac:dyDescent="0.3">
      <c r="A54" s="50" t="s">
        <v>1</v>
      </c>
      <c r="B54" s="95" t="s">
        <v>80</v>
      </c>
    </row>
    <row r="55" spans="1:12" ht="18.75" x14ac:dyDescent="0.3">
      <c r="A55" s="51" t="s">
        <v>81</v>
      </c>
      <c r="B55" s="54" t="str">
        <f>B21</f>
        <v>Each tablets contains 300mg Atazanavir and 100mg Ritonavir</v>
      </c>
    </row>
    <row r="56" spans="1:12" ht="26.25" customHeight="1" x14ac:dyDescent="0.4">
      <c r="A56" s="53" t="s">
        <v>108</v>
      </c>
      <c r="B56" s="203">
        <v>300</v>
      </c>
      <c r="C56" s="51" t="str">
        <f>B20</f>
        <v>Atazanavir</v>
      </c>
      <c r="H56" s="60"/>
    </row>
    <row r="57" spans="1:12" ht="18.75" x14ac:dyDescent="0.3">
      <c r="A57" s="54" t="s">
        <v>109</v>
      </c>
      <c r="B57" s="202">
        <f>Uniformity!C46</f>
        <v>1973.8314999999998</v>
      </c>
      <c r="H57" s="60"/>
    </row>
    <row r="58" spans="1:12" ht="19.5" customHeight="1" x14ac:dyDescent="0.3">
      <c r="H58" s="60"/>
    </row>
    <row r="59" spans="1:12" s="3" customFormat="1" ht="27" customHeight="1" x14ac:dyDescent="0.4">
      <c r="A59" s="69" t="s">
        <v>110</v>
      </c>
      <c r="B59" s="206">
        <v>1</v>
      </c>
      <c r="C59" s="51"/>
      <c r="D59" s="97" t="s">
        <v>82</v>
      </c>
      <c r="E59" s="96" t="s">
        <v>61</v>
      </c>
      <c r="F59" s="96" t="s">
        <v>62</v>
      </c>
      <c r="G59" s="96" t="s">
        <v>83</v>
      </c>
      <c r="H59" s="72" t="s">
        <v>84</v>
      </c>
      <c r="L59" s="61"/>
    </row>
    <row r="60" spans="1:12" s="3" customFormat="1" ht="22.5" customHeight="1" x14ac:dyDescent="0.4">
      <c r="A60" s="70" t="s">
        <v>102</v>
      </c>
      <c r="B60" s="207">
        <v>1</v>
      </c>
      <c r="C60" s="489" t="s">
        <v>85</v>
      </c>
      <c r="D60" s="493"/>
      <c r="E60" s="98">
        <v>1</v>
      </c>
      <c r="F60" s="214"/>
      <c r="G60" s="136" t="str">
        <f>IF(ISBLANK(F60),"-",(F60/$D$50*$D$47*$B$68)*($B$57/$D$60))</f>
        <v>-</v>
      </c>
      <c r="H60" s="138" t="str">
        <f t="shared" ref="H60:H71" si="0">IF(ISBLANK(F60),"-",G60/$B$56)</f>
        <v>-</v>
      </c>
      <c r="L60" s="61"/>
    </row>
    <row r="61" spans="1:12" s="3" customFormat="1" ht="26.25" customHeight="1" x14ac:dyDescent="0.4">
      <c r="A61" s="70" t="s">
        <v>86</v>
      </c>
      <c r="B61" s="207">
        <v>1</v>
      </c>
      <c r="C61" s="490"/>
      <c r="D61" s="494"/>
      <c r="E61" s="99">
        <v>2</v>
      </c>
      <c r="F61" s="209"/>
      <c r="G61" s="137" t="str">
        <f>IF(ISBLANK(F61),"-",(F61/$D$50*$D$47*$B$68)*($B$57/$D$60))</f>
        <v>-</v>
      </c>
      <c r="H61" s="139" t="str">
        <f t="shared" si="0"/>
        <v>-</v>
      </c>
      <c r="L61" s="61"/>
    </row>
    <row r="62" spans="1:12" s="3" customFormat="1" ht="26.25" customHeight="1" x14ac:dyDescent="0.4">
      <c r="A62" s="70" t="s">
        <v>87</v>
      </c>
      <c r="B62" s="207">
        <v>1</v>
      </c>
      <c r="C62" s="490"/>
      <c r="D62" s="494"/>
      <c r="E62" s="99">
        <v>3</v>
      </c>
      <c r="F62" s="209"/>
      <c r="G62" s="137" t="str">
        <f>IF(ISBLANK(F62),"-",(F62/$D$50*$D$47*$B$68)*($B$57/$D$60))</f>
        <v>-</v>
      </c>
      <c r="H62" s="139" t="str">
        <f t="shared" si="0"/>
        <v>-</v>
      </c>
      <c r="L62" s="61"/>
    </row>
    <row r="63" spans="1:12" ht="21" customHeight="1" x14ac:dyDescent="0.4">
      <c r="A63" s="70" t="s">
        <v>88</v>
      </c>
      <c r="B63" s="207">
        <v>1</v>
      </c>
      <c r="C63" s="492"/>
      <c r="D63" s="495"/>
      <c r="E63" s="100">
        <v>4</v>
      </c>
      <c r="F63" s="215"/>
      <c r="G63" s="137" t="str">
        <f>IF(ISBLANK(F63),"-",(F63/$D$50*$D$47*$B$68)*($B$57/$D$60))</f>
        <v>-</v>
      </c>
      <c r="H63" s="139" t="str">
        <f t="shared" si="0"/>
        <v>-</v>
      </c>
    </row>
    <row r="64" spans="1:12" ht="26.25" customHeight="1" x14ac:dyDescent="0.4">
      <c r="A64" s="70" t="s">
        <v>89</v>
      </c>
      <c r="B64" s="207">
        <v>1</v>
      </c>
      <c r="C64" s="489" t="s">
        <v>90</v>
      </c>
      <c r="D64" s="493"/>
      <c r="E64" s="98">
        <v>1</v>
      </c>
      <c r="F64" s="214"/>
      <c r="G64" s="163" t="str">
        <f>IF(ISBLANK(F64),"-",(F64/$D$50*$D$47*$B$68)*($B$57/$D$64))</f>
        <v>-</v>
      </c>
      <c r="H64" s="160" t="str">
        <f t="shared" si="0"/>
        <v>-</v>
      </c>
    </row>
    <row r="65" spans="1:8" ht="26.25" customHeight="1" x14ac:dyDescent="0.4">
      <c r="A65" s="70" t="s">
        <v>91</v>
      </c>
      <c r="B65" s="207">
        <v>1</v>
      </c>
      <c r="C65" s="490"/>
      <c r="D65" s="494"/>
      <c r="E65" s="99">
        <v>2</v>
      </c>
      <c r="F65" s="209"/>
      <c r="G65" s="164" t="str">
        <f>IF(ISBLANK(F65),"-",(F65/$D$50*$D$47*$B$68)*($B$57/$D$64))</f>
        <v>-</v>
      </c>
      <c r="H65" s="161" t="str">
        <f t="shared" si="0"/>
        <v>-</v>
      </c>
    </row>
    <row r="66" spans="1:8" ht="26.25" customHeight="1" x14ac:dyDescent="0.4">
      <c r="A66" s="70" t="s">
        <v>92</v>
      </c>
      <c r="B66" s="207">
        <v>1</v>
      </c>
      <c r="C66" s="490"/>
      <c r="D66" s="494"/>
      <c r="E66" s="99">
        <v>3</v>
      </c>
      <c r="F66" s="209"/>
      <c r="G66" s="164" t="str">
        <f>IF(ISBLANK(F66),"-",(F66/$D$50*$D$47*$B$68)*($B$57/$D$64))</f>
        <v>-</v>
      </c>
      <c r="H66" s="161" t="str">
        <f t="shared" si="0"/>
        <v>-</v>
      </c>
    </row>
    <row r="67" spans="1:8" ht="21" customHeight="1" x14ac:dyDescent="0.4">
      <c r="A67" s="70" t="s">
        <v>93</v>
      </c>
      <c r="B67" s="207">
        <v>1</v>
      </c>
      <c r="C67" s="492"/>
      <c r="D67" s="495"/>
      <c r="E67" s="100">
        <v>4</v>
      </c>
      <c r="F67" s="215"/>
      <c r="G67" s="165" t="str">
        <f>IF(ISBLANK(F67),"-",(F67/$D$50*$D$47*$B$68)*($B$57/$D$64))</f>
        <v>-</v>
      </c>
      <c r="H67" s="162" t="str">
        <f t="shared" si="0"/>
        <v>-</v>
      </c>
    </row>
    <row r="68" spans="1:8" ht="21.75" customHeight="1" x14ac:dyDescent="0.4">
      <c r="A68" s="70" t="s">
        <v>94</v>
      </c>
      <c r="B68" s="172">
        <f>(B67/B66)*(B65/B64)*(B63/B62)*(B61/B60)*B59</f>
        <v>1</v>
      </c>
      <c r="C68" s="489" t="s">
        <v>95</v>
      </c>
      <c r="D68" s="493"/>
      <c r="E68" s="98">
        <v>1</v>
      </c>
      <c r="F68" s="214"/>
      <c r="G68" s="163" t="str">
        <f>IF(ISBLANK(F68),"-",(F68/$D$50*$D$47*$B$68)*($B$57/$D$68))</f>
        <v>-</v>
      </c>
      <c r="H68" s="139" t="str">
        <f t="shared" si="0"/>
        <v>-</v>
      </c>
    </row>
    <row r="69" spans="1:8" ht="21.75" customHeight="1" x14ac:dyDescent="0.4">
      <c r="A69" s="190" t="s">
        <v>96</v>
      </c>
      <c r="B69" s="191">
        <f>D47*B68/B56*B57</f>
        <v>0</v>
      </c>
      <c r="C69" s="490"/>
      <c r="D69" s="494"/>
      <c r="E69" s="99">
        <v>2</v>
      </c>
      <c r="F69" s="209"/>
      <c r="G69" s="164" t="str">
        <f>IF(ISBLANK(F69),"-",(F69/$D$50*$D$47*$B$68)*($B$57/$D$68))</f>
        <v>-</v>
      </c>
      <c r="H69" s="139" t="str">
        <f t="shared" si="0"/>
        <v>-</v>
      </c>
    </row>
    <row r="70" spans="1:8" ht="22.5" customHeight="1" x14ac:dyDescent="0.4">
      <c r="A70" s="482" t="s">
        <v>74</v>
      </c>
      <c r="B70" s="483"/>
      <c r="C70" s="490"/>
      <c r="D70" s="494"/>
      <c r="E70" s="99">
        <v>3</v>
      </c>
      <c r="F70" s="209"/>
      <c r="G70" s="164" t="str">
        <f>IF(ISBLANK(F70),"-",(F70/$D$50*$D$47*$B$68)*($B$57/$D$68))</f>
        <v>-</v>
      </c>
      <c r="H70" s="139" t="str">
        <f t="shared" si="0"/>
        <v>-</v>
      </c>
    </row>
    <row r="71" spans="1:8" ht="21.75" customHeight="1" x14ac:dyDescent="0.4">
      <c r="A71" s="484"/>
      <c r="B71" s="485"/>
      <c r="C71" s="491"/>
      <c r="D71" s="495"/>
      <c r="E71" s="100">
        <v>4</v>
      </c>
      <c r="F71" s="215"/>
      <c r="G71" s="165" t="str">
        <f>IF(ISBLANK(F71),"-",(F71/$D$50*$D$47*$B$68)*($B$57/$D$68))</f>
        <v>-</v>
      </c>
      <c r="H71" s="140" t="str">
        <f t="shared" si="0"/>
        <v>-</v>
      </c>
    </row>
    <row r="72" spans="1:8" ht="26.25" customHeight="1" x14ac:dyDescent="0.4">
      <c r="A72" s="101"/>
      <c r="B72" s="101"/>
      <c r="C72" s="101"/>
      <c r="D72" s="101"/>
      <c r="E72" s="101"/>
      <c r="F72" s="102"/>
      <c r="G72" s="91" t="s">
        <v>69</v>
      </c>
      <c r="H72" s="216" t="e">
        <f>AVERAGE(H60:H71)</f>
        <v>#DIV/0!</v>
      </c>
    </row>
    <row r="73" spans="1:8" ht="26.25" customHeight="1" x14ac:dyDescent="0.4">
      <c r="C73" s="101"/>
      <c r="D73" s="101"/>
      <c r="E73" s="101"/>
      <c r="F73" s="102"/>
      <c r="G73" s="88" t="s">
        <v>79</v>
      </c>
      <c r="H73" s="217" t="e">
        <f>STDEV(H60:H71)/H72</f>
        <v>#DIV/0!</v>
      </c>
    </row>
    <row r="74" spans="1:8" ht="27" customHeight="1" x14ac:dyDescent="0.4">
      <c r="A74" s="101"/>
      <c r="B74" s="101"/>
      <c r="C74" s="102"/>
      <c r="D74" s="102"/>
      <c r="E74" s="103"/>
      <c r="F74" s="102"/>
      <c r="G74" s="90" t="s">
        <v>18</v>
      </c>
      <c r="H74" s="218">
        <f>COUNT(H60:H71)</f>
        <v>0</v>
      </c>
    </row>
    <row r="75" spans="1:8" ht="18.75" x14ac:dyDescent="0.3">
      <c r="A75" s="101"/>
      <c r="B75" s="101"/>
      <c r="C75" s="102"/>
      <c r="D75" s="102"/>
      <c r="E75" s="103"/>
      <c r="F75" s="102"/>
      <c r="G75" s="124"/>
      <c r="H75" s="179"/>
    </row>
    <row r="76" spans="1:8" ht="18.75" x14ac:dyDescent="0.3">
      <c r="A76" s="57" t="s">
        <v>111</v>
      </c>
      <c r="B76" s="197" t="s">
        <v>103</v>
      </c>
      <c r="C76" s="486" t="str">
        <f>B20</f>
        <v>Atazanavir</v>
      </c>
      <c r="D76" s="486"/>
      <c r="E76" s="199" t="s">
        <v>112</v>
      </c>
      <c r="F76" s="199"/>
      <c r="G76" s="200" t="e">
        <f>H72</f>
        <v>#DIV/0!</v>
      </c>
      <c r="H76" s="179"/>
    </row>
    <row r="77" spans="1:8" ht="18.75" x14ac:dyDescent="0.3">
      <c r="A77" s="101"/>
      <c r="B77" s="101"/>
      <c r="C77" s="102"/>
      <c r="D77" s="102"/>
      <c r="E77" s="103"/>
      <c r="F77" s="102"/>
      <c r="G77" s="124"/>
      <c r="H77" s="179"/>
    </row>
    <row r="78" spans="1:8" ht="26.25" customHeight="1" x14ac:dyDescent="0.4">
      <c r="A78" s="56" t="s">
        <v>113</v>
      </c>
      <c r="B78" s="56" t="s">
        <v>114</v>
      </c>
      <c r="D78" s="219" t="s">
        <v>121</v>
      </c>
    </row>
    <row r="79" spans="1:8" ht="18.75" x14ac:dyDescent="0.3">
      <c r="A79" s="56"/>
      <c r="B79" s="56"/>
    </row>
    <row r="80" spans="1:8" ht="26.25" customHeight="1" x14ac:dyDescent="0.4">
      <c r="A80" s="57" t="s">
        <v>4</v>
      </c>
      <c r="B80" s="203" t="s">
        <v>117</v>
      </c>
      <c r="C80" s="227"/>
    </row>
    <row r="81" spans="1:12" ht="26.25" customHeight="1" x14ac:dyDescent="0.4">
      <c r="A81" s="59" t="s">
        <v>48</v>
      </c>
      <c r="B81" s="203" t="s">
        <v>118</v>
      </c>
    </row>
    <row r="82" spans="1:12" ht="27" customHeight="1" x14ac:dyDescent="0.4">
      <c r="A82" s="59" t="s">
        <v>5</v>
      </c>
      <c r="B82" s="203">
        <v>100</v>
      </c>
    </row>
    <row r="83" spans="1:12" s="3" customFormat="1" ht="27" customHeight="1" x14ac:dyDescent="0.4">
      <c r="A83" s="59" t="s">
        <v>49</v>
      </c>
      <c r="B83" s="203">
        <f>B29</f>
        <v>0</v>
      </c>
      <c r="C83" s="479" t="s">
        <v>50</v>
      </c>
      <c r="D83" s="480"/>
      <c r="E83" s="480"/>
      <c r="F83" s="480"/>
      <c r="G83" s="481"/>
      <c r="I83" s="61"/>
      <c r="J83" s="61"/>
      <c r="K83" s="61"/>
      <c r="L83" s="61"/>
    </row>
    <row r="84" spans="1:12" s="3" customFormat="1" ht="18.75" x14ac:dyDescent="0.3">
      <c r="A84" s="59" t="s">
        <v>51</v>
      </c>
      <c r="B84" s="58">
        <f>B82-B83</f>
        <v>100</v>
      </c>
      <c r="C84" s="62"/>
      <c r="D84" s="62"/>
      <c r="E84" s="62"/>
      <c r="F84" s="62"/>
      <c r="G84" s="63"/>
      <c r="I84" s="61"/>
      <c r="J84" s="61"/>
      <c r="K84" s="61"/>
      <c r="L84" s="61"/>
    </row>
    <row r="85" spans="1:12" s="3" customFormat="1" ht="19.5" customHeight="1" x14ac:dyDescent="0.3">
      <c r="A85" s="59"/>
      <c r="B85" s="58"/>
      <c r="C85" s="62"/>
      <c r="D85" s="62"/>
      <c r="E85" s="62"/>
      <c r="F85" s="62"/>
      <c r="G85" s="63"/>
      <c r="I85" s="61"/>
      <c r="J85" s="61"/>
      <c r="K85" s="61"/>
      <c r="L85" s="61"/>
    </row>
    <row r="86" spans="1:12" s="3" customFormat="1" ht="27" customHeight="1" x14ac:dyDescent="0.4">
      <c r="A86" s="59" t="s">
        <v>52</v>
      </c>
      <c r="B86" s="205">
        <v>704.9</v>
      </c>
      <c r="C86" s="469" t="s">
        <v>53</v>
      </c>
      <c r="D86" s="470"/>
      <c r="E86" s="470"/>
      <c r="F86" s="470"/>
      <c r="G86" s="470"/>
      <c r="H86" s="471"/>
      <c r="I86" s="61"/>
      <c r="J86" s="61"/>
      <c r="K86" s="61"/>
      <c r="L86" s="61"/>
    </row>
    <row r="87" spans="1:12" s="3" customFormat="1" ht="27" customHeight="1" x14ac:dyDescent="0.4">
      <c r="A87" s="59" t="s">
        <v>54</v>
      </c>
      <c r="B87" s="205">
        <v>802.9</v>
      </c>
      <c r="C87" s="469" t="s">
        <v>55</v>
      </c>
      <c r="D87" s="470"/>
      <c r="E87" s="470"/>
      <c r="F87" s="470"/>
      <c r="G87" s="470"/>
      <c r="H87" s="471"/>
      <c r="I87" s="61"/>
      <c r="J87" s="61"/>
      <c r="K87" s="61"/>
      <c r="L87" s="61"/>
    </row>
    <row r="88" spans="1:12" s="3" customFormat="1" ht="18.75" x14ac:dyDescent="0.3">
      <c r="A88" s="59"/>
      <c r="B88" s="58"/>
      <c r="C88" s="62"/>
      <c r="D88" s="62"/>
      <c r="E88" s="62"/>
      <c r="F88" s="62"/>
      <c r="G88" s="63"/>
      <c r="I88" s="61"/>
      <c r="J88" s="61"/>
      <c r="K88" s="61"/>
      <c r="L88" s="61"/>
    </row>
    <row r="89" spans="1:12" ht="18.75" x14ac:dyDescent="0.3">
      <c r="A89" s="59" t="s">
        <v>56</v>
      </c>
      <c r="B89" s="68">
        <f>B86/B87</f>
        <v>0.87794245858761988</v>
      </c>
      <c r="C89" s="51" t="s">
        <v>57</v>
      </c>
    </row>
    <row r="90" spans="1:12" ht="19.5" customHeight="1" x14ac:dyDescent="0.3">
      <c r="A90" s="59"/>
      <c r="B90" s="68"/>
    </row>
    <row r="91" spans="1:12" ht="27" customHeight="1" x14ac:dyDescent="0.4">
      <c r="A91" s="69" t="s">
        <v>105</v>
      </c>
      <c r="B91" s="206">
        <v>100</v>
      </c>
      <c r="D91" s="134" t="s">
        <v>58</v>
      </c>
      <c r="E91" s="135"/>
      <c r="F91" s="487" t="s">
        <v>59</v>
      </c>
      <c r="G91" s="488"/>
    </row>
    <row r="92" spans="1:12" ht="26.25" customHeight="1" x14ac:dyDescent="0.4">
      <c r="A92" s="70" t="s">
        <v>60</v>
      </c>
      <c r="B92" s="207">
        <v>1</v>
      </c>
      <c r="C92" s="131" t="s">
        <v>106</v>
      </c>
      <c r="D92" s="73" t="s">
        <v>62</v>
      </c>
      <c r="E92" s="132" t="s">
        <v>63</v>
      </c>
      <c r="F92" s="73" t="s">
        <v>62</v>
      </c>
      <c r="G92" s="74" t="s">
        <v>63</v>
      </c>
    </row>
    <row r="93" spans="1:12" ht="26.25" customHeight="1" x14ac:dyDescent="0.4">
      <c r="A93" s="70" t="s">
        <v>64</v>
      </c>
      <c r="B93" s="207">
        <v>1</v>
      </c>
      <c r="C93" s="129">
        <v>1</v>
      </c>
      <c r="D93" s="208">
        <v>36453941</v>
      </c>
      <c r="E93" s="147">
        <f>IF(ISBLANK(D93),"-",$D$103/$D$100*D93)</f>
        <v>38902576.090105049</v>
      </c>
      <c r="F93" s="208">
        <v>32772763</v>
      </c>
      <c r="G93" s="150">
        <f>IF(ISBLANK(F93),"-",$D$103/$F$100*F93)</f>
        <v>39683617.048836745</v>
      </c>
    </row>
    <row r="94" spans="1:12" ht="26.25" customHeight="1" x14ac:dyDescent="0.4">
      <c r="A94" s="70" t="s">
        <v>65</v>
      </c>
      <c r="B94" s="207">
        <v>1</v>
      </c>
      <c r="C94" s="102">
        <v>2</v>
      </c>
      <c r="D94" s="209">
        <v>36548869</v>
      </c>
      <c r="E94" s="148">
        <f>IF(ISBLANK(D94),"-",$D$103/$D$100*D94)</f>
        <v>39003880.466031961</v>
      </c>
      <c r="F94" s="209">
        <v>33227270</v>
      </c>
      <c r="G94" s="151">
        <f>IF(ISBLANK(F94),"-",$D$103/$F$100*F94)</f>
        <v>40233966.793044016</v>
      </c>
    </row>
    <row r="95" spans="1:12" ht="26.25" customHeight="1" x14ac:dyDescent="0.4">
      <c r="A95" s="70" t="s">
        <v>66</v>
      </c>
      <c r="B95" s="207">
        <v>1</v>
      </c>
      <c r="C95" s="102">
        <v>3</v>
      </c>
      <c r="D95" s="209">
        <v>36188050</v>
      </c>
      <c r="E95" s="148">
        <f>IF(ISBLANK(D95),"-",$D$103/$D$100*D95)</f>
        <v>38618825.017507046</v>
      </c>
      <c r="F95" s="209">
        <v>32656053</v>
      </c>
      <c r="G95" s="151">
        <f>IF(ISBLANK(F95),"-",$D$103/$F$100*F95)</f>
        <v>39542296.192070112</v>
      </c>
    </row>
    <row r="96" spans="1:12" ht="26.25" customHeight="1" x14ac:dyDescent="0.4">
      <c r="A96" s="70" t="s">
        <v>67</v>
      </c>
      <c r="B96" s="207">
        <v>1</v>
      </c>
      <c r="C96" s="133">
        <v>4</v>
      </c>
      <c r="D96" s="210"/>
      <c r="E96" s="149" t="str">
        <f>IF(ISBLANK(D96),"-",$D$103/$D$100*D96)</f>
        <v>-</v>
      </c>
      <c r="F96" s="220"/>
      <c r="G96" s="152" t="str">
        <f>IF(ISBLANK(F96),"-",$D$103/$F$100*F96)</f>
        <v>-</v>
      </c>
    </row>
    <row r="97" spans="1:10" ht="27" customHeight="1" x14ac:dyDescent="0.4">
      <c r="A97" s="70" t="s">
        <v>68</v>
      </c>
      <c r="B97" s="207">
        <v>1</v>
      </c>
      <c r="C97" s="124" t="s">
        <v>69</v>
      </c>
      <c r="D97" s="192">
        <f>AVERAGE(D93:D96)</f>
        <v>36396953.333333336</v>
      </c>
      <c r="E97" s="105">
        <f>AVERAGE(E93:E96)</f>
        <v>38841760.524548016</v>
      </c>
      <c r="F97" s="130">
        <f>AVERAGE(F93:F96)</f>
        <v>32885362</v>
      </c>
      <c r="G97" s="153">
        <f>AVERAGE(G93:G96)</f>
        <v>39819960.011316963</v>
      </c>
    </row>
    <row r="98" spans="1:10" ht="26.25" customHeight="1" x14ac:dyDescent="0.4">
      <c r="A98" s="70" t="s">
        <v>70</v>
      </c>
      <c r="B98" s="204">
        <v>1</v>
      </c>
      <c r="C98" s="182" t="s">
        <v>97</v>
      </c>
      <c r="D98" s="211">
        <v>32.020000000000003</v>
      </c>
      <c r="E98" s="77"/>
      <c r="F98" s="212">
        <v>28.22</v>
      </c>
    </row>
    <row r="99" spans="1:10" ht="26.25" customHeight="1" x14ac:dyDescent="0.4">
      <c r="A99" s="70" t="s">
        <v>71</v>
      </c>
      <c r="B99" s="204">
        <v>1</v>
      </c>
      <c r="C99" s="183" t="s">
        <v>98</v>
      </c>
      <c r="D99" s="184">
        <f>D98*$B$89</f>
        <v>28.111717523975592</v>
      </c>
      <c r="E99" s="84"/>
      <c r="F99" s="83">
        <f>F98*$B$89</f>
        <v>24.77553618134263</v>
      </c>
    </row>
    <row r="100" spans="1:10" ht="19.5" customHeight="1" x14ac:dyDescent="0.3">
      <c r="A100" s="70" t="s">
        <v>72</v>
      </c>
      <c r="B100" s="180">
        <f>(B99/B98)*(B97/B96)*(B95/B94)*(B93/B92)*B91</f>
        <v>100</v>
      </c>
      <c r="C100" s="183" t="s">
        <v>73</v>
      </c>
      <c r="D100" s="185">
        <f>D99*$B$84/100</f>
        <v>28.111717523975596</v>
      </c>
      <c r="E100" s="86"/>
      <c r="F100" s="85">
        <f>F99*$B$84/100</f>
        <v>24.77553618134263</v>
      </c>
    </row>
    <row r="101" spans="1:10" ht="19.5" customHeight="1" x14ac:dyDescent="0.3">
      <c r="A101" s="473" t="s">
        <v>74</v>
      </c>
      <c r="B101" s="474"/>
      <c r="C101" s="183" t="s">
        <v>75</v>
      </c>
      <c r="D101" s="184">
        <f>D100/$B$100</f>
        <v>0.28111717523975593</v>
      </c>
      <c r="E101" s="86"/>
      <c r="F101" s="87">
        <f>F100/$B$100</f>
        <v>0.24775536181342631</v>
      </c>
      <c r="G101" s="166"/>
      <c r="H101" s="167"/>
    </row>
    <row r="102" spans="1:10" ht="19.5" customHeight="1" x14ac:dyDescent="0.3">
      <c r="A102" s="475"/>
      <c r="B102" s="476"/>
      <c r="C102" s="183" t="s">
        <v>107</v>
      </c>
      <c r="D102" s="193">
        <f>$B$56/$B$118</f>
        <v>0.3</v>
      </c>
      <c r="F102" s="89"/>
      <c r="G102" s="168"/>
      <c r="H102" s="167"/>
    </row>
    <row r="103" spans="1:10" ht="18.75" x14ac:dyDescent="0.3">
      <c r="C103" s="183" t="s">
        <v>76</v>
      </c>
      <c r="D103" s="184">
        <f>D102*$B$100</f>
        <v>30</v>
      </c>
      <c r="F103" s="89"/>
      <c r="G103" s="166"/>
      <c r="H103" s="167"/>
    </row>
    <row r="104" spans="1:10" ht="19.5" customHeight="1" x14ac:dyDescent="0.3">
      <c r="C104" s="186" t="s">
        <v>77</v>
      </c>
      <c r="D104" s="194">
        <f>D103/B34</f>
        <v>30</v>
      </c>
      <c r="F104" s="92"/>
      <c r="G104" s="166"/>
      <c r="H104" s="167"/>
      <c r="J104" s="106"/>
    </row>
    <row r="105" spans="1:10" ht="18.75" x14ac:dyDescent="0.3">
      <c r="C105" s="188" t="s">
        <v>78</v>
      </c>
      <c r="D105" s="189">
        <f>AVERAGE(E93:E96,G93:G96)</f>
        <v>39330860.267932497</v>
      </c>
      <c r="F105" s="92"/>
      <c r="G105" s="169"/>
      <c r="H105" s="167"/>
      <c r="J105" s="108"/>
    </row>
    <row r="106" spans="1:10" ht="18.75" x14ac:dyDescent="0.3">
      <c r="C106" s="88" t="s">
        <v>79</v>
      </c>
      <c r="D106" s="107">
        <f>STDEV(E93:E96,G93:G96)/D105</f>
        <v>1.5179074715029172E-2</v>
      </c>
      <c r="F106" s="92"/>
      <c r="G106" s="166"/>
      <c r="H106" s="167"/>
      <c r="J106" s="108"/>
    </row>
    <row r="107" spans="1:10" ht="19.5" customHeight="1" x14ac:dyDescent="0.3">
      <c r="C107" s="90" t="s">
        <v>18</v>
      </c>
      <c r="D107" s="109">
        <f>COUNT(E93:E96,G93:G96)</f>
        <v>6</v>
      </c>
      <c r="F107" s="92"/>
      <c r="G107" s="166"/>
      <c r="H107" s="167"/>
      <c r="J107" s="108"/>
    </row>
    <row r="108" spans="1:10" ht="19.5" customHeight="1" x14ac:dyDescent="0.3">
      <c r="A108" s="50"/>
      <c r="B108" s="50"/>
      <c r="C108" s="50"/>
      <c r="D108" s="50"/>
      <c r="E108" s="50"/>
    </row>
    <row r="109" spans="1:10" ht="26.25" customHeight="1" x14ac:dyDescent="0.4">
      <c r="A109" s="69" t="s">
        <v>99</v>
      </c>
      <c r="B109" s="206">
        <v>1000</v>
      </c>
      <c r="C109" s="110" t="s">
        <v>115</v>
      </c>
      <c r="D109" s="111" t="s">
        <v>62</v>
      </c>
      <c r="E109" s="112" t="s">
        <v>100</v>
      </c>
      <c r="F109" s="113" t="s">
        <v>101</v>
      </c>
    </row>
    <row r="110" spans="1:10" ht="26.25" customHeight="1" x14ac:dyDescent="0.4">
      <c r="A110" s="70" t="s">
        <v>102</v>
      </c>
      <c r="B110" s="207">
        <v>1</v>
      </c>
      <c r="C110" s="76">
        <v>1</v>
      </c>
      <c r="D110" s="221">
        <v>30210944</v>
      </c>
      <c r="E110" s="114">
        <f t="shared" ref="E110:E115" si="1">IF(ISBLANK(D110),"-",D110/$D$105*$D$102*$B$118)</f>
        <v>230.43694285501141</v>
      </c>
      <c r="F110" s="115">
        <f t="shared" ref="F110:F115" si="2">IF(ISBLANK(D110), "-", E110/$B$56)</f>
        <v>0.76812314285003802</v>
      </c>
    </row>
    <row r="111" spans="1:10" ht="26.25" customHeight="1" x14ac:dyDescent="0.4">
      <c r="A111" s="70" t="s">
        <v>86</v>
      </c>
      <c r="B111" s="207">
        <v>1</v>
      </c>
      <c r="C111" s="76">
        <v>2</v>
      </c>
      <c r="D111" s="221">
        <v>30331989</v>
      </c>
      <c r="E111" s="116">
        <f t="shared" si="1"/>
        <v>231.36022548225685</v>
      </c>
      <c r="F111" s="141">
        <f t="shared" si="2"/>
        <v>0.77120075160752288</v>
      </c>
    </row>
    <row r="112" spans="1:10" ht="26.25" customHeight="1" x14ac:dyDescent="0.4">
      <c r="A112" s="70" t="s">
        <v>87</v>
      </c>
      <c r="B112" s="207">
        <v>1</v>
      </c>
      <c r="C112" s="76">
        <v>3</v>
      </c>
      <c r="D112" s="221">
        <v>30303404</v>
      </c>
      <c r="E112" s="116">
        <f t="shared" si="1"/>
        <v>231.14219058697154</v>
      </c>
      <c r="F112" s="141">
        <f t="shared" si="2"/>
        <v>0.77047396862323847</v>
      </c>
    </row>
    <row r="113" spans="1:10" ht="26.25" customHeight="1" x14ac:dyDescent="0.4">
      <c r="A113" s="70" t="s">
        <v>88</v>
      </c>
      <c r="B113" s="207">
        <v>1</v>
      </c>
      <c r="C113" s="76">
        <v>4</v>
      </c>
      <c r="D113" s="221">
        <v>27646427</v>
      </c>
      <c r="E113" s="116">
        <f t="shared" si="1"/>
        <v>210.87583753570377</v>
      </c>
      <c r="F113" s="141">
        <f t="shared" si="2"/>
        <v>0.70291945845234594</v>
      </c>
    </row>
    <row r="114" spans="1:10" ht="26.25" customHeight="1" x14ac:dyDescent="0.4">
      <c r="A114" s="70" t="s">
        <v>89</v>
      </c>
      <c r="B114" s="207">
        <v>1</v>
      </c>
      <c r="C114" s="76">
        <v>5</v>
      </c>
      <c r="D114" s="221">
        <v>27564170</v>
      </c>
      <c r="E114" s="116">
        <f t="shared" si="1"/>
        <v>210.24841418844179</v>
      </c>
      <c r="F114" s="141">
        <f t="shared" si="2"/>
        <v>0.70082804729480597</v>
      </c>
    </row>
    <row r="115" spans="1:10" ht="26.25" customHeight="1" x14ac:dyDescent="0.4">
      <c r="A115" s="70" t="s">
        <v>91</v>
      </c>
      <c r="B115" s="207">
        <v>1</v>
      </c>
      <c r="C115" s="79">
        <v>6</v>
      </c>
      <c r="D115" s="222">
        <v>30340701</v>
      </c>
      <c r="E115" s="117">
        <f t="shared" si="1"/>
        <v>231.42667711800024</v>
      </c>
      <c r="F115" s="142">
        <f t="shared" si="2"/>
        <v>0.77142225706000078</v>
      </c>
    </row>
    <row r="116" spans="1:10" ht="26.25" customHeight="1" x14ac:dyDescent="0.4">
      <c r="A116" s="70" t="s">
        <v>92</v>
      </c>
      <c r="B116" s="207">
        <v>1</v>
      </c>
      <c r="C116" s="76"/>
      <c r="D116" s="102"/>
      <c r="E116" s="104"/>
      <c r="F116" s="118"/>
    </row>
    <row r="117" spans="1:10" ht="26.25" customHeight="1" x14ac:dyDescent="0.4">
      <c r="A117" s="70" t="s">
        <v>93</v>
      </c>
      <c r="B117" s="207">
        <v>1</v>
      </c>
      <c r="C117" s="76"/>
      <c r="D117" s="119"/>
      <c r="E117" s="120" t="s">
        <v>69</v>
      </c>
      <c r="F117" s="121">
        <f>AVERAGE(F110:F115)</f>
        <v>0.74749460431465875</v>
      </c>
    </row>
    <row r="118" spans="1:10" ht="19.5" customHeight="1" x14ac:dyDescent="0.3">
      <c r="A118" s="70" t="s">
        <v>94</v>
      </c>
      <c r="B118" s="171">
        <f>(B117/B116)*(B115/B114)*(B113/B112)*(B111/B110)*B109</f>
        <v>1000</v>
      </c>
      <c r="C118" s="122"/>
      <c r="D118" s="123"/>
      <c r="E118" s="124" t="s">
        <v>79</v>
      </c>
      <c r="F118" s="125">
        <f>STDEV(F110:F115)/F117</f>
        <v>4.7309096504477108E-2</v>
      </c>
      <c r="I118" s="104"/>
    </row>
    <row r="119" spans="1:10" ht="19.5" customHeight="1" x14ac:dyDescent="0.3">
      <c r="A119" s="473" t="s">
        <v>74</v>
      </c>
      <c r="B119" s="477"/>
      <c r="C119" s="126"/>
      <c r="D119" s="127"/>
      <c r="E119" s="128" t="s">
        <v>18</v>
      </c>
      <c r="F119" s="109">
        <f>COUNT(F110:F115)</f>
        <v>6</v>
      </c>
      <c r="I119" s="104"/>
      <c r="J119" s="108"/>
    </row>
    <row r="120" spans="1:10" ht="19.5" customHeight="1" x14ac:dyDescent="0.3">
      <c r="A120" s="475"/>
      <c r="B120" s="478"/>
      <c r="C120" s="104"/>
      <c r="D120" s="104"/>
      <c r="E120" s="104"/>
      <c r="F120" s="102"/>
      <c r="G120" s="104"/>
      <c r="H120" s="104"/>
      <c r="I120" s="104"/>
    </row>
    <row r="121" spans="1:10" ht="18.75" x14ac:dyDescent="0.3">
      <c r="A121" s="67"/>
      <c r="B121" s="67"/>
      <c r="C121" s="104"/>
      <c r="D121" s="104"/>
      <c r="E121" s="104"/>
      <c r="F121" s="102"/>
      <c r="G121" s="104"/>
      <c r="H121" s="104"/>
      <c r="I121" s="104"/>
    </row>
    <row r="122" spans="1:10" ht="18.75" x14ac:dyDescent="0.3">
      <c r="A122" s="57" t="s">
        <v>111</v>
      </c>
      <c r="B122" s="197" t="s">
        <v>103</v>
      </c>
      <c r="C122" s="486" t="str">
        <f>B20</f>
        <v>Atazanavir</v>
      </c>
      <c r="D122" s="486"/>
      <c r="E122" s="199" t="s">
        <v>104</v>
      </c>
      <c r="F122" s="199"/>
      <c r="G122" s="200">
        <f>F117</f>
        <v>0.74749460431465875</v>
      </c>
      <c r="H122" s="104"/>
      <c r="I122" s="104"/>
    </row>
    <row r="123" spans="1:10" ht="18.75" x14ac:dyDescent="0.3">
      <c r="A123" s="67"/>
      <c r="B123" s="67"/>
      <c r="C123" s="104"/>
      <c r="D123" s="104"/>
      <c r="E123" s="104"/>
      <c r="F123" s="102"/>
      <c r="G123" s="104"/>
      <c r="H123" s="104"/>
      <c r="I123" s="104"/>
    </row>
    <row r="124" spans="1:10" ht="26.25" customHeight="1" x14ac:dyDescent="0.4">
      <c r="A124" s="56" t="s">
        <v>113</v>
      </c>
      <c r="B124" s="56" t="s">
        <v>114</v>
      </c>
      <c r="D124" s="219" t="s">
        <v>122</v>
      </c>
    </row>
    <row r="125" spans="1:10" ht="19.5" customHeight="1" x14ac:dyDescent="0.3">
      <c r="A125" s="50"/>
      <c r="B125" s="50"/>
      <c r="C125" s="50"/>
      <c r="D125" s="50"/>
      <c r="E125" s="50"/>
    </row>
    <row r="126" spans="1:10" ht="26.25" customHeight="1" x14ac:dyDescent="0.4">
      <c r="A126" s="69" t="s">
        <v>99</v>
      </c>
      <c r="B126" s="206">
        <v>1000</v>
      </c>
      <c r="C126" s="110" t="s">
        <v>115</v>
      </c>
      <c r="D126" s="111" t="s">
        <v>62</v>
      </c>
      <c r="E126" s="112" t="s">
        <v>100</v>
      </c>
      <c r="F126" s="113" t="s">
        <v>101</v>
      </c>
    </row>
    <row r="127" spans="1:10" ht="26.25" customHeight="1" x14ac:dyDescent="0.4">
      <c r="A127" s="70" t="s">
        <v>102</v>
      </c>
      <c r="B127" s="207">
        <v>1</v>
      </c>
      <c r="C127" s="76">
        <v>1</v>
      </c>
      <c r="D127" s="221">
        <v>39501625</v>
      </c>
      <c r="E127" s="176">
        <f t="shared" ref="E127:E132" si="3">IF(ISBLANK(D127),"-",D127/$D$105*$D$102*$B$135)</f>
        <v>301.30252476735217</v>
      </c>
      <c r="F127" s="173">
        <f t="shared" ref="F127:F132" si="4">IF(ISBLANK(D127), "-", E127/$B$56)</f>
        <v>1.0043417492245073</v>
      </c>
    </row>
    <row r="128" spans="1:10" ht="26.25" customHeight="1" x14ac:dyDescent="0.4">
      <c r="A128" s="70" t="s">
        <v>86</v>
      </c>
      <c r="B128" s="207">
        <v>1</v>
      </c>
      <c r="C128" s="76">
        <v>2</v>
      </c>
      <c r="D128" s="221">
        <v>39255952</v>
      </c>
      <c r="E128" s="177">
        <f t="shared" si="3"/>
        <v>299.4286298284182</v>
      </c>
      <c r="F128" s="174">
        <f t="shared" si="4"/>
        <v>0.99809543276139401</v>
      </c>
    </row>
    <row r="129" spans="1:10" ht="26.25" customHeight="1" x14ac:dyDescent="0.4">
      <c r="A129" s="70" t="s">
        <v>87</v>
      </c>
      <c r="B129" s="207">
        <v>1</v>
      </c>
      <c r="C129" s="76">
        <v>3</v>
      </c>
      <c r="D129" s="221">
        <v>39350892</v>
      </c>
      <c r="E129" s="177">
        <f t="shared" si="3"/>
        <v>300.15279400397839</v>
      </c>
      <c r="F129" s="174">
        <f t="shared" si="4"/>
        <v>1.0005093133465945</v>
      </c>
    </row>
    <row r="130" spans="1:10" ht="26.25" customHeight="1" x14ac:dyDescent="0.4">
      <c r="A130" s="70" t="s">
        <v>88</v>
      </c>
      <c r="B130" s="207">
        <v>1</v>
      </c>
      <c r="C130" s="76">
        <v>4</v>
      </c>
      <c r="D130" s="221">
        <v>39323503</v>
      </c>
      <c r="E130" s="177">
        <f t="shared" si="3"/>
        <v>299.94388171617112</v>
      </c>
      <c r="F130" s="174">
        <f t="shared" si="4"/>
        <v>0.99981293905390378</v>
      </c>
    </row>
    <row r="131" spans="1:10" ht="26.25" customHeight="1" x14ac:dyDescent="0.4">
      <c r="A131" s="70" t="s">
        <v>89</v>
      </c>
      <c r="B131" s="207">
        <v>1</v>
      </c>
      <c r="C131" s="76">
        <v>5</v>
      </c>
      <c r="D131" s="221">
        <v>39114079</v>
      </c>
      <c r="E131" s="177">
        <f t="shared" si="3"/>
        <v>298.3464795853252</v>
      </c>
      <c r="F131" s="174">
        <f t="shared" si="4"/>
        <v>0.99448826528441736</v>
      </c>
    </row>
    <row r="132" spans="1:10" ht="26.25" customHeight="1" x14ac:dyDescent="0.4">
      <c r="A132" s="70" t="s">
        <v>91</v>
      </c>
      <c r="B132" s="207">
        <v>1</v>
      </c>
      <c r="C132" s="79">
        <v>6</v>
      </c>
      <c r="D132" s="222">
        <v>38894686</v>
      </c>
      <c r="E132" s="178">
        <f t="shared" si="3"/>
        <v>296.67303792776596</v>
      </c>
      <c r="F132" s="175">
        <f t="shared" si="4"/>
        <v>0.98891012642588649</v>
      </c>
    </row>
    <row r="133" spans="1:10" ht="26.25" customHeight="1" x14ac:dyDescent="0.4">
      <c r="A133" s="70" t="s">
        <v>92</v>
      </c>
      <c r="B133" s="207">
        <v>1</v>
      </c>
      <c r="C133" s="76"/>
      <c r="D133" s="102"/>
      <c r="E133" s="104"/>
      <c r="F133" s="118"/>
    </row>
    <row r="134" spans="1:10" ht="26.25" customHeight="1" x14ac:dyDescent="0.4">
      <c r="A134" s="70" t="s">
        <v>93</v>
      </c>
      <c r="B134" s="207">
        <v>1</v>
      </c>
      <c r="C134" s="76"/>
      <c r="D134" s="119"/>
      <c r="E134" s="120" t="s">
        <v>69</v>
      </c>
      <c r="F134" s="223">
        <f>AVERAGE(F127:F132)</f>
        <v>0.9976929710161172</v>
      </c>
    </row>
    <row r="135" spans="1:10" ht="27" customHeight="1" x14ac:dyDescent="0.4">
      <c r="A135" s="70" t="s">
        <v>94</v>
      </c>
      <c r="B135" s="207">
        <f>(B134/B133)*(B132/B131)*(B130/B129)*(B128/B127)*B126</f>
        <v>1000</v>
      </c>
      <c r="C135" s="122"/>
      <c r="D135" s="123"/>
      <c r="E135" s="124" t="s">
        <v>79</v>
      </c>
      <c r="F135" s="224">
        <f>STDEV(F127:F132)/F134</f>
        <v>5.3827584603852417E-3</v>
      </c>
      <c r="I135" s="104"/>
    </row>
    <row r="136" spans="1:10" ht="27" customHeight="1" x14ac:dyDescent="0.4">
      <c r="A136" s="473" t="s">
        <v>74</v>
      </c>
      <c r="B136" s="477"/>
      <c r="C136" s="126"/>
      <c r="D136" s="127"/>
      <c r="E136" s="128" t="s">
        <v>18</v>
      </c>
      <c r="F136" s="225">
        <f>COUNT(F127:F132)</f>
        <v>6</v>
      </c>
      <c r="I136" s="104"/>
      <c r="J136" s="108"/>
    </row>
    <row r="137" spans="1:10" ht="19.5" customHeight="1" x14ac:dyDescent="0.3">
      <c r="A137" s="475"/>
      <c r="B137" s="478"/>
      <c r="C137" s="104"/>
      <c r="D137" s="104"/>
      <c r="E137" s="104"/>
      <c r="F137" s="102"/>
      <c r="G137" s="104"/>
      <c r="H137" s="104"/>
      <c r="I137" s="104"/>
    </row>
    <row r="138" spans="1:10" ht="18.75" x14ac:dyDescent="0.3">
      <c r="A138" s="67"/>
      <c r="B138" s="67"/>
      <c r="C138" s="104"/>
      <c r="D138" s="104"/>
      <c r="E138" s="104"/>
      <c r="F138" s="102"/>
      <c r="G138" s="104"/>
      <c r="H138" s="104"/>
      <c r="I138" s="104"/>
    </row>
    <row r="139" spans="1:10" ht="26.25" customHeight="1" x14ac:dyDescent="0.4">
      <c r="A139" s="57" t="s">
        <v>111</v>
      </c>
      <c r="B139" s="197" t="s">
        <v>103</v>
      </c>
      <c r="C139" s="486" t="str">
        <f>B20</f>
        <v>Atazanavir</v>
      </c>
      <c r="D139" s="486"/>
      <c r="E139" s="199" t="s">
        <v>104</v>
      </c>
      <c r="F139" s="199"/>
      <c r="G139" s="226">
        <f>F134</f>
        <v>0.9976929710161172</v>
      </c>
      <c r="H139" s="104"/>
      <c r="I139" s="104"/>
    </row>
    <row r="140" spans="1:10" ht="18.75" x14ac:dyDescent="0.3">
      <c r="A140" s="57"/>
      <c r="B140" s="197"/>
      <c r="C140" s="198"/>
      <c r="D140" s="198"/>
      <c r="E140" s="199"/>
      <c r="F140" s="199"/>
      <c r="G140" s="200"/>
      <c r="H140" s="104"/>
      <c r="I140" s="104"/>
    </row>
    <row r="141" spans="1:10" ht="26.25" customHeight="1" x14ac:dyDescent="0.4">
      <c r="A141" s="56" t="s">
        <v>113</v>
      </c>
      <c r="B141" s="56" t="s">
        <v>114</v>
      </c>
      <c r="D141" s="219" t="s">
        <v>116</v>
      </c>
      <c r="H141" s="104"/>
      <c r="I141" s="104"/>
    </row>
    <row r="142" spans="1:10" ht="19.5" customHeight="1" x14ac:dyDescent="0.3">
      <c r="A142" s="50"/>
      <c r="B142" s="50"/>
      <c r="C142" s="50"/>
      <c r="D142" s="50"/>
      <c r="E142" s="50"/>
      <c r="H142" s="104"/>
      <c r="I142" s="104"/>
    </row>
    <row r="143" spans="1:10" ht="26.25" customHeight="1" x14ac:dyDescent="0.4">
      <c r="A143" s="69" t="s">
        <v>99</v>
      </c>
      <c r="B143" s="206"/>
      <c r="C143" s="110" t="s">
        <v>115</v>
      </c>
      <c r="D143" s="111" t="s">
        <v>62</v>
      </c>
      <c r="E143" s="112" t="s">
        <v>100</v>
      </c>
      <c r="F143" s="113" t="s">
        <v>101</v>
      </c>
      <c r="H143" s="104"/>
      <c r="I143" s="104"/>
    </row>
    <row r="144" spans="1:10" ht="26.25" customHeight="1" x14ac:dyDescent="0.4">
      <c r="A144" s="70" t="s">
        <v>102</v>
      </c>
      <c r="B144" s="207"/>
      <c r="C144" s="76">
        <v>1</v>
      </c>
      <c r="D144" s="221"/>
      <c r="E144" s="176" t="str">
        <f t="shared" ref="E144:E149" si="5">IF(ISBLANK(D144),"-",D144/$D$105*$D$102*$B$152)</f>
        <v>-</v>
      </c>
      <c r="F144" s="173" t="str">
        <f t="shared" ref="F144:F149" si="6">IF(ISBLANK(D144), "-", E144/$B$56)</f>
        <v>-</v>
      </c>
      <c r="H144" s="104"/>
      <c r="I144" s="104"/>
    </row>
    <row r="145" spans="1:9" ht="26.25" customHeight="1" x14ac:dyDescent="0.4">
      <c r="A145" s="70" t="s">
        <v>86</v>
      </c>
      <c r="B145" s="207"/>
      <c r="C145" s="76">
        <v>2</v>
      </c>
      <c r="D145" s="221"/>
      <c r="E145" s="177" t="str">
        <f t="shared" si="5"/>
        <v>-</v>
      </c>
      <c r="F145" s="174" t="str">
        <f t="shared" si="6"/>
        <v>-</v>
      </c>
      <c r="H145" s="104"/>
      <c r="I145" s="104"/>
    </row>
    <row r="146" spans="1:9" ht="26.25" customHeight="1" x14ac:dyDescent="0.4">
      <c r="A146" s="70" t="s">
        <v>87</v>
      </c>
      <c r="B146" s="207"/>
      <c r="C146" s="76">
        <v>3</v>
      </c>
      <c r="D146" s="221"/>
      <c r="E146" s="177" t="str">
        <f t="shared" si="5"/>
        <v>-</v>
      </c>
      <c r="F146" s="174" t="str">
        <f t="shared" si="6"/>
        <v>-</v>
      </c>
      <c r="H146" s="104"/>
      <c r="I146" s="104"/>
    </row>
    <row r="147" spans="1:9" ht="26.25" customHeight="1" x14ac:dyDescent="0.4">
      <c r="A147" s="70" t="s">
        <v>88</v>
      </c>
      <c r="B147" s="207"/>
      <c r="C147" s="76">
        <v>4</v>
      </c>
      <c r="D147" s="221"/>
      <c r="E147" s="177" t="str">
        <f t="shared" si="5"/>
        <v>-</v>
      </c>
      <c r="F147" s="174" t="str">
        <f t="shared" si="6"/>
        <v>-</v>
      </c>
      <c r="H147" s="104"/>
      <c r="I147" s="104"/>
    </row>
    <row r="148" spans="1:9" ht="26.25" customHeight="1" x14ac:dyDescent="0.4">
      <c r="A148" s="70" t="s">
        <v>89</v>
      </c>
      <c r="B148" s="207"/>
      <c r="C148" s="76">
        <v>5</v>
      </c>
      <c r="D148" s="221"/>
      <c r="E148" s="177" t="str">
        <f t="shared" si="5"/>
        <v>-</v>
      </c>
      <c r="F148" s="174" t="str">
        <f t="shared" si="6"/>
        <v>-</v>
      </c>
      <c r="H148" s="104"/>
      <c r="I148" s="104"/>
    </row>
    <row r="149" spans="1:9" ht="26.25" customHeight="1" x14ac:dyDescent="0.4">
      <c r="A149" s="70" t="s">
        <v>91</v>
      </c>
      <c r="B149" s="207"/>
      <c r="C149" s="79">
        <v>6</v>
      </c>
      <c r="D149" s="222"/>
      <c r="E149" s="178" t="str">
        <f t="shared" si="5"/>
        <v>-</v>
      </c>
      <c r="F149" s="175" t="str">
        <f t="shared" si="6"/>
        <v>-</v>
      </c>
      <c r="H149" s="104"/>
      <c r="I149" s="104"/>
    </row>
    <row r="150" spans="1:9" ht="26.25" customHeight="1" x14ac:dyDescent="0.4">
      <c r="A150" s="70" t="s">
        <v>92</v>
      </c>
      <c r="B150" s="207"/>
      <c r="C150" s="76"/>
      <c r="D150" s="102"/>
      <c r="E150" s="104"/>
      <c r="F150" s="118"/>
      <c r="H150" s="104"/>
      <c r="I150" s="104"/>
    </row>
    <row r="151" spans="1:9" ht="26.25" customHeight="1" x14ac:dyDescent="0.4">
      <c r="A151" s="70" t="s">
        <v>93</v>
      </c>
      <c r="B151" s="207"/>
      <c r="C151" s="76"/>
      <c r="D151" s="119"/>
      <c r="E151" s="120" t="s">
        <v>69</v>
      </c>
      <c r="F151" s="223" t="e">
        <f>AVERAGE(F144:F149)</f>
        <v>#DIV/0!</v>
      </c>
      <c r="H151" s="104"/>
      <c r="I151" s="104"/>
    </row>
    <row r="152" spans="1:9" ht="27" customHeight="1" x14ac:dyDescent="0.4">
      <c r="A152" s="70" t="s">
        <v>94</v>
      </c>
      <c r="B152" s="207"/>
      <c r="C152" s="122"/>
      <c r="D152" s="123"/>
      <c r="E152" s="124" t="s">
        <v>79</v>
      </c>
      <c r="F152" s="224" t="e">
        <f>STDEV(F144:F149)/F151</f>
        <v>#DIV/0!</v>
      </c>
      <c r="H152" s="104"/>
      <c r="I152" s="104"/>
    </row>
    <row r="153" spans="1:9" ht="27" customHeight="1" x14ac:dyDescent="0.4">
      <c r="A153" s="473" t="s">
        <v>74</v>
      </c>
      <c r="B153" s="477"/>
      <c r="C153" s="126"/>
      <c r="D153" s="127"/>
      <c r="E153" s="128" t="s">
        <v>18</v>
      </c>
      <c r="F153" s="225">
        <f>COUNT(F144:F149)</f>
        <v>0</v>
      </c>
      <c r="H153" s="104"/>
      <c r="I153" s="104"/>
    </row>
    <row r="154" spans="1:9" ht="19.5" customHeight="1" x14ac:dyDescent="0.3">
      <c r="A154" s="475"/>
      <c r="B154" s="478"/>
      <c r="C154" s="104"/>
      <c r="D154" s="104"/>
      <c r="E154" s="104"/>
      <c r="F154" s="102"/>
      <c r="G154" s="104"/>
      <c r="H154" s="104"/>
      <c r="I154" s="104"/>
    </row>
    <row r="155" spans="1:9" ht="18.75" x14ac:dyDescent="0.3">
      <c r="A155" s="67"/>
      <c r="B155" s="67"/>
      <c r="C155" s="104"/>
      <c r="D155" s="104"/>
      <c r="E155" s="104"/>
      <c r="F155" s="102"/>
      <c r="G155" s="104"/>
      <c r="H155" s="104"/>
      <c r="I155" s="104"/>
    </row>
    <row r="156" spans="1:9" ht="26.25" customHeight="1" x14ac:dyDescent="0.4">
      <c r="A156" s="57" t="s">
        <v>111</v>
      </c>
      <c r="B156" s="197" t="s">
        <v>103</v>
      </c>
      <c r="C156" s="486" t="str">
        <f>B20</f>
        <v>Atazanavir</v>
      </c>
      <c r="D156" s="486"/>
      <c r="E156" s="199" t="s">
        <v>104</v>
      </c>
      <c r="F156" s="199"/>
      <c r="G156" s="226" t="e">
        <f>F151</f>
        <v>#DIV/0!</v>
      </c>
      <c r="H156" s="104"/>
      <c r="I156" s="104"/>
    </row>
    <row r="157" spans="1:9" ht="18.75" x14ac:dyDescent="0.3">
      <c r="A157" s="57"/>
      <c r="B157" s="197"/>
      <c r="C157" s="201"/>
      <c r="D157" s="201"/>
      <c r="E157" s="199"/>
      <c r="F157" s="199"/>
      <c r="G157" s="200"/>
      <c r="H157" s="104"/>
      <c r="I157" s="104"/>
    </row>
    <row r="158" spans="1:9" ht="26.25" customHeight="1" x14ac:dyDescent="0.4">
      <c r="A158" s="56" t="s">
        <v>113</v>
      </c>
      <c r="B158" s="56" t="s">
        <v>114</v>
      </c>
      <c r="D158" s="219" t="s">
        <v>116</v>
      </c>
      <c r="H158" s="104"/>
      <c r="I158" s="104"/>
    </row>
    <row r="159" spans="1:9" ht="19.5" customHeight="1" x14ac:dyDescent="0.3">
      <c r="A159" s="50"/>
      <c r="B159" s="50"/>
      <c r="C159" s="50"/>
      <c r="D159" s="50"/>
      <c r="E159" s="50"/>
      <c r="H159" s="104"/>
      <c r="I159" s="104"/>
    </row>
    <row r="160" spans="1:9" ht="26.25" customHeight="1" x14ac:dyDescent="0.4">
      <c r="A160" s="69" t="s">
        <v>99</v>
      </c>
      <c r="B160" s="206"/>
      <c r="C160" s="110" t="s">
        <v>115</v>
      </c>
      <c r="D160" s="111" t="s">
        <v>62</v>
      </c>
      <c r="E160" s="112" t="s">
        <v>100</v>
      </c>
      <c r="F160" s="113" t="s">
        <v>101</v>
      </c>
      <c r="H160" s="104"/>
      <c r="I160" s="104"/>
    </row>
    <row r="161" spans="1:9" ht="26.25" customHeight="1" x14ac:dyDescent="0.4">
      <c r="A161" s="70" t="s">
        <v>102</v>
      </c>
      <c r="B161" s="207"/>
      <c r="C161" s="76">
        <v>1</v>
      </c>
      <c r="D161" s="221"/>
      <c r="E161" s="176" t="str">
        <f t="shared" ref="E161:E166" si="7">IF(ISBLANK(D161),"-",D161/$D$105*$D$102*$B$169)</f>
        <v>-</v>
      </c>
      <c r="F161" s="173" t="str">
        <f t="shared" ref="F161:F166" si="8">IF(ISBLANK(D161), "-", E161/$B$56)</f>
        <v>-</v>
      </c>
      <c r="H161" s="104"/>
      <c r="I161" s="104"/>
    </row>
    <row r="162" spans="1:9" ht="26.25" customHeight="1" x14ac:dyDescent="0.4">
      <c r="A162" s="70" t="s">
        <v>86</v>
      </c>
      <c r="B162" s="207"/>
      <c r="C162" s="76">
        <v>2</v>
      </c>
      <c r="D162" s="221"/>
      <c r="E162" s="177" t="str">
        <f t="shared" si="7"/>
        <v>-</v>
      </c>
      <c r="F162" s="174" t="str">
        <f t="shared" si="8"/>
        <v>-</v>
      </c>
      <c r="H162" s="104"/>
      <c r="I162" s="104"/>
    </row>
    <row r="163" spans="1:9" ht="26.25" customHeight="1" x14ac:dyDescent="0.4">
      <c r="A163" s="70" t="s">
        <v>87</v>
      </c>
      <c r="B163" s="207"/>
      <c r="C163" s="76">
        <v>3</v>
      </c>
      <c r="D163" s="221"/>
      <c r="E163" s="177" t="str">
        <f t="shared" si="7"/>
        <v>-</v>
      </c>
      <c r="F163" s="174" t="str">
        <f t="shared" si="8"/>
        <v>-</v>
      </c>
      <c r="H163" s="104"/>
      <c r="I163" s="104"/>
    </row>
    <row r="164" spans="1:9" ht="26.25" customHeight="1" x14ac:dyDescent="0.4">
      <c r="A164" s="70" t="s">
        <v>88</v>
      </c>
      <c r="B164" s="207"/>
      <c r="C164" s="76">
        <v>4</v>
      </c>
      <c r="D164" s="221"/>
      <c r="E164" s="177" t="str">
        <f t="shared" si="7"/>
        <v>-</v>
      </c>
      <c r="F164" s="174" t="str">
        <f t="shared" si="8"/>
        <v>-</v>
      </c>
      <c r="H164" s="104"/>
      <c r="I164" s="104"/>
    </row>
    <row r="165" spans="1:9" ht="26.25" customHeight="1" x14ac:dyDescent="0.4">
      <c r="A165" s="70" t="s">
        <v>89</v>
      </c>
      <c r="B165" s="207"/>
      <c r="C165" s="76">
        <v>5</v>
      </c>
      <c r="D165" s="221"/>
      <c r="E165" s="177" t="str">
        <f t="shared" si="7"/>
        <v>-</v>
      </c>
      <c r="F165" s="174" t="str">
        <f t="shared" si="8"/>
        <v>-</v>
      </c>
      <c r="H165" s="104"/>
      <c r="I165" s="104"/>
    </row>
    <row r="166" spans="1:9" ht="26.25" customHeight="1" x14ac:dyDescent="0.4">
      <c r="A166" s="70" t="s">
        <v>91</v>
      </c>
      <c r="B166" s="207"/>
      <c r="C166" s="79">
        <v>6</v>
      </c>
      <c r="D166" s="222"/>
      <c r="E166" s="178" t="str">
        <f t="shared" si="7"/>
        <v>-</v>
      </c>
      <c r="F166" s="175" t="str">
        <f t="shared" si="8"/>
        <v>-</v>
      </c>
      <c r="H166" s="104"/>
      <c r="I166" s="104"/>
    </row>
    <row r="167" spans="1:9" ht="26.25" customHeight="1" x14ac:dyDescent="0.4">
      <c r="A167" s="70" t="s">
        <v>92</v>
      </c>
      <c r="B167" s="207"/>
      <c r="C167" s="76"/>
      <c r="D167" s="102"/>
      <c r="E167" s="104"/>
      <c r="F167" s="118"/>
      <c r="H167" s="104"/>
      <c r="I167" s="104"/>
    </row>
    <row r="168" spans="1:9" ht="26.25" customHeight="1" x14ac:dyDescent="0.4">
      <c r="A168" s="70" t="s">
        <v>93</v>
      </c>
      <c r="B168" s="207"/>
      <c r="C168" s="76"/>
      <c r="D168" s="119"/>
      <c r="E168" s="120" t="s">
        <v>69</v>
      </c>
      <c r="F168" s="223" t="e">
        <f>AVERAGE(F161:F166)</f>
        <v>#DIV/0!</v>
      </c>
      <c r="H168" s="104"/>
      <c r="I168" s="104"/>
    </row>
    <row r="169" spans="1:9" ht="27" customHeight="1" x14ac:dyDescent="0.4">
      <c r="A169" s="70" t="s">
        <v>94</v>
      </c>
      <c r="B169" s="207"/>
      <c r="C169" s="122"/>
      <c r="D169" s="123"/>
      <c r="E169" s="124" t="s">
        <v>79</v>
      </c>
      <c r="F169" s="224" t="e">
        <f>STDEV(F161:F166)/F168</f>
        <v>#DIV/0!</v>
      </c>
      <c r="H169" s="104"/>
      <c r="I169" s="104"/>
    </row>
    <row r="170" spans="1:9" ht="27" customHeight="1" x14ac:dyDescent="0.4">
      <c r="A170" s="473" t="s">
        <v>74</v>
      </c>
      <c r="B170" s="477"/>
      <c r="C170" s="126"/>
      <c r="D170" s="127"/>
      <c r="E170" s="128" t="s">
        <v>18</v>
      </c>
      <c r="F170" s="225">
        <f>COUNT(F161:F166)</f>
        <v>0</v>
      </c>
      <c r="H170" s="104"/>
      <c r="I170" s="104"/>
    </row>
    <row r="171" spans="1:9" ht="19.5" customHeight="1" x14ac:dyDescent="0.3">
      <c r="A171" s="475"/>
      <c r="B171" s="478"/>
      <c r="C171" s="104"/>
      <c r="D171" s="104"/>
      <c r="E171" s="104"/>
      <c r="F171" s="102"/>
      <c r="G171" s="104"/>
      <c r="H171" s="104"/>
      <c r="I171" s="104"/>
    </row>
    <row r="172" spans="1:9" ht="18.75" x14ac:dyDescent="0.3">
      <c r="A172" s="67"/>
      <c r="B172" s="67"/>
      <c r="C172" s="104"/>
      <c r="D172" s="104"/>
      <c r="E172" s="104"/>
      <c r="F172" s="102"/>
      <c r="G172" s="104"/>
      <c r="H172" s="104"/>
      <c r="I172" s="104"/>
    </row>
    <row r="173" spans="1:9" ht="26.25" customHeight="1" x14ac:dyDescent="0.4">
      <c r="A173" s="57" t="s">
        <v>111</v>
      </c>
      <c r="B173" s="197" t="s">
        <v>103</v>
      </c>
      <c r="C173" s="486" t="str">
        <f>B20</f>
        <v>Atazanavir</v>
      </c>
      <c r="D173" s="486"/>
      <c r="E173" s="199" t="s">
        <v>104</v>
      </c>
      <c r="F173" s="199"/>
      <c r="G173" s="226" t="e">
        <f>F168</f>
        <v>#DIV/0!</v>
      </c>
      <c r="H173" s="104"/>
      <c r="I173" s="104"/>
    </row>
    <row r="174" spans="1:9" ht="18.75" x14ac:dyDescent="0.3">
      <c r="A174" s="57"/>
      <c r="B174" s="197"/>
      <c r="C174" s="201"/>
      <c r="D174" s="201"/>
      <c r="E174" s="199"/>
      <c r="F174" s="199"/>
      <c r="G174" s="200"/>
      <c r="H174" s="104"/>
      <c r="I174" s="104"/>
    </row>
    <row r="175" spans="1:9" ht="19.5" customHeight="1" x14ac:dyDescent="0.3">
      <c r="A175" s="143"/>
      <c r="B175" s="143"/>
      <c r="C175" s="144"/>
      <c r="D175" s="144"/>
      <c r="E175" s="144"/>
      <c r="F175" s="144"/>
      <c r="G175" s="144"/>
      <c r="H175" s="144"/>
    </row>
    <row r="176" spans="1:9" ht="18.75" x14ac:dyDescent="0.3">
      <c r="B176" s="497" t="s">
        <v>24</v>
      </c>
      <c r="C176" s="497"/>
      <c r="E176" s="131" t="s">
        <v>25</v>
      </c>
      <c r="F176" s="158"/>
      <c r="G176" s="497" t="s">
        <v>26</v>
      </c>
      <c r="H176" s="497"/>
    </row>
    <row r="177" spans="1:9" ht="83.1" customHeight="1" x14ac:dyDescent="0.3">
      <c r="A177" s="159" t="s">
        <v>27</v>
      </c>
      <c r="B177" s="195"/>
      <c r="C177" s="195"/>
      <c r="E177" s="154"/>
      <c r="F177" s="104"/>
      <c r="G177" s="156"/>
      <c r="H177" s="156"/>
    </row>
    <row r="178" spans="1:9" ht="83.1" customHeight="1" x14ac:dyDescent="0.3">
      <c r="A178" s="159" t="s">
        <v>28</v>
      </c>
      <c r="B178" s="196"/>
      <c r="C178" s="196"/>
      <c r="E178" s="155"/>
      <c r="F178" s="104"/>
      <c r="G178" s="157"/>
      <c r="H178" s="157"/>
    </row>
    <row r="179" spans="1:9" ht="18.75" x14ac:dyDescent="0.3">
      <c r="A179" s="101"/>
      <c r="B179" s="101"/>
      <c r="C179" s="102"/>
      <c r="D179" s="102"/>
      <c r="E179" s="102"/>
      <c r="F179" s="103"/>
      <c r="G179" s="102"/>
      <c r="H179" s="102"/>
      <c r="I179" s="104"/>
    </row>
    <row r="180" spans="1:9" ht="18.75" x14ac:dyDescent="0.3">
      <c r="A180" s="101"/>
      <c r="B180" s="101"/>
      <c r="C180" s="102"/>
      <c r="D180" s="102"/>
      <c r="E180" s="102"/>
      <c r="F180" s="103"/>
      <c r="G180" s="102"/>
      <c r="H180" s="102"/>
      <c r="I180" s="104"/>
    </row>
    <row r="181" spans="1:9" ht="18.75" x14ac:dyDescent="0.3">
      <c r="A181" s="101"/>
      <c r="B181" s="101"/>
      <c r="C181" s="102"/>
      <c r="D181" s="102"/>
      <c r="E181" s="102"/>
      <c r="F181" s="103"/>
      <c r="G181" s="102"/>
      <c r="H181" s="102"/>
      <c r="I181" s="104"/>
    </row>
    <row r="182" spans="1:9" ht="18.75" x14ac:dyDescent="0.3">
      <c r="A182" s="101"/>
      <c r="B182" s="101"/>
      <c r="C182" s="102"/>
      <c r="D182" s="102"/>
      <c r="E182" s="102"/>
      <c r="F182" s="103"/>
      <c r="G182" s="102"/>
      <c r="H182" s="102"/>
      <c r="I182" s="104"/>
    </row>
    <row r="183" spans="1:9" ht="18.75" x14ac:dyDescent="0.3">
      <c r="A183" s="101"/>
      <c r="B183" s="101"/>
      <c r="C183" s="102"/>
      <c r="D183" s="102"/>
      <c r="E183" s="102"/>
      <c r="F183" s="103"/>
      <c r="G183" s="102"/>
      <c r="H183" s="102"/>
      <c r="I183" s="104"/>
    </row>
    <row r="184" spans="1:9" ht="18.75" x14ac:dyDescent="0.3">
      <c r="A184" s="101"/>
      <c r="B184" s="101"/>
      <c r="C184" s="102"/>
      <c r="D184" s="102"/>
      <c r="E184" s="102"/>
      <c r="F184" s="103"/>
      <c r="G184" s="102"/>
      <c r="H184" s="102"/>
      <c r="I184" s="104"/>
    </row>
    <row r="185" spans="1:9" ht="18.75" x14ac:dyDescent="0.3">
      <c r="A185" s="101"/>
      <c r="B185" s="101"/>
      <c r="C185" s="102"/>
      <c r="D185" s="102"/>
      <c r="E185" s="102"/>
      <c r="F185" s="103"/>
      <c r="G185" s="102"/>
      <c r="H185" s="102"/>
      <c r="I185" s="104"/>
    </row>
    <row r="186" spans="1:9" ht="18.75" x14ac:dyDescent="0.3">
      <c r="A186" s="101"/>
      <c r="B186" s="101"/>
      <c r="C186" s="102"/>
      <c r="D186" s="102"/>
      <c r="E186" s="102"/>
      <c r="F186" s="103"/>
      <c r="G186" s="102"/>
      <c r="H186" s="102"/>
      <c r="I186" s="104"/>
    </row>
    <row r="187" spans="1:9" ht="18.75" x14ac:dyDescent="0.3">
      <c r="A187" s="101"/>
      <c r="B187" s="101"/>
      <c r="C187" s="102"/>
      <c r="D187" s="102"/>
      <c r="E187" s="102"/>
      <c r="F187" s="103"/>
      <c r="G187" s="102"/>
      <c r="H187" s="102"/>
      <c r="I187" s="104"/>
    </row>
    <row r="250" spans="1:1" x14ac:dyDescent="0.25">
      <c r="A250" s="2">
        <v>0</v>
      </c>
    </row>
  </sheetData>
  <sheetProtection password="F258" sheet="1" objects="1" scenarios="1" formatCells="0" formatColumns="0"/>
  <mergeCells count="33">
    <mergeCell ref="B176:C176"/>
    <mergeCell ref="A136:B137"/>
    <mergeCell ref="A170:B171"/>
    <mergeCell ref="A153:B154"/>
    <mergeCell ref="G176:H176"/>
    <mergeCell ref="C122:D122"/>
    <mergeCell ref="C156:D156"/>
    <mergeCell ref="C139:D139"/>
    <mergeCell ref="C173:D173"/>
    <mergeCell ref="F91:G91"/>
    <mergeCell ref="A101:B102"/>
    <mergeCell ref="A119:B120"/>
    <mergeCell ref="A46:B47"/>
    <mergeCell ref="C83:G83"/>
    <mergeCell ref="A70:B71"/>
    <mergeCell ref="C76:D76"/>
    <mergeCell ref="C68:C71"/>
    <mergeCell ref="C64:C67"/>
    <mergeCell ref="D68:D71"/>
    <mergeCell ref="D64:D67"/>
    <mergeCell ref="D60:D63"/>
    <mergeCell ref="C60:C63"/>
    <mergeCell ref="A1:H7"/>
    <mergeCell ref="A8:H14"/>
    <mergeCell ref="A16:H16"/>
    <mergeCell ref="C86:H86"/>
    <mergeCell ref="C87:H87"/>
    <mergeCell ref="B18:C18"/>
    <mergeCell ref="C29:G29"/>
    <mergeCell ref="F36:G36"/>
    <mergeCell ref="C31:H31"/>
    <mergeCell ref="C32:H32"/>
    <mergeCell ref="D36:E36"/>
  </mergeCells>
  <printOptions horizontalCentered="1" verticalCentered="1"/>
  <pageMargins left="0.7" right="0.7" top="0.75" bottom="0.75" header="0.3" footer="0.3"/>
  <pageSetup paperSize="9" scale="18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7" max="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81" zoomScale="55" zoomScaleNormal="75" workbookViewId="0">
      <selection activeCell="B178" sqref="B178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41.140625" style="2" customWidth="1"/>
    <col min="9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464" t="s">
        <v>45</v>
      </c>
      <c r="B1" s="464"/>
      <c r="C1" s="464"/>
      <c r="D1" s="464"/>
      <c r="E1" s="464"/>
      <c r="F1" s="464"/>
      <c r="G1" s="464"/>
      <c r="H1" s="464"/>
    </row>
    <row r="2" spans="1:8" x14ac:dyDescent="0.25">
      <c r="A2" s="464"/>
      <c r="B2" s="464"/>
      <c r="C2" s="464"/>
      <c r="D2" s="464"/>
      <c r="E2" s="464"/>
      <c r="F2" s="464"/>
      <c r="G2" s="464"/>
      <c r="H2" s="464"/>
    </row>
    <row r="3" spans="1:8" x14ac:dyDescent="0.25">
      <c r="A3" s="464"/>
      <c r="B3" s="464"/>
      <c r="C3" s="464"/>
      <c r="D3" s="464"/>
      <c r="E3" s="464"/>
      <c r="F3" s="464"/>
      <c r="G3" s="464"/>
      <c r="H3" s="464"/>
    </row>
    <row r="4" spans="1:8" x14ac:dyDescent="0.25">
      <c r="A4" s="464"/>
      <c r="B4" s="464"/>
      <c r="C4" s="464"/>
      <c r="D4" s="464"/>
      <c r="E4" s="464"/>
      <c r="F4" s="464"/>
      <c r="G4" s="464"/>
      <c r="H4" s="464"/>
    </row>
    <row r="5" spans="1:8" x14ac:dyDescent="0.25">
      <c r="A5" s="464"/>
      <c r="B5" s="464"/>
      <c r="C5" s="464"/>
      <c r="D5" s="464"/>
      <c r="E5" s="464"/>
      <c r="F5" s="464"/>
      <c r="G5" s="464"/>
      <c r="H5" s="464"/>
    </row>
    <row r="6" spans="1:8" x14ac:dyDescent="0.25">
      <c r="A6" s="464"/>
      <c r="B6" s="464"/>
      <c r="C6" s="464"/>
      <c r="D6" s="464"/>
      <c r="E6" s="464"/>
      <c r="F6" s="464"/>
      <c r="G6" s="464"/>
      <c r="H6" s="464"/>
    </row>
    <row r="7" spans="1:8" x14ac:dyDescent="0.25">
      <c r="A7" s="464"/>
      <c r="B7" s="464"/>
      <c r="C7" s="464"/>
      <c r="D7" s="464"/>
      <c r="E7" s="464"/>
      <c r="F7" s="464"/>
      <c r="G7" s="464"/>
      <c r="H7" s="464"/>
    </row>
    <row r="8" spans="1:8" x14ac:dyDescent="0.25">
      <c r="A8" s="465" t="s">
        <v>46</v>
      </c>
      <c r="B8" s="465"/>
      <c r="C8" s="465"/>
      <c r="D8" s="465"/>
      <c r="E8" s="465"/>
      <c r="F8" s="465"/>
      <c r="G8" s="465"/>
      <c r="H8" s="465"/>
    </row>
    <row r="9" spans="1:8" x14ac:dyDescent="0.25">
      <c r="A9" s="465"/>
      <c r="B9" s="465"/>
      <c r="C9" s="465"/>
      <c r="D9" s="465"/>
      <c r="E9" s="465"/>
      <c r="F9" s="465"/>
      <c r="G9" s="465"/>
      <c r="H9" s="465"/>
    </row>
    <row r="10" spans="1:8" x14ac:dyDescent="0.25">
      <c r="A10" s="465"/>
      <c r="B10" s="465"/>
      <c r="C10" s="465"/>
      <c r="D10" s="465"/>
      <c r="E10" s="465"/>
      <c r="F10" s="465"/>
      <c r="G10" s="465"/>
      <c r="H10" s="465"/>
    </row>
    <row r="11" spans="1:8" x14ac:dyDescent="0.25">
      <c r="A11" s="465"/>
      <c r="B11" s="465"/>
      <c r="C11" s="465"/>
      <c r="D11" s="465"/>
      <c r="E11" s="465"/>
      <c r="F11" s="465"/>
      <c r="G11" s="465"/>
      <c r="H11" s="465"/>
    </row>
    <row r="12" spans="1:8" x14ac:dyDescent="0.25">
      <c r="A12" s="465"/>
      <c r="B12" s="465"/>
      <c r="C12" s="465"/>
      <c r="D12" s="465"/>
      <c r="E12" s="465"/>
      <c r="F12" s="465"/>
      <c r="G12" s="465"/>
      <c r="H12" s="465"/>
    </row>
    <row r="13" spans="1:8" x14ac:dyDescent="0.25">
      <c r="A13" s="465"/>
      <c r="B13" s="465"/>
      <c r="C13" s="465"/>
      <c r="D13" s="465"/>
      <c r="E13" s="465"/>
      <c r="F13" s="465"/>
      <c r="G13" s="465"/>
      <c r="H13" s="465"/>
    </row>
    <row r="14" spans="1:8" x14ac:dyDescent="0.25">
      <c r="A14" s="465"/>
      <c r="B14" s="465"/>
      <c r="C14" s="465"/>
      <c r="D14" s="465"/>
      <c r="E14" s="465"/>
      <c r="F14" s="465"/>
      <c r="G14" s="465"/>
      <c r="H14" s="465"/>
    </row>
    <row r="15" spans="1:8" ht="19.5" customHeight="1" x14ac:dyDescent="0.25"/>
    <row r="16" spans="1:8" ht="19.5" customHeight="1" x14ac:dyDescent="0.25">
      <c r="A16" s="466" t="s">
        <v>29</v>
      </c>
      <c r="B16" s="467"/>
      <c r="C16" s="467"/>
      <c r="D16" s="467"/>
      <c r="E16" s="467"/>
      <c r="F16" s="467"/>
      <c r="G16" s="467"/>
      <c r="H16" s="468"/>
    </row>
    <row r="17" spans="1:14" ht="18.75" x14ac:dyDescent="0.3">
      <c r="A17" s="229" t="s">
        <v>47</v>
      </c>
      <c r="B17" s="229"/>
    </row>
    <row r="18" spans="1:14" ht="18.75" x14ac:dyDescent="0.3">
      <c r="A18" s="231" t="s">
        <v>31</v>
      </c>
      <c r="B18" s="472" t="s">
        <v>124</v>
      </c>
      <c r="C18" s="472"/>
      <c r="D18" s="324"/>
      <c r="E18" s="324"/>
    </row>
    <row r="19" spans="1:14" ht="18.75" x14ac:dyDescent="0.3">
      <c r="A19" s="231" t="s">
        <v>33</v>
      </c>
      <c r="B19" s="325" t="s">
        <v>6</v>
      </c>
      <c r="C19" s="230">
        <v>24</v>
      </c>
    </row>
    <row r="20" spans="1:14" ht="18.75" x14ac:dyDescent="0.3">
      <c r="A20" s="231" t="s">
        <v>34</v>
      </c>
      <c r="B20" s="325" t="s">
        <v>119</v>
      </c>
    </row>
    <row r="21" spans="1:14" ht="18.75" x14ac:dyDescent="0.3">
      <c r="A21" s="231" t="s">
        <v>35</v>
      </c>
      <c r="B21" s="350" t="s">
        <v>126</v>
      </c>
      <c r="C21" s="350"/>
      <c r="D21" s="350"/>
      <c r="E21" s="350"/>
      <c r="F21" s="350"/>
      <c r="G21" s="350"/>
      <c r="H21" s="350"/>
      <c r="I21" s="350"/>
    </row>
    <row r="22" spans="1:14" ht="18.75" x14ac:dyDescent="0.3">
      <c r="A22" s="231" t="s">
        <v>37</v>
      </c>
      <c r="B22" s="326">
        <v>42705</v>
      </c>
    </row>
    <row r="23" spans="1:14" ht="18.75" x14ac:dyDescent="0.3">
      <c r="A23" s="231" t="s">
        <v>38</v>
      </c>
      <c r="B23" s="326">
        <v>42706</v>
      </c>
    </row>
    <row r="24" spans="1:14" ht="18.75" x14ac:dyDescent="0.3">
      <c r="A24" s="231"/>
      <c r="B24" s="234"/>
    </row>
    <row r="25" spans="1:14" ht="18.75" x14ac:dyDescent="0.3">
      <c r="A25" s="235" t="s">
        <v>1</v>
      </c>
      <c r="B25" s="234"/>
    </row>
    <row r="26" spans="1:14" ht="26.25" customHeight="1" x14ac:dyDescent="0.4">
      <c r="A26" s="236" t="s">
        <v>4</v>
      </c>
      <c r="B26" s="408"/>
      <c r="C26" s="407"/>
    </row>
    <row r="27" spans="1:14" ht="26.25" customHeight="1" x14ac:dyDescent="0.4">
      <c r="A27" s="238" t="s">
        <v>48</v>
      </c>
      <c r="B27" s="383"/>
    </row>
    <row r="28" spans="1:14" ht="27" customHeight="1" x14ac:dyDescent="0.4">
      <c r="A28" s="238" t="s">
        <v>5</v>
      </c>
      <c r="B28" s="384"/>
    </row>
    <row r="29" spans="1:14" s="3" customFormat="1" ht="27" customHeight="1" x14ac:dyDescent="0.4">
      <c r="A29" s="238" t="s">
        <v>49</v>
      </c>
      <c r="B29" s="383">
        <v>0</v>
      </c>
      <c r="C29" s="479" t="s">
        <v>50</v>
      </c>
      <c r="D29" s="480"/>
      <c r="E29" s="480"/>
      <c r="F29" s="480"/>
      <c r="G29" s="481"/>
      <c r="I29" s="240"/>
      <c r="J29" s="240"/>
      <c r="K29" s="240"/>
      <c r="L29" s="240"/>
    </row>
    <row r="30" spans="1:14" s="3" customFormat="1" ht="19.5" customHeight="1" x14ac:dyDescent="0.3">
      <c r="A30" s="238" t="s">
        <v>51</v>
      </c>
      <c r="B30" s="237">
        <f>B28-B29</f>
        <v>0</v>
      </c>
      <c r="C30" s="241"/>
      <c r="D30" s="241"/>
      <c r="E30" s="241"/>
      <c r="F30" s="241"/>
      <c r="G30" s="242"/>
      <c r="I30" s="240"/>
      <c r="J30" s="240"/>
      <c r="K30" s="240"/>
      <c r="L30" s="240"/>
    </row>
    <row r="31" spans="1:14" s="3" customFormat="1" ht="27" customHeight="1" x14ac:dyDescent="0.4">
      <c r="A31" s="238" t="s">
        <v>52</v>
      </c>
      <c r="B31" s="385">
        <v>1</v>
      </c>
      <c r="C31" s="469" t="s">
        <v>53</v>
      </c>
      <c r="D31" s="470"/>
      <c r="E31" s="470"/>
      <c r="F31" s="470"/>
      <c r="G31" s="470"/>
      <c r="H31" s="471"/>
      <c r="I31" s="240"/>
      <c r="J31" s="240"/>
      <c r="K31" s="240"/>
      <c r="L31" s="240"/>
    </row>
    <row r="32" spans="1:14" s="3" customFormat="1" ht="27" customHeight="1" x14ac:dyDescent="0.4">
      <c r="A32" s="238" t="s">
        <v>54</v>
      </c>
      <c r="B32" s="385">
        <v>1</v>
      </c>
      <c r="C32" s="469" t="s">
        <v>55</v>
      </c>
      <c r="D32" s="470"/>
      <c r="E32" s="470"/>
      <c r="F32" s="470"/>
      <c r="G32" s="470"/>
      <c r="H32" s="471"/>
      <c r="I32" s="240"/>
      <c r="J32" s="240"/>
      <c r="K32" s="240"/>
      <c r="L32" s="244"/>
      <c r="M32" s="244"/>
      <c r="N32" s="245"/>
    </row>
    <row r="33" spans="1:14" s="3" customFormat="1" ht="17.25" customHeight="1" x14ac:dyDescent="0.3">
      <c r="A33" s="238"/>
      <c r="B33" s="243"/>
      <c r="C33" s="246"/>
      <c r="D33" s="246"/>
      <c r="E33" s="246"/>
      <c r="F33" s="246"/>
      <c r="G33" s="246"/>
      <c r="H33" s="246"/>
      <c r="I33" s="240"/>
      <c r="J33" s="240"/>
      <c r="K33" s="240"/>
      <c r="L33" s="244"/>
      <c r="M33" s="244"/>
      <c r="N33" s="245"/>
    </row>
    <row r="34" spans="1:14" s="3" customFormat="1" ht="18.75" x14ac:dyDescent="0.3">
      <c r="A34" s="238" t="s">
        <v>56</v>
      </c>
      <c r="B34" s="247">
        <f>B31/B32</f>
        <v>1</v>
      </c>
      <c r="C34" s="230" t="s">
        <v>57</v>
      </c>
      <c r="D34" s="230"/>
      <c r="E34" s="230"/>
      <c r="F34" s="230"/>
      <c r="G34" s="230"/>
      <c r="I34" s="240"/>
      <c r="J34" s="240"/>
      <c r="K34" s="240"/>
      <c r="L34" s="244"/>
      <c r="M34" s="244"/>
      <c r="N34" s="245"/>
    </row>
    <row r="35" spans="1:14" s="3" customFormat="1" ht="19.5" customHeight="1" x14ac:dyDescent="0.3">
      <c r="A35" s="238"/>
      <c r="B35" s="237"/>
      <c r="G35" s="230"/>
      <c r="I35" s="240"/>
      <c r="J35" s="240"/>
      <c r="K35" s="240"/>
      <c r="L35" s="244"/>
      <c r="M35" s="244"/>
      <c r="N35" s="245"/>
    </row>
    <row r="36" spans="1:14" s="3" customFormat="1" ht="27" customHeight="1" x14ac:dyDescent="0.4">
      <c r="A36" s="248" t="s">
        <v>105</v>
      </c>
      <c r="B36" s="386">
        <v>1</v>
      </c>
      <c r="C36" s="230"/>
      <c r="D36" s="487" t="s">
        <v>58</v>
      </c>
      <c r="E36" s="496"/>
      <c r="F36" s="487" t="s">
        <v>59</v>
      </c>
      <c r="G36" s="488"/>
      <c r="J36" s="240"/>
      <c r="K36" s="240"/>
      <c r="L36" s="244"/>
      <c r="M36" s="244"/>
      <c r="N36" s="245"/>
    </row>
    <row r="37" spans="1:14" s="3" customFormat="1" ht="15.75" customHeight="1" x14ac:dyDescent="0.4">
      <c r="A37" s="249" t="s">
        <v>60</v>
      </c>
      <c r="B37" s="387">
        <v>1</v>
      </c>
      <c r="C37" s="251" t="s">
        <v>106</v>
      </c>
      <c r="D37" s="252" t="s">
        <v>62</v>
      </c>
      <c r="E37" s="311" t="s">
        <v>63</v>
      </c>
      <c r="F37" s="252" t="s">
        <v>62</v>
      </c>
      <c r="G37" s="253" t="s">
        <v>63</v>
      </c>
      <c r="J37" s="240"/>
      <c r="K37" s="240"/>
      <c r="L37" s="244"/>
      <c r="M37" s="244"/>
      <c r="N37" s="245"/>
    </row>
    <row r="38" spans="1:14" s="3" customFormat="1" ht="26.25" customHeight="1" x14ac:dyDescent="0.4">
      <c r="A38" s="249" t="s">
        <v>64</v>
      </c>
      <c r="B38" s="387">
        <v>1</v>
      </c>
      <c r="C38" s="254">
        <v>1</v>
      </c>
      <c r="D38" s="388"/>
      <c r="E38" s="327" t="str">
        <f>IF(ISBLANK(D38),"-",$D$48/$D$45*D38)</f>
        <v>-</v>
      </c>
      <c r="F38" s="388"/>
      <c r="G38" s="330" t="str">
        <f>IF(ISBLANK(F38),"-",$D$48/$F$45*F38)</f>
        <v>-</v>
      </c>
      <c r="J38" s="240"/>
      <c r="K38" s="240"/>
      <c r="L38" s="244"/>
      <c r="M38" s="244"/>
      <c r="N38" s="245"/>
    </row>
    <row r="39" spans="1:14" s="3" customFormat="1" ht="26.25" customHeight="1" x14ac:dyDescent="0.4">
      <c r="A39" s="249" t="s">
        <v>65</v>
      </c>
      <c r="B39" s="387">
        <v>1</v>
      </c>
      <c r="C39" s="250">
        <v>2</v>
      </c>
      <c r="D39" s="389"/>
      <c r="E39" s="328" t="str">
        <f>IF(ISBLANK(D39),"-",$D$48/$D$45*D39)</f>
        <v>-</v>
      </c>
      <c r="F39" s="389"/>
      <c r="G39" s="331" t="str">
        <f>IF(ISBLANK(F39),"-",$D$48/$F$45*F39)</f>
        <v>-</v>
      </c>
      <c r="J39" s="240"/>
      <c r="K39" s="240"/>
      <c r="L39" s="244"/>
      <c r="M39" s="244"/>
      <c r="N39" s="245"/>
    </row>
    <row r="40" spans="1:14" ht="26.25" customHeight="1" x14ac:dyDescent="0.4">
      <c r="A40" s="249" t="s">
        <v>66</v>
      </c>
      <c r="B40" s="387">
        <v>1</v>
      </c>
      <c r="C40" s="250">
        <v>3</v>
      </c>
      <c r="D40" s="389"/>
      <c r="E40" s="328" t="str">
        <f>IF(ISBLANK(D40),"-",$D$48/$D$45*D40)</f>
        <v>-</v>
      </c>
      <c r="F40" s="389"/>
      <c r="G40" s="331" t="str">
        <f>IF(ISBLANK(F40),"-",$D$48/$F$45*F40)</f>
        <v>-</v>
      </c>
      <c r="L40" s="244"/>
      <c r="M40" s="244"/>
      <c r="N40" s="256"/>
    </row>
    <row r="41" spans="1:14" ht="26.25" customHeight="1" x14ac:dyDescent="0.4">
      <c r="A41" s="249" t="s">
        <v>67</v>
      </c>
      <c r="B41" s="387">
        <v>1</v>
      </c>
      <c r="C41" s="257">
        <v>4</v>
      </c>
      <c r="D41" s="390"/>
      <c r="E41" s="329" t="str">
        <f>IF(ISBLANK(D41),"-",$D$48/$D$45*D41)</f>
        <v>-</v>
      </c>
      <c r="F41" s="390"/>
      <c r="G41" s="332" t="str">
        <f>IF(ISBLANK(F41),"-",$D$48/$F$45*F41)</f>
        <v>-</v>
      </c>
      <c r="L41" s="244"/>
      <c r="M41" s="244"/>
      <c r="N41" s="256"/>
    </row>
    <row r="42" spans="1:14" ht="27" customHeight="1" x14ac:dyDescent="0.4">
      <c r="A42" s="249" t="s">
        <v>68</v>
      </c>
      <c r="B42" s="387">
        <v>1</v>
      </c>
      <c r="C42" s="259" t="s">
        <v>69</v>
      </c>
      <c r="D42" s="361" t="e">
        <f>AVERAGE(D38:D41)</f>
        <v>#DIV/0!</v>
      </c>
      <c r="E42" s="284" t="e">
        <f>AVERAGE(E38:E41)</f>
        <v>#DIV/0!</v>
      </c>
      <c r="F42" s="260" t="e">
        <f>AVERAGE(F38:F41)</f>
        <v>#DIV/0!</v>
      </c>
      <c r="G42" s="261" t="e">
        <f>AVERAGE(G38:G41)</f>
        <v>#DIV/0!</v>
      </c>
      <c r="H42" s="347"/>
    </row>
    <row r="43" spans="1:14" ht="26.25" customHeight="1" x14ac:dyDescent="0.4">
      <c r="A43" s="249" t="s">
        <v>70</v>
      </c>
      <c r="B43" s="384">
        <v>1</v>
      </c>
      <c r="C43" s="362" t="s">
        <v>97</v>
      </c>
      <c r="D43" s="391"/>
      <c r="E43" s="256"/>
      <c r="F43" s="392"/>
      <c r="H43" s="347"/>
    </row>
    <row r="44" spans="1:14" ht="26.25" customHeight="1" x14ac:dyDescent="0.4">
      <c r="A44" s="249" t="s">
        <v>71</v>
      </c>
      <c r="B44" s="384">
        <v>1</v>
      </c>
      <c r="C44" s="363" t="s">
        <v>98</v>
      </c>
      <c r="D44" s="364">
        <f>D43*$B$34</f>
        <v>0</v>
      </c>
      <c r="E44" s="263"/>
      <c r="F44" s="262">
        <f>F43*$B$34</f>
        <v>0</v>
      </c>
      <c r="H44" s="347"/>
    </row>
    <row r="45" spans="1:14" ht="19.5" customHeight="1" x14ac:dyDescent="0.3">
      <c r="A45" s="249" t="s">
        <v>72</v>
      </c>
      <c r="B45" s="360">
        <f>(B44/B43)*(B42/B41)*(B40/B39)*(B38/B37)*B36</f>
        <v>1</v>
      </c>
      <c r="C45" s="363" t="s">
        <v>73</v>
      </c>
      <c r="D45" s="365">
        <f>D44*$B$30/100</f>
        <v>0</v>
      </c>
      <c r="E45" s="265"/>
      <c r="F45" s="264">
        <f>F44*$B$30/100</f>
        <v>0</v>
      </c>
      <c r="H45" s="347"/>
    </row>
    <row r="46" spans="1:14" ht="19.5" customHeight="1" x14ac:dyDescent="0.3">
      <c r="A46" s="473" t="s">
        <v>74</v>
      </c>
      <c r="B46" s="474"/>
      <c r="C46" s="363" t="s">
        <v>75</v>
      </c>
      <c r="D46" s="364">
        <f>D45/$B$45</f>
        <v>0</v>
      </c>
      <c r="E46" s="265"/>
      <c r="F46" s="266">
        <f>F45/$B$45</f>
        <v>0</v>
      </c>
      <c r="H46" s="347"/>
    </row>
    <row r="47" spans="1:14" ht="27" customHeight="1" x14ac:dyDescent="0.4">
      <c r="A47" s="475"/>
      <c r="B47" s="476"/>
      <c r="C47" s="363" t="s">
        <v>107</v>
      </c>
      <c r="D47" s="393">
        <v>0.5</v>
      </c>
      <c r="F47" s="268"/>
      <c r="H47" s="347"/>
    </row>
    <row r="48" spans="1:14" ht="18.75" x14ac:dyDescent="0.3">
      <c r="C48" s="363" t="s">
        <v>76</v>
      </c>
      <c r="D48" s="364">
        <f>D47*$B$45</f>
        <v>0.5</v>
      </c>
      <c r="F48" s="268"/>
      <c r="H48" s="347"/>
    </row>
    <row r="49" spans="1:12" ht="19.5" customHeight="1" x14ac:dyDescent="0.3">
      <c r="C49" s="366" t="s">
        <v>77</v>
      </c>
      <c r="D49" s="367">
        <f>D48/B34</f>
        <v>0.5</v>
      </c>
      <c r="F49" s="271"/>
      <c r="H49" s="347"/>
    </row>
    <row r="50" spans="1:12" ht="18.75" x14ac:dyDescent="0.3">
      <c r="C50" s="368" t="s">
        <v>78</v>
      </c>
      <c r="D50" s="369" t="e">
        <f>AVERAGE(E38:E41,G38:G41)</f>
        <v>#DIV/0!</v>
      </c>
      <c r="F50" s="271"/>
      <c r="H50" s="347"/>
    </row>
    <row r="51" spans="1:12" ht="18.75" x14ac:dyDescent="0.3">
      <c r="C51" s="267" t="s">
        <v>79</v>
      </c>
      <c r="D51" s="272" t="e">
        <f>STDEV(E38:E41,G38:G41)/D50</f>
        <v>#DIV/0!</v>
      </c>
      <c r="F51" s="271"/>
    </row>
    <row r="52" spans="1:12" ht="19.5" customHeight="1" x14ac:dyDescent="0.3">
      <c r="C52" s="269" t="s">
        <v>18</v>
      </c>
      <c r="D52" s="273">
        <f>COUNT(E38:E41,G38:G41)</f>
        <v>0</v>
      </c>
      <c r="F52" s="271"/>
    </row>
    <row r="54" spans="1:12" ht="18.75" x14ac:dyDescent="0.3">
      <c r="A54" s="229" t="s">
        <v>1</v>
      </c>
      <c r="B54" s="274" t="s">
        <v>80</v>
      </c>
    </row>
    <row r="55" spans="1:12" ht="18.75" x14ac:dyDescent="0.3">
      <c r="A55" s="230" t="s">
        <v>81</v>
      </c>
      <c r="B55" s="233" t="str">
        <f>B21</f>
        <v>Each tablets contains 300mg Atazanavir and 100mg Ritonavir</v>
      </c>
    </row>
    <row r="56" spans="1:12" ht="26.25" customHeight="1" x14ac:dyDescent="0.4">
      <c r="A56" s="232" t="s">
        <v>108</v>
      </c>
      <c r="B56" s="383">
        <v>100</v>
      </c>
      <c r="C56" s="230" t="str">
        <f>B20</f>
        <v>Ritonavir</v>
      </c>
      <c r="H56" s="239"/>
    </row>
    <row r="57" spans="1:12" ht="18.75" x14ac:dyDescent="0.3">
      <c r="A57" s="233" t="s">
        <v>109</v>
      </c>
      <c r="B57" s="382">
        <f>Uniformity!C46</f>
        <v>1973.8314999999998</v>
      </c>
      <c r="H57" s="239"/>
    </row>
    <row r="58" spans="1:12" ht="19.5" customHeight="1" x14ac:dyDescent="0.3">
      <c r="H58" s="239"/>
    </row>
    <row r="59" spans="1:12" s="3" customFormat="1" ht="27" customHeight="1" x14ac:dyDescent="0.4">
      <c r="A59" s="248" t="s">
        <v>110</v>
      </c>
      <c r="B59" s="386">
        <v>1</v>
      </c>
      <c r="C59" s="230"/>
      <c r="D59" s="276" t="s">
        <v>82</v>
      </c>
      <c r="E59" s="275" t="s">
        <v>61</v>
      </c>
      <c r="F59" s="275" t="s">
        <v>62</v>
      </c>
      <c r="G59" s="275" t="s">
        <v>83</v>
      </c>
      <c r="H59" s="251" t="s">
        <v>84</v>
      </c>
      <c r="L59" s="240"/>
    </row>
    <row r="60" spans="1:12" s="3" customFormat="1" ht="22.5" customHeight="1" x14ac:dyDescent="0.4">
      <c r="A60" s="249" t="s">
        <v>102</v>
      </c>
      <c r="B60" s="387">
        <v>1</v>
      </c>
      <c r="C60" s="489" t="s">
        <v>85</v>
      </c>
      <c r="D60" s="493"/>
      <c r="E60" s="277">
        <v>1</v>
      </c>
      <c r="F60" s="394"/>
      <c r="G60" s="315" t="str">
        <f>IF(ISBLANK(F60),"-",(F60/$D$50*$D$47*$B$68)*($B$57/$D$60))</f>
        <v>-</v>
      </c>
      <c r="H60" s="317" t="str">
        <f t="shared" ref="H60:H71" si="0">IF(ISBLANK(F60),"-",G60/$B$56)</f>
        <v>-</v>
      </c>
      <c r="L60" s="240"/>
    </row>
    <row r="61" spans="1:12" s="3" customFormat="1" ht="26.25" customHeight="1" x14ac:dyDescent="0.4">
      <c r="A61" s="249" t="s">
        <v>86</v>
      </c>
      <c r="B61" s="387">
        <v>1</v>
      </c>
      <c r="C61" s="490"/>
      <c r="D61" s="494"/>
      <c r="E61" s="278">
        <v>2</v>
      </c>
      <c r="F61" s="389"/>
      <c r="G61" s="316" t="str">
        <f>IF(ISBLANK(F61),"-",(F61/$D$50*$D$47*$B$68)*($B$57/$D$60))</f>
        <v>-</v>
      </c>
      <c r="H61" s="318" t="str">
        <f t="shared" si="0"/>
        <v>-</v>
      </c>
      <c r="L61" s="240"/>
    </row>
    <row r="62" spans="1:12" s="3" customFormat="1" ht="26.25" customHeight="1" x14ac:dyDescent="0.4">
      <c r="A62" s="249" t="s">
        <v>87</v>
      </c>
      <c r="B62" s="387">
        <v>1</v>
      </c>
      <c r="C62" s="490"/>
      <c r="D62" s="494"/>
      <c r="E62" s="278">
        <v>3</v>
      </c>
      <c r="F62" s="389"/>
      <c r="G62" s="316" t="str">
        <f>IF(ISBLANK(F62),"-",(F62/$D$50*$D$47*$B$68)*($B$57/$D$60))</f>
        <v>-</v>
      </c>
      <c r="H62" s="318" t="str">
        <f t="shared" si="0"/>
        <v>-</v>
      </c>
      <c r="L62" s="240"/>
    </row>
    <row r="63" spans="1:12" ht="21" customHeight="1" x14ac:dyDescent="0.4">
      <c r="A63" s="249" t="s">
        <v>88</v>
      </c>
      <c r="B63" s="387">
        <v>1</v>
      </c>
      <c r="C63" s="492"/>
      <c r="D63" s="495"/>
      <c r="E63" s="279">
        <v>4</v>
      </c>
      <c r="F63" s="395"/>
      <c r="G63" s="316" t="str">
        <f>IF(ISBLANK(F63),"-",(F63/$D$50*$D$47*$B$68)*($B$57/$D$60))</f>
        <v>-</v>
      </c>
      <c r="H63" s="318" t="str">
        <f t="shared" si="0"/>
        <v>-</v>
      </c>
    </row>
    <row r="64" spans="1:12" ht="26.25" customHeight="1" x14ac:dyDescent="0.4">
      <c r="A64" s="249" t="s">
        <v>89</v>
      </c>
      <c r="B64" s="387">
        <v>1</v>
      </c>
      <c r="C64" s="489" t="s">
        <v>90</v>
      </c>
      <c r="D64" s="493"/>
      <c r="E64" s="277">
        <v>1</v>
      </c>
      <c r="F64" s="394"/>
      <c r="G64" s="343" t="str">
        <f>IF(ISBLANK(F64),"-",(F64/$D$50*$D$47*$B$68)*($B$57/$D$64))</f>
        <v>-</v>
      </c>
      <c r="H64" s="340" t="str">
        <f t="shared" si="0"/>
        <v>-</v>
      </c>
    </row>
    <row r="65" spans="1:8" ht="26.25" customHeight="1" x14ac:dyDescent="0.4">
      <c r="A65" s="249" t="s">
        <v>91</v>
      </c>
      <c r="B65" s="387">
        <v>1</v>
      </c>
      <c r="C65" s="490"/>
      <c r="D65" s="494"/>
      <c r="E65" s="278">
        <v>2</v>
      </c>
      <c r="F65" s="389"/>
      <c r="G65" s="344" t="str">
        <f>IF(ISBLANK(F65),"-",(F65/$D$50*$D$47*$B$68)*($B$57/$D$64))</f>
        <v>-</v>
      </c>
      <c r="H65" s="341" t="str">
        <f t="shared" si="0"/>
        <v>-</v>
      </c>
    </row>
    <row r="66" spans="1:8" ht="26.25" customHeight="1" x14ac:dyDescent="0.4">
      <c r="A66" s="249" t="s">
        <v>92</v>
      </c>
      <c r="B66" s="387">
        <v>1</v>
      </c>
      <c r="C66" s="490"/>
      <c r="D66" s="494"/>
      <c r="E66" s="278">
        <v>3</v>
      </c>
      <c r="F66" s="389"/>
      <c r="G66" s="344" t="str">
        <f>IF(ISBLANK(F66),"-",(F66/$D$50*$D$47*$B$68)*($B$57/$D$64))</f>
        <v>-</v>
      </c>
      <c r="H66" s="341" t="str">
        <f t="shared" si="0"/>
        <v>-</v>
      </c>
    </row>
    <row r="67" spans="1:8" ht="21" customHeight="1" x14ac:dyDescent="0.4">
      <c r="A67" s="249" t="s">
        <v>93</v>
      </c>
      <c r="B67" s="387">
        <v>1</v>
      </c>
      <c r="C67" s="492"/>
      <c r="D67" s="495"/>
      <c r="E67" s="279">
        <v>4</v>
      </c>
      <c r="F67" s="395"/>
      <c r="G67" s="345" t="str">
        <f>IF(ISBLANK(F67),"-",(F67/$D$50*$D$47*$B$68)*($B$57/$D$64))</f>
        <v>-</v>
      </c>
      <c r="H67" s="342" t="str">
        <f t="shared" si="0"/>
        <v>-</v>
      </c>
    </row>
    <row r="68" spans="1:8" ht="21.75" customHeight="1" x14ac:dyDescent="0.4">
      <c r="A68" s="249" t="s">
        <v>94</v>
      </c>
      <c r="B68" s="352">
        <f>(B67/B66)*(B65/B64)*(B63/B62)*(B61/B60)*B59</f>
        <v>1</v>
      </c>
      <c r="C68" s="489" t="s">
        <v>95</v>
      </c>
      <c r="D68" s="493"/>
      <c r="E68" s="277">
        <v>1</v>
      </c>
      <c r="F68" s="394"/>
      <c r="G68" s="343" t="str">
        <f>IF(ISBLANK(F68),"-",(F68/$D$50*$D$47*$B$68)*($B$57/$D$68))</f>
        <v>-</v>
      </c>
      <c r="H68" s="318" t="str">
        <f t="shared" si="0"/>
        <v>-</v>
      </c>
    </row>
    <row r="69" spans="1:8" ht="21.75" customHeight="1" x14ac:dyDescent="0.4">
      <c r="A69" s="370" t="s">
        <v>96</v>
      </c>
      <c r="B69" s="371">
        <f>D47*B68/B56*B57</f>
        <v>9.8691574999999983</v>
      </c>
      <c r="C69" s="490"/>
      <c r="D69" s="494"/>
      <c r="E69" s="278">
        <v>2</v>
      </c>
      <c r="F69" s="389"/>
      <c r="G69" s="344" t="str">
        <f>IF(ISBLANK(F69),"-",(F69/$D$50*$D$47*$B$68)*($B$57/$D$68))</f>
        <v>-</v>
      </c>
      <c r="H69" s="318" t="str">
        <f t="shared" si="0"/>
        <v>-</v>
      </c>
    </row>
    <row r="70" spans="1:8" ht="22.5" customHeight="1" x14ac:dyDescent="0.4">
      <c r="A70" s="482" t="s">
        <v>74</v>
      </c>
      <c r="B70" s="483"/>
      <c r="C70" s="490"/>
      <c r="D70" s="494"/>
      <c r="E70" s="278">
        <v>3</v>
      </c>
      <c r="F70" s="389"/>
      <c r="G70" s="344" t="str">
        <f>IF(ISBLANK(F70),"-",(F70/$D$50*$D$47*$B$68)*($B$57/$D$68))</f>
        <v>-</v>
      </c>
      <c r="H70" s="318" t="str">
        <f t="shared" si="0"/>
        <v>-</v>
      </c>
    </row>
    <row r="71" spans="1:8" ht="21.75" customHeight="1" x14ac:dyDescent="0.4">
      <c r="A71" s="484"/>
      <c r="B71" s="485"/>
      <c r="C71" s="491"/>
      <c r="D71" s="495"/>
      <c r="E71" s="279">
        <v>4</v>
      </c>
      <c r="F71" s="395"/>
      <c r="G71" s="345" t="str">
        <f>IF(ISBLANK(F71),"-",(F71/$D$50*$D$47*$B$68)*($B$57/$D$68))</f>
        <v>-</v>
      </c>
      <c r="H71" s="319" t="str">
        <f t="shared" si="0"/>
        <v>-</v>
      </c>
    </row>
    <row r="72" spans="1:8" ht="26.25" customHeight="1" x14ac:dyDescent="0.4">
      <c r="A72" s="280"/>
      <c r="B72" s="280"/>
      <c r="C72" s="280"/>
      <c r="D72" s="280"/>
      <c r="E72" s="280"/>
      <c r="F72" s="281"/>
      <c r="G72" s="270" t="s">
        <v>69</v>
      </c>
      <c r="H72" s="396" t="e">
        <f>AVERAGE(H60:H71)</f>
        <v>#DIV/0!</v>
      </c>
    </row>
    <row r="73" spans="1:8" ht="26.25" customHeight="1" x14ac:dyDescent="0.4">
      <c r="C73" s="280"/>
      <c r="D73" s="280"/>
      <c r="E73" s="280"/>
      <c r="F73" s="281"/>
      <c r="G73" s="267" t="s">
        <v>79</v>
      </c>
      <c r="H73" s="397" t="e">
        <f>STDEV(H60:H71)/H72</f>
        <v>#DIV/0!</v>
      </c>
    </row>
    <row r="74" spans="1:8" ht="27" customHeight="1" x14ac:dyDescent="0.4">
      <c r="A74" s="280"/>
      <c r="B74" s="280"/>
      <c r="C74" s="281"/>
      <c r="D74" s="281"/>
      <c r="E74" s="282"/>
      <c r="F74" s="281"/>
      <c r="G74" s="269" t="s">
        <v>18</v>
      </c>
      <c r="H74" s="398">
        <f>COUNT(H60:H71)</f>
        <v>0</v>
      </c>
    </row>
    <row r="75" spans="1:8" ht="18.75" x14ac:dyDescent="0.3">
      <c r="A75" s="280"/>
      <c r="B75" s="280"/>
      <c r="C75" s="281"/>
      <c r="D75" s="281"/>
      <c r="E75" s="282"/>
      <c r="F75" s="281"/>
      <c r="G75" s="303"/>
      <c r="H75" s="359"/>
    </row>
    <row r="76" spans="1:8" ht="18.75" x14ac:dyDescent="0.3">
      <c r="A76" s="236" t="s">
        <v>111</v>
      </c>
      <c r="B76" s="377" t="s">
        <v>103</v>
      </c>
      <c r="C76" s="486" t="str">
        <f>B20</f>
        <v>Ritonavir</v>
      </c>
      <c r="D76" s="486"/>
      <c r="E76" s="379" t="s">
        <v>112</v>
      </c>
      <c r="F76" s="379"/>
      <c r="G76" s="380" t="e">
        <f>H72</f>
        <v>#DIV/0!</v>
      </c>
      <c r="H76" s="359"/>
    </row>
    <row r="77" spans="1:8" ht="18.75" x14ac:dyDescent="0.3">
      <c r="A77" s="280"/>
      <c r="B77" s="280"/>
      <c r="C77" s="281"/>
      <c r="D77" s="281"/>
      <c r="E77" s="282"/>
      <c r="F77" s="281"/>
      <c r="G77" s="303"/>
      <c r="H77" s="359"/>
    </row>
    <row r="78" spans="1:8" ht="26.25" customHeight="1" x14ac:dyDescent="0.4">
      <c r="A78" s="235" t="s">
        <v>113</v>
      </c>
      <c r="B78" s="235" t="s">
        <v>114</v>
      </c>
      <c r="D78" s="399" t="s">
        <v>121</v>
      </c>
    </row>
    <row r="79" spans="1:8" ht="18.75" x14ac:dyDescent="0.3">
      <c r="A79" s="235"/>
      <c r="B79" s="235"/>
    </row>
    <row r="80" spans="1:8" ht="26.25" customHeight="1" x14ac:dyDescent="0.4">
      <c r="A80" s="236" t="s">
        <v>4</v>
      </c>
      <c r="B80" s="383" t="s">
        <v>119</v>
      </c>
      <c r="C80" s="407"/>
    </row>
    <row r="81" spans="1:12" ht="26.25" customHeight="1" x14ac:dyDescent="0.4">
      <c r="A81" s="238" t="s">
        <v>48</v>
      </c>
      <c r="B81" s="383" t="s">
        <v>120</v>
      </c>
    </row>
    <row r="82" spans="1:12" ht="27" customHeight="1" x14ac:dyDescent="0.4">
      <c r="A82" s="238" t="s">
        <v>5</v>
      </c>
      <c r="B82" s="383">
        <v>99.4</v>
      </c>
    </row>
    <row r="83" spans="1:12" s="3" customFormat="1" ht="27" customHeight="1" x14ac:dyDescent="0.4">
      <c r="A83" s="238" t="s">
        <v>49</v>
      </c>
      <c r="B83" s="383">
        <f>B29</f>
        <v>0</v>
      </c>
      <c r="C83" s="479" t="s">
        <v>50</v>
      </c>
      <c r="D83" s="480"/>
      <c r="E83" s="480"/>
      <c r="F83" s="480"/>
      <c r="G83" s="481"/>
      <c r="I83" s="240"/>
      <c r="J83" s="240"/>
      <c r="K83" s="240"/>
      <c r="L83" s="240"/>
    </row>
    <row r="84" spans="1:12" s="3" customFormat="1" ht="18.75" x14ac:dyDescent="0.3">
      <c r="A84" s="238" t="s">
        <v>51</v>
      </c>
      <c r="B84" s="237">
        <f>B82-B83</f>
        <v>99.4</v>
      </c>
      <c r="C84" s="241"/>
      <c r="D84" s="241"/>
      <c r="E84" s="241"/>
      <c r="F84" s="241"/>
      <c r="G84" s="242"/>
      <c r="I84" s="240"/>
      <c r="J84" s="240"/>
      <c r="K84" s="240"/>
      <c r="L84" s="240"/>
    </row>
    <row r="85" spans="1:12" s="3" customFormat="1" ht="19.5" customHeight="1" x14ac:dyDescent="0.3">
      <c r="A85" s="238"/>
      <c r="B85" s="237"/>
      <c r="C85" s="241"/>
      <c r="D85" s="241"/>
      <c r="E85" s="241"/>
      <c r="F85" s="241"/>
      <c r="G85" s="242"/>
      <c r="I85" s="240"/>
      <c r="J85" s="240"/>
      <c r="K85" s="240"/>
      <c r="L85" s="240"/>
    </row>
    <row r="86" spans="1:12" s="3" customFormat="1" ht="27" customHeight="1" x14ac:dyDescent="0.4">
      <c r="A86" s="238" t="s">
        <v>52</v>
      </c>
      <c r="B86" s="385">
        <v>1</v>
      </c>
      <c r="C86" s="469" t="s">
        <v>53</v>
      </c>
      <c r="D86" s="470"/>
      <c r="E86" s="470"/>
      <c r="F86" s="470"/>
      <c r="G86" s="470"/>
      <c r="H86" s="471"/>
      <c r="I86" s="240"/>
      <c r="J86" s="240"/>
      <c r="K86" s="240"/>
      <c r="L86" s="240"/>
    </row>
    <row r="87" spans="1:12" s="3" customFormat="1" ht="27" customHeight="1" x14ac:dyDescent="0.4">
      <c r="A87" s="238" t="s">
        <v>54</v>
      </c>
      <c r="B87" s="385">
        <v>1</v>
      </c>
      <c r="C87" s="469" t="s">
        <v>55</v>
      </c>
      <c r="D87" s="470"/>
      <c r="E87" s="470"/>
      <c r="F87" s="470"/>
      <c r="G87" s="470"/>
      <c r="H87" s="471"/>
      <c r="I87" s="240"/>
      <c r="J87" s="240"/>
      <c r="K87" s="240"/>
      <c r="L87" s="240"/>
    </row>
    <row r="88" spans="1:12" s="3" customFormat="1" ht="18.75" x14ac:dyDescent="0.3">
      <c r="A88" s="238"/>
      <c r="B88" s="237"/>
      <c r="C88" s="241"/>
      <c r="D88" s="241"/>
      <c r="E88" s="241"/>
      <c r="F88" s="241"/>
      <c r="G88" s="242"/>
      <c r="I88" s="240"/>
      <c r="J88" s="240"/>
      <c r="K88" s="240"/>
      <c r="L88" s="240"/>
    </row>
    <row r="89" spans="1:12" ht="18.75" x14ac:dyDescent="0.3">
      <c r="A89" s="238" t="s">
        <v>56</v>
      </c>
      <c r="B89" s="247">
        <f>B86/B87</f>
        <v>1</v>
      </c>
      <c r="C89" s="230" t="s">
        <v>57</v>
      </c>
    </row>
    <row r="90" spans="1:12" ht="19.5" customHeight="1" x14ac:dyDescent="0.3">
      <c r="A90" s="238"/>
      <c r="B90" s="247"/>
    </row>
    <row r="91" spans="1:12" ht="27" customHeight="1" x14ac:dyDescent="0.4">
      <c r="A91" s="248" t="s">
        <v>105</v>
      </c>
      <c r="B91" s="386">
        <v>100</v>
      </c>
      <c r="D91" s="313" t="s">
        <v>58</v>
      </c>
      <c r="E91" s="314"/>
      <c r="F91" s="487" t="s">
        <v>59</v>
      </c>
      <c r="G91" s="488"/>
    </row>
    <row r="92" spans="1:12" ht="26.25" customHeight="1" x14ac:dyDescent="0.4">
      <c r="A92" s="249" t="s">
        <v>60</v>
      </c>
      <c r="B92" s="387">
        <v>1</v>
      </c>
      <c r="C92" s="310" t="s">
        <v>106</v>
      </c>
      <c r="D92" s="252" t="s">
        <v>62</v>
      </c>
      <c r="E92" s="311" t="s">
        <v>63</v>
      </c>
      <c r="F92" s="252" t="s">
        <v>62</v>
      </c>
      <c r="G92" s="253" t="s">
        <v>63</v>
      </c>
    </row>
    <row r="93" spans="1:12" ht="26.25" customHeight="1" x14ac:dyDescent="0.4">
      <c r="A93" s="249" t="s">
        <v>64</v>
      </c>
      <c r="B93" s="387">
        <v>1</v>
      </c>
      <c r="C93" s="308">
        <v>1</v>
      </c>
      <c r="D93" s="388">
        <v>19311279</v>
      </c>
      <c r="E93" s="327">
        <f>IF(ISBLANK(D93),"-",$D$103/$D$100*D93)</f>
        <v>12972653.630114017</v>
      </c>
      <c r="F93" s="388">
        <v>10451681</v>
      </c>
      <c r="G93" s="330">
        <f>IF(ISBLANK(F93),"-",$D$103/$F$100*F93)</f>
        <v>13186317.554183895</v>
      </c>
    </row>
    <row r="94" spans="1:12" ht="26.25" customHeight="1" x14ac:dyDescent="0.4">
      <c r="A94" s="249" t="s">
        <v>65</v>
      </c>
      <c r="B94" s="387">
        <v>1</v>
      </c>
      <c r="C94" s="281">
        <v>2</v>
      </c>
      <c r="D94" s="389">
        <v>19363735</v>
      </c>
      <c r="E94" s="328">
        <f>IF(ISBLANK(D94),"-",$D$103/$D$100*D94)</f>
        <v>13007891.768345114</v>
      </c>
      <c r="F94" s="389">
        <v>10585584</v>
      </c>
      <c r="G94" s="331">
        <f>IF(ISBLANK(F94),"-",$D$103/$F$100*F94)</f>
        <v>13355255.68762462</v>
      </c>
    </row>
    <row r="95" spans="1:12" ht="26.25" customHeight="1" x14ac:dyDescent="0.4">
      <c r="A95" s="249" t="s">
        <v>66</v>
      </c>
      <c r="B95" s="387">
        <v>1</v>
      </c>
      <c r="C95" s="281">
        <v>3</v>
      </c>
      <c r="D95" s="389">
        <v>19156303</v>
      </c>
      <c r="E95" s="328">
        <f>IF(ISBLANK(D95),"-",$D$103/$D$100*D95)</f>
        <v>12868546.078823367</v>
      </c>
      <c r="F95" s="389">
        <v>10446422</v>
      </c>
      <c r="G95" s="331">
        <f>IF(ISBLANK(F95),"-",$D$103/$F$100*F95)</f>
        <v>13179682.55986887</v>
      </c>
    </row>
    <row r="96" spans="1:12" ht="26.25" customHeight="1" x14ac:dyDescent="0.4">
      <c r="A96" s="249" t="s">
        <v>67</v>
      </c>
      <c r="B96" s="387">
        <v>1</v>
      </c>
      <c r="C96" s="312">
        <v>4</v>
      </c>
      <c r="D96" s="390"/>
      <c r="E96" s="329" t="str">
        <f>IF(ISBLANK(D96),"-",$D$103/$D$100*D96)</f>
        <v>-</v>
      </c>
      <c r="F96" s="400"/>
      <c r="G96" s="332" t="str">
        <f>IF(ISBLANK(F96),"-",$D$103/$F$100*F96)</f>
        <v>-</v>
      </c>
    </row>
    <row r="97" spans="1:10" ht="27" customHeight="1" x14ac:dyDescent="0.4">
      <c r="A97" s="249" t="s">
        <v>68</v>
      </c>
      <c r="B97" s="387">
        <v>1</v>
      </c>
      <c r="C97" s="303" t="s">
        <v>69</v>
      </c>
      <c r="D97" s="372">
        <f>AVERAGE(D93:D96)</f>
        <v>19277105.666666668</v>
      </c>
      <c r="E97" s="284">
        <f>AVERAGE(E93:E96)</f>
        <v>12949697.159094164</v>
      </c>
      <c r="F97" s="309">
        <f>AVERAGE(F93:F96)</f>
        <v>10494562.333333334</v>
      </c>
      <c r="G97" s="333">
        <f>AVERAGE(G93:G96)</f>
        <v>13240418.600559128</v>
      </c>
    </row>
    <row r="98" spans="1:10" ht="26.25" customHeight="1" x14ac:dyDescent="0.4">
      <c r="A98" s="249" t="s">
        <v>70</v>
      </c>
      <c r="B98" s="384">
        <v>1</v>
      </c>
      <c r="C98" s="362" t="s">
        <v>97</v>
      </c>
      <c r="D98" s="391">
        <v>16.64</v>
      </c>
      <c r="E98" s="256"/>
      <c r="F98" s="392">
        <v>8.86</v>
      </c>
    </row>
    <row r="99" spans="1:10" ht="26.25" customHeight="1" x14ac:dyDescent="0.4">
      <c r="A99" s="249" t="s">
        <v>71</v>
      </c>
      <c r="B99" s="384">
        <v>1</v>
      </c>
      <c r="C99" s="363" t="s">
        <v>98</v>
      </c>
      <c r="D99" s="364">
        <f>D98*$B$89</f>
        <v>16.64</v>
      </c>
      <c r="E99" s="263"/>
      <c r="F99" s="262">
        <f>F98*$B$89</f>
        <v>8.86</v>
      </c>
    </row>
    <row r="100" spans="1:10" ht="19.5" customHeight="1" x14ac:dyDescent="0.3">
      <c r="A100" s="249" t="s">
        <v>72</v>
      </c>
      <c r="B100" s="360">
        <f>(B99/B98)*(B97/B96)*(B95/B94)*(B93/B92)*B91</f>
        <v>100</v>
      </c>
      <c r="C100" s="363" t="s">
        <v>73</v>
      </c>
      <c r="D100" s="365">
        <f>D99*$B$84/100</f>
        <v>16.54016</v>
      </c>
      <c r="E100" s="265"/>
      <c r="F100" s="264">
        <f>F99*$B$84/100</f>
        <v>8.8068399999999993</v>
      </c>
    </row>
    <row r="101" spans="1:10" ht="19.5" customHeight="1" x14ac:dyDescent="0.3">
      <c r="A101" s="473" t="s">
        <v>74</v>
      </c>
      <c r="B101" s="474"/>
      <c r="C101" s="363" t="s">
        <v>75</v>
      </c>
      <c r="D101" s="364">
        <f>D100/$B$100</f>
        <v>0.16540160000000001</v>
      </c>
      <c r="E101" s="265"/>
      <c r="F101" s="266">
        <f>F100/$B$100</f>
        <v>8.8068399999999991E-2</v>
      </c>
      <c r="G101" s="346"/>
      <c r="H101" s="347"/>
    </row>
    <row r="102" spans="1:10" ht="19.5" customHeight="1" x14ac:dyDescent="0.3">
      <c r="A102" s="475"/>
      <c r="B102" s="476"/>
      <c r="C102" s="363" t="s">
        <v>107</v>
      </c>
      <c r="D102" s="373">
        <f>$B$56/$B$118</f>
        <v>0.1111111111111111</v>
      </c>
      <c r="F102" s="268"/>
      <c r="G102" s="348"/>
      <c r="H102" s="347"/>
    </row>
    <row r="103" spans="1:10" ht="18.75" x14ac:dyDescent="0.3">
      <c r="C103" s="363" t="s">
        <v>76</v>
      </c>
      <c r="D103" s="364">
        <f>D102*$B$100</f>
        <v>11.111111111111111</v>
      </c>
      <c r="F103" s="268"/>
      <c r="G103" s="346"/>
      <c r="H103" s="347"/>
    </row>
    <row r="104" spans="1:10" ht="19.5" customHeight="1" x14ac:dyDescent="0.3">
      <c r="C104" s="366" t="s">
        <v>77</v>
      </c>
      <c r="D104" s="374">
        <f>D103/B34</f>
        <v>11.111111111111111</v>
      </c>
      <c r="F104" s="271"/>
      <c r="G104" s="346"/>
      <c r="H104" s="347"/>
      <c r="J104" s="285"/>
    </row>
    <row r="105" spans="1:10" ht="18.75" x14ac:dyDescent="0.3">
      <c r="C105" s="368" t="s">
        <v>78</v>
      </c>
      <c r="D105" s="369">
        <f>AVERAGE(E93:E96,G93:G96)</f>
        <v>13095057.879826644</v>
      </c>
      <c r="F105" s="271"/>
      <c r="G105" s="349"/>
      <c r="H105" s="347"/>
      <c r="J105" s="287"/>
    </row>
    <row r="106" spans="1:10" ht="18.75" x14ac:dyDescent="0.3">
      <c r="C106" s="267" t="s">
        <v>79</v>
      </c>
      <c r="D106" s="286">
        <f>STDEV(E93:E96,G93:G96)/D105</f>
        <v>1.3535342625617819E-2</v>
      </c>
      <c r="F106" s="271"/>
      <c r="G106" s="346"/>
      <c r="H106" s="347"/>
      <c r="J106" s="287"/>
    </row>
    <row r="107" spans="1:10" ht="19.5" customHeight="1" x14ac:dyDescent="0.3">
      <c r="C107" s="269" t="s">
        <v>18</v>
      </c>
      <c r="D107" s="288">
        <f>COUNT(E93:E96,G93:G96)</f>
        <v>6</v>
      </c>
      <c r="F107" s="271"/>
      <c r="G107" s="346"/>
      <c r="H107" s="347"/>
      <c r="J107" s="287"/>
    </row>
    <row r="108" spans="1:10" ht="19.5" customHeight="1" x14ac:dyDescent="0.3">
      <c r="A108" s="229"/>
      <c r="B108" s="229"/>
      <c r="C108" s="229"/>
      <c r="D108" s="229"/>
      <c r="E108" s="229"/>
    </row>
    <row r="109" spans="1:10" ht="26.25" customHeight="1" x14ac:dyDescent="0.4">
      <c r="A109" s="248" t="s">
        <v>99</v>
      </c>
      <c r="B109" s="386">
        <v>900</v>
      </c>
      <c r="C109" s="289" t="s">
        <v>115</v>
      </c>
      <c r="D109" s="290" t="s">
        <v>62</v>
      </c>
      <c r="E109" s="291" t="s">
        <v>100</v>
      </c>
      <c r="F109" s="292" t="s">
        <v>101</v>
      </c>
    </row>
    <row r="110" spans="1:10" ht="26.25" customHeight="1" x14ac:dyDescent="0.4">
      <c r="A110" s="249" t="s">
        <v>102</v>
      </c>
      <c r="B110" s="387">
        <v>1</v>
      </c>
      <c r="C110" s="255">
        <v>1</v>
      </c>
      <c r="D110" s="401">
        <v>7983514</v>
      </c>
      <c r="E110" s="293">
        <f t="shared" ref="E110:E115" si="1">IF(ISBLANK(D110),"-",D110/$D$105*$D$102*$B$118)</f>
        <v>60.965855006252838</v>
      </c>
      <c r="F110" s="294">
        <f t="shared" ref="F110:F115" si="2">IF(ISBLANK(D110), "-", E110/$B$56)</f>
        <v>0.60965855006252834</v>
      </c>
    </row>
    <row r="111" spans="1:10" ht="26.25" customHeight="1" x14ac:dyDescent="0.4">
      <c r="A111" s="249" t="s">
        <v>86</v>
      </c>
      <c r="B111" s="387">
        <v>1</v>
      </c>
      <c r="C111" s="255">
        <v>2</v>
      </c>
      <c r="D111" s="401">
        <v>7957705</v>
      </c>
      <c r="E111" s="295">
        <f t="shared" si="1"/>
        <v>60.768765384833458</v>
      </c>
      <c r="F111" s="320">
        <f t="shared" si="2"/>
        <v>0.60768765384833456</v>
      </c>
    </row>
    <row r="112" spans="1:10" ht="26.25" customHeight="1" x14ac:dyDescent="0.4">
      <c r="A112" s="249" t="s">
        <v>87</v>
      </c>
      <c r="B112" s="387">
        <v>1</v>
      </c>
      <c r="C112" s="255">
        <v>3</v>
      </c>
      <c r="D112" s="401">
        <v>7926334</v>
      </c>
      <c r="E112" s="295">
        <f t="shared" si="1"/>
        <v>60.529201724344958</v>
      </c>
      <c r="F112" s="320">
        <f t="shared" si="2"/>
        <v>0.60529201724344961</v>
      </c>
    </row>
    <row r="113" spans="1:10" ht="26.25" customHeight="1" x14ac:dyDescent="0.4">
      <c r="A113" s="249" t="s">
        <v>88</v>
      </c>
      <c r="B113" s="387">
        <v>1</v>
      </c>
      <c r="C113" s="255">
        <v>4</v>
      </c>
      <c r="D113" s="401">
        <v>8084412</v>
      </c>
      <c r="E113" s="295">
        <f t="shared" si="1"/>
        <v>61.736359428042661</v>
      </c>
      <c r="F113" s="320">
        <f t="shared" si="2"/>
        <v>0.61736359428042664</v>
      </c>
    </row>
    <row r="114" spans="1:10" ht="26.25" customHeight="1" x14ac:dyDescent="0.4">
      <c r="A114" s="249" t="s">
        <v>89</v>
      </c>
      <c r="B114" s="387">
        <v>1</v>
      </c>
      <c r="C114" s="255">
        <v>5</v>
      </c>
      <c r="D114" s="401">
        <v>8106732</v>
      </c>
      <c r="E114" s="295">
        <f t="shared" si="1"/>
        <v>61.906805410067562</v>
      </c>
      <c r="F114" s="320">
        <f t="shared" si="2"/>
        <v>0.61906805410067567</v>
      </c>
    </row>
    <row r="115" spans="1:10" ht="26.25" customHeight="1" x14ac:dyDescent="0.4">
      <c r="A115" s="249" t="s">
        <v>91</v>
      </c>
      <c r="B115" s="387">
        <v>1</v>
      </c>
      <c r="C115" s="258">
        <v>6</v>
      </c>
      <c r="D115" s="402">
        <v>7885639</v>
      </c>
      <c r="E115" s="296">
        <f t="shared" si="1"/>
        <v>60.218435629429933</v>
      </c>
      <c r="F115" s="321">
        <f t="shared" si="2"/>
        <v>0.60218435629429934</v>
      </c>
    </row>
    <row r="116" spans="1:10" ht="26.25" customHeight="1" x14ac:dyDescent="0.4">
      <c r="A116" s="249" t="s">
        <v>92</v>
      </c>
      <c r="B116" s="387">
        <v>1</v>
      </c>
      <c r="C116" s="255"/>
      <c r="D116" s="281"/>
      <c r="E116" s="283"/>
      <c r="F116" s="297"/>
    </row>
    <row r="117" spans="1:10" ht="26.25" customHeight="1" x14ac:dyDescent="0.4">
      <c r="A117" s="249" t="s">
        <v>93</v>
      </c>
      <c r="B117" s="387">
        <v>1</v>
      </c>
      <c r="C117" s="255"/>
      <c r="D117" s="298"/>
      <c r="E117" s="299" t="s">
        <v>69</v>
      </c>
      <c r="F117" s="300">
        <f>AVERAGE(F110:F115)</f>
        <v>0.61020903763828571</v>
      </c>
    </row>
    <row r="118" spans="1:10" ht="19.5" customHeight="1" x14ac:dyDescent="0.3">
      <c r="A118" s="249" t="s">
        <v>94</v>
      </c>
      <c r="B118" s="351">
        <f>(B117/B116)*(B115/B114)*(B113/B112)*(B111/B110)*B109</f>
        <v>900</v>
      </c>
      <c r="C118" s="301"/>
      <c r="D118" s="302"/>
      <c r="E118" s="303" t="s">
        <v>79</v>
      </c>
      <c r="F118" s="304">
        <f>STDEV(F110:F115)/F117</f>
        <v>1.0990915212711193E-2</v>
      </c>
      <c r="I118" s="283"/>
    </row>
    <row r="119" spans="1:10" ht="19.5" customHeight="1" x14ac:dyDescent="0.3">
      <c r="A119" s="473" t="s">
        <v>74</v>
      </c>
      <c r="B119" s="477"/>
      <c r="C119" s="305"/>
      <c r="D119" s="306"/>
      <c r="E119" s="307" t="s">
        <v>18</v>
      </c>
      <c r="F119" s="288">
        <f>COUNT(F110:F115)</f>
        <v>6</v>
      </c>
      <c r="I119" s="283"/>
      <c r="J119" s="287"/>
    </row>
    <row r="120" spans="1:10" ht="19.5" customHeight="1" x14ac:dyDescent="0.3">
      <c r="A120" s="475"/>
      <c r="B120" s="478"/>
      <c r="C120" s="283"/>
      <c r="D120" s="283"/>
      <c r="E120" s="283"/>
      <c r="F120" s="281"/>
      <c r="G120" s="283"/>
      <c r="H120" s="283"/>
      <c r="I120" s="283"/>
    </row>
    <row r="121" spans="1:10" ht="18.75" x14ac:dyDescent="0.3">
      <c r="A121" s="246"/>
      <c r="B121" s="246"/>
      <c r="C121" s="283"/>
      <c r="D121" s="283"/>
      <c r="E121" s="283"/>
      <c r="F121" s="281"/>
      <c r="G121" s="283"/>
      <c r="H121" s="283"/>
      <c r="I121" s="283"/>
    </row>
    <row r="122" spans="1:10" ht="18.75" x14ac:dyDescent="0.3">
      <c r="A122" s="236" t="s">
        <v>111</v>
      </c>
      <c r="B122" s="377" t="s">
        <v>103</v>
      </c>
      <c r="C122" s="486" t="str">
        <f>B20</f>
        <v>Ritonavir</v>
      </c>
      <c r="D122" s="486"/>
      <c r="E122" s="379" t="s">
        <v>104</v>
      </c>
      <c r="F122" s="379"/>
      <c r="G122" s="380">
        <f>F117</f>
        <v>0.61020903763828571</v>
      </c>
      <c r="H122" s="283"/>
      <c r="I122" s="283"/>
    </row>
    <row r="123" spans="1:10" ht="18.75" x14ac:dyDescent="0.3">
      <c r="A123" s="246"/>
      <c r="B123" s="246"/>
      <c r="C123" s="283"/>
      <c r="D123" s="283"/>
      <c r="E123" s="283"/>
      <c r="F123" s="281"/>
      <c r="G123" s="283"/>
      <c r="H123" s="283"/>
      <c r="I123" s="283"/>
    </row>
    <row r="124" spans="1:10" ht="26.25" customHeight="1" x14ac:dyDescent="0.4">
      <c r="A124" s="235" t="s">
        <v>113</v>
      </c>
      <c r="B124" s="235" t="s">
        <v>114</v>
      </c>
      <c r="D124" s="399" t="s">
        <v>123</v>
      </c>
    </row>
    <row r="125" spans="1:10" ht="19.5" customHeight="1" x14ac:dyDescent="0.3">
      <c r="A125" s="229"/>
      <c r="B125" s="229"/>
      <c r="C125" s="229"/>
      <c r="D125" s="229"/>
      <c r="E125" s="229"/>
    </row>
    <row r="126" spans="1:10" ht="26.25" customHeight="1" x14ac:dyDescent="0.4">
      <c r="A126" s="248" t="s">
        <v>99</v>
      </c>
      <c r="B126" s="386">
        <v>900</v>
      </c>
      <c r="C126" s="289" t="s">
        <v>115</v>
      </c>
      <c r="D126" s="290" t="s">
        <v>62</v>
      </c>
      <c r="E126" s="291" t="s">
        <v>100</v>
      </c>
      <c r="F126" s="292" t="s">
        <v>101</v>
      </c>
    </row>
    <row r="127" spans="1:10" ht="26.25" customHeight="1" x14ac:dyDescent="0.4">
      <c r="A127" s="249" t="s">
        <v>102</v>
      </c>
      <c r="B127" s="387">
        <v>1</v>
      </c>
      <c r="C127" s="255">
        <v>1</v>
      </c>
      <c r="D127" s="401">
        <v>12532922</v>
      </c>
      <c r="E127" s="356">
        <f t="shared" ref="E127:E132" si="3">IF(ISBLANK(D127),"-",D127/$D$105*$D$102*$B$135)</f>
        <v>95.707266932415521</v>
      </c>
      <c r="F127" s="353">
        <f t="shared" ref="F127:F132" si="4">IF(ISBLANK(D127), "-", E127/$B$56)</f>
        <v>0.95707266932415525</v>
      </c>
    </row>
    <row r="128" spans="1:10" ht="26.25" customHeight="1" x14ac:dyDescent="0.4">
      <c r="A128" s="249" t="s">
        <v>86</v>
      </c>
      <c r="B128" s="387">
        <v>1</v>
      </c>
      <c r="C128" s="255">
        <v>2</v>
      </c>
      <c r="D128" s="401">
        <v>12515375</v>
      </c>
      <c r="E128" s="357">
        <f t="shared" si="3"/>
        <v>95.57326981563277</v>
      </c>
      <c r="F128" s="354">
        <f t="shared" si="4"/>
        <v>0.95573269815632766</v>
      </c>
    </row>
    <row r="129" spans="1:10" ht="26.25" customHeight="1" x14ac:dyDescent="0.4">
      <c r="A129" s="249" t="s">
        <v>87</v>
      </c>
      <c r="B129" s="387">
        <v>1</v>
      </c>
      <c r="C129" s="255">
        <v>3</v>
      </c>
      <c r="D129" s="401">
        <v>12521161</v>
      </c>
      <c r="E129" s="357">
        <f t="shared" si="3"/>
        <v>95.617454423697112</v>
      </c>
      <c r="F129" s="354">
        <f t="shared" si="4"/>
        <v>0.95617454423697112</v>
      </c>
    </row>
    <row r="130" spans="1:10" ht="26.25" customHeight="1" x14ac:dyDescent="0.4">
      <c r="A130" s="249" t="s">
        <v>88</v>
      </c>
      <c r="B130" s="387">
        <v>1</v>
      </c>
      <c r="C130" s="255">
        <v>4</v>
      </c>
      <c r="D130" s="401">
        <v>12586584</v>
      </c>
      <c r="E130" s="357">
        <f t="shared" si="3"/>
        <v>96.117055117335781</v>
      </c>
      <c r="F130" s="354">
        <f t="shared" si="4"/>
        <v>0.96117055117335781</v>
      </c>
    </row>
    <row r="131" spans="1:10" ht="26.25" customHeight="1" x14ac:dyDescent="0.4">
      <c r="A131" s="249" t="s">
        <v>89</v>
      </c>
      <c r="B131" s="387">
        <v>1</v>
      </c>
      <c r="C131" s="255">
        <v>5</v>
      </c>
      <c r="D131" s="401">
        <v>12481987</v>
      </c>
      <c r="E131" s="357">
        <f t="shared" si="3"/>
        <v>95.318303397718452</v>
      </c>
      <c r="F131" s="354">
        <f t="shared" si="4"/>
        <v>0.95318303397718451</v>
      </c>
    </row>
    <row r="132" spans="1:10" ht="26.25" customHeight="1" x14ac:dyDescent="0.4">
      <c r="A132" s="249" t="s">
        <v>91</v>
      </c>
      <c r="B132" s="387">
        <v>1</v>
      </c>
      <c r="C132" s="258">
        <v>6</v>
      </c>
      <c r="D132" s="402">
        <v>12633508</v>
      </c>
      <c r="E132" s="358">
        <f t="shared" si="3"/>
        <v>96.475388775961989</v>
      </c>
      <c r="F132" s="355">
        <f t="shared" si="4"/>
        <v>0.9647538877596199</v>
      </c>
    </row>
    <row r="133" spans="1:10" ht="26.25" customHeight="1" x14ac:dyDescent="0.4">
      <c r="A133" s="249" t="s">
        <v>92</v>
      </c>
      <c r="B133" s="387">
        <v>1</v>
      </c>
      <c r="C133" s="255"/>
      <c r="D133" s="281"/>
      <c r="E133" s="283"/>
      <c r="F133" s="297"/>
    </row>
    <row r="134" spans="1:10" ht="26.25" customHeight="1" x14ac:dyDescent="0.4">
      <c r="A134" s="249" t="s">
        <v>93</v>
      </c>
      <c r="B134" s="387">
        <v>1</v>
      </c>
      <c r="C134" s="255"/>
      <c r="D134" s="298"/>
      <c r="E134" s="299" t="s">
        <v>69</v>
      </c>
      <c r="F134" s="403">
        <f>AVERAGE(F127:F132)</f>
        <v>0.95801456410460262</v>
      </c>
    </row>
    <row r="135" spans="1:10" ht="27" customHeight="1" x14ac:dyDescent="0.4">
      <c r="A135" s="249" t="s">
        <v>94</v>
      </c>
      <c r="B135" s="387">
        <f>(B134/B133)*(B132/B131)*(B130/B129)*(B128/B127)*B126</f>
        <v>900</v>
      </c>
      <c r="C135" s="301"/>
      <c r="D135" s="302"/>
      <c r="E135" s="303" t="s">
        <v>79</v>
      </c>
      <c r="F135" s="404">
        <f>STDEV(F127:F132)/F134</f>
        <v>4.3841209470915398E-3</v>
      </c>
      <c r="I135" s="283"/>
    </row>
    <row r="136" spans="1:10" ht="27" customHeight="1" x14ac:dyDescent="0.4">
      <c r="A136" s="473" t="s">
        <v>74</v>
      </c>
      <c r="B136" s="477"/>
      <c r="C136" s="305"/>
      <c r="D136" s="306"/>
      <c r="E136" s="307" t="s">
        <v>18</v>
      </c>
      <c r="F136" s="405">
        <f>COUNT(F127:F132)</f>
        <v>6</v>
      </c>
      <c r="I136" s="283"/>
      <c r="J136" s="287"/>
    </row>
    <row r="137" spans="1:10" ht="19.5" customHeight="1" x14ac:dyDescent="0.3">
      <c r="A137" s="475"/>
      <c r="B137" s="478"/>
      <c r="C137" s="283"/>
      <c r="D137" s="283"/>
      <c r="E137" s="283"/>
      <c r="F137" s="281"/>
      <c r="G137" s="283"/>
      <c r="H137" s="283"/>
      <c r="I137" s="283"/>
    </row>
    <row r="138" spans="1:10" ht="18.75" x14ac:dyDescent="0.3">
      <c r="A138" s="246"/>
      <c r="B138" s="246"/>
      <c r="C138" s="283"/>
      <c r="D138" s="283"/>
      <c r="E138" s="283"/>
      <c r="F138" s="281"/>
      <c r="G138" s="283"/>
      <c r="H138" s="283"/>
      <c r="I138" s="283"/>
    </row>
    <row r="139" spans="1:10" ht="26.25" customHeight="1" x14ac:dyDescent="0.4">
      <c r="A139" s="236" t="s">
        <v>111</v>
      </c>
      <c r="B139" s="377" t="s">
        <v>103</v>
      </c>
      <c r="C139" s="486" t="str">
        <f>B20</f>
        <v>Ritonavir</v>
      </c>
      <c r="D139" s="486"/>
      <c r="E139" s="379" t="s">
        <v>104</v>
      </c>
      <c r="F139" s="379"/>
      <c r="G139" s="406">
        <f>F134</f>
        <v>0.95801456410460262</v>
      </c>
      <c r="H139" s="283"/>
      <c r="I139" s="283"/>
    </row>
    <row r="140" spans="1:10" ht="18.75" x14ac:dyDescent="0.3">
      <c r="A140" s="236"/>
      <c r="B140" s="377"/>
      <c r="C140" s="378"/>
      <c r="D140" s="378"/>
      <c r="E140" s="379"/>
      <c r="F140" s="379"/>
      <c r="G140" s="380"/>
      <c r="H140" s="283"/>
      <c r="I140" s="283"/>
    </row>
    <row r="141" spans="1:10" ht="26.25" customHeight="1" x14ac:dyDescent="0.4">
      <c r="A141" s="235" t="s">
        <v>113</v>
      </c>
      <c r="B141" s="235" t="s">
        <v>114</v>
      </c>
      <c r="D141" s="399"/>
      <c r="H141" s="283"/>
      <c r="I141" s="283"/>
    </row>
    <row r="142" spans="1:10" ht="19.5" customHeight="1" x14ac:dyDescent="0.3">
      <c r="A142" s="229"/>
      <c r="B142" s="229"/>
      <c r="C142" s="229"/>
      <c r="D142" s="229"/>
      <c r="E142" s="229"/>
      <c r="H142" s="283"/>
      <c r="I142" s="283"/>
    </row>
    <row r="143" spans="1:10" ht="26.25" customHeight="1" x14ac:dyDescent="0.4">
      <c r="A143" s="248" t="s">
        <v>99</v>
      </c>
      <c r="B143" s="386">
        <v>1</v>
      </c>
      <c r="C143" s="289" t="s">
        <v>115</v>
      </c>
      <c r="D143" s="290" t="s">
        <v>62</v>
      </c>
      <c r="E143" s="291" t="s">
        <v>100</v>
      </c>
      <c r="F143" s="292" t="s">
        <v>101</v>
      </c>
      <c r="H143" s="283"/>
      <c r="I143" s="283"/>
    </row>
    <row r="144" spans="1:10" ht="26.25" customHeight="1" x14ac:dyDescent="0.4">
      <c r="A144" s="249" t="s">
        <v>102</v>
      </c>
      <c r="B144" s="387">
        <v>1</v>
      </c>
      <c r="C144" s="255">
        <v>1</v>
      </c>
      <c r="D144" s="401"/>
      <c r="E144" s="356" t="str">
        <f t="shared" ref="E144:E149" si="5">IF(ISBLANK(D144),"-",D144/$D$105*$D$102*$B$152)</f>
        <v>-</v>
      </c>
      <c r="F144" s="353" t="str">
        <f t="shared" ref="F144:F149" si="6">IF(ISBLANK(D144), "-", E144/$B$56)</f>
        <v>-</v>
      </c>
      <c r="H144" s="283"/>
      <c r="I144" s="283"/>
    </row>
    <row r="145" spans="1:9" ht="26.25" customHeight="1" x14ac:dyDescent="0.4">
      <c r="A145" s="249" t="s">
        <v>86</v>
      </c>
      <c r="B145" s="387">
        <v>1</v>
      </c>
      <c r="C145" s="255">
        <v>2</v>
      </c>
      <c r="D145" s="401"/>
      <c r="E145" s="357" t="str">
        <f t="shared" si="5"/>
        <v>-</v>
      </c>
      <c r="F145" s="354" t="str">
        <f t="shared" si="6"/>
        <v>-</v>
      </c>
      <c r="H145" s="283"/>
      <c r="I145" s="283"/>
    </row>
    <row r="146" spans="1:9" ht="26.25" customHeight="1" x14ac:dyDescent="0.4">
      <c r="A146" s="249" t="s">
        <v>87</v>
      </c>
      <c r="B146" s="387">
        <v>1</v>
      </c>
      <c r="C146" s="255">
        <v>3</v>
      </c>
      <c r="D146" s="401"/>
      <c r="E146" s="357" t="str">
        <f t="shared" si="5"/>
        <v>-</v>
      </c>
      <c r="F146" s="354" t="str">
        <f t="shared" si="6"/>
        <v>-</v>
      </c>
      <c r="H146" s="283"/>
      <c r="I146" s="283"/>
    </row>
    <row r="147" spans="1:9" ht="26.25" customHeight="1" x14ac:dyDescent="0.4">
      <c r="A147" s="249" t="s">
        <v>88</v>
      </c>
      <c r="B147" s="387">
        <v>1</v>
      </c>
      <c r="C147" s="255">
        <v>4</v>
      </c>
      <c r="D147" s="401"/>
      <c r="E147" s="357" t="str">
        <f t="shared" si="5"/>
        <v>-</v>
      </c>
      <c r="F147" s="354" t="str">
        <f t="shared" si="6"/>
        <v>-</v>
      </c>
      <c r="H147" s="283"/>
      <c r="I147" s="283"/>
    </row>
    <row r="148" spans="1:9" ht="26.25" customHeight="1" x14ac:dyDescent="0.4">
      <c r="A148" s="249" t="s">
        <v>89</v>
      </c>
      <c r="B148" s="387">
        <v>1</v>
      </c>
      <c r="C148" s="255">
        <v>5</v>
      </c>
      <c r="D148" s="401"/>
      <c r="E148" s="357" t="str">
        <f t="shared" si="5"/>
        <v>-</v>
      </c>
      <c r="F148" s="354" t="str">
        <f t="shared" si="6"/>
        <v>-</v>
      </c>
      <c r="H148" s="283"/>
      <c r="I148" s="283"/>
    </row>
    <row r="149" spans="1:9" ht="26.25" customHeight="1" x14ac:dyDescent="0.4">
      <c r="A149" s="249" t="s">
        <v>91</v>
      </c>
      <c r="B149" s="387">
        <v>1</v>
      </c>
      <c r="C149" s="258">
        <v>6</v>
      </c>
      <c r="D149" s="402"/>
      <c r="E149" s="358" t="str">
        <f t="shared" si="5"/>
        <v>-</v>
      </c>
      <c r="F149" s="355" t="str">
        <f t="shared" si="6"/>
        <v>-</v>
      </c>
      <c r="H149" s="283"/>
      <c r="I149" s="283"/>
    </row>
    <row r="150" spans="1:9" ht="26.25" customHeight="1" x14ac:dyDescent="0.4">
      <c r="A150" s="249" t="s">
        <v>92</v>
      </c>
      <c r="B150" s="387">
        <v>1</v>
      </c>
      <c r="C150" s="255"/>
      <c r="D150" s="281"/>
      <c r="E150" s="283"/>
      <c r="F150" s="297"/>
      <c r="H150" s="283"/>
      <c r="I150" s="283"/>
    </row>
    <row r="151" spans="1:9" ht="26.25" customHeight="1" x14ac:dyDescent="0.4">
      <c r="A151" s="249" t="s">
        <v>93</v>
      </c>
      <c r="B151" s="387">
        <v>1</v>
      </c>
      <c r="C151" s="255"/>
      <c r="D151" s="298"/>
      <c r="E151" s="299" t="s">
        <v>69</v>
      </c>
      <c r="F151" s="403" t="e">
        <f>AVERAGE(F144:F149)</f>
        <v>#DIV/0!</v>
      </c>
      <c r="H151" s="283"/>
      <c r="I151" s="283"/>
    </row>
    <row r="152" spans="1:9" ht="27" customHeight="1" x14ac:dyDescent="0.4">
      <c r="A152" s="249" t="s">
        <v>94</v>
      </c>
      <c r="B152" s="387">
        <f>(B151/B150)*(B149/B148)*(B147/B146)*(B145/B144)*B143</f>
        <v>1</v>
      </c>
      <c r="C152" s="301"/>
      <c r="D152" s="302"/>
      <c r="E152" s="303" t="s">
        <v>79</v>
      </c>
      <c r="F152" s="404" t="e">
        <f>STDEV(F144:F149)/F151</f>
        <v>#DIV/0!</v>
      </c>
      <c r="H152" s="283"/>
      <c r="I152" s="283"/>
    </row>
    <row r="153" spans="1:9" ht="27" customHeight="1" x14ac:dyDescent="0.4">
      <c r="A153" s="473" t="s">
        <v>74</v>
      </c>
      <c r="B153" s="477"/>
      <c r="C153" s="305"/>
      <c r="D153" s="306"/>
      <c r="E153" s="307" t="s">
        <v>18</v>
      </c>
      <c r="F153" s="405">
        <f>COUNT(F144:F149)</f>
        <v>0</v>
      </c>
      <c r="H153" s="283"/>
      <c r="I153" s="283"/>
    </row>
    <row r="154" spans="1:9" ht="19.5" customHeight="1" x14ac:dyDescent="0.3">
      <c r="A154" s="475"/>
      <c r="B154" s="478"/>
      <c r="C154" s="283"/>
      <c r="D154" s="283"/>
      <c r="E154" s="283"/>
      <c r="F154" s="281"/>
      <c r="G154" s="283"/>
      <c r="H154" s="283"/>
      <c r="I154" s="283"/>
    </row>
    <row r="155" spans="1:9" ht="18.75" x14ac:dyDescent="0.3">
      <c r="A155" s="246"/>
      <c r="B155" s="246"/>
      <c r="C155" s="283"/>
      <c r="D155" s="283"/>
      <c r="E155" s="283"/>
      <c r="F155" s="281"/>
      <c r="G155" s="283"/>
      <c r="H155" s="283"/>
      <c r="I155" s="283"/>
    </row>
    <row r="156" spans="1:9" ht="26.25" customHeight="1" x14ac:dyDescent="0.4">
      <c r="A156" s="236" t="s">
        <v>111</v>
      </c>
      <c r="B156" s="377" t="s">
        <v>103</v>
      </c>
      <c r="C156" s="486" t="str">
        <f>B20</f>
        <v>Ritonavir</v>
      </c>
      <c r="D156" s="486"/>
      <c r="E156" s="379" t="s">
        <v>104</v>
      </c>
      <c r="F156" s="379"/>
      <c r="G156" s="406" t="e">
        <f>F151</f>
        <v>#DIV/0!</v>
      </c>
      <c r="H156" s="283"/>
      <c r="I156" s="283"/>
    </row>
    <row r="157" spans="1:9" ht="18.75" x14ac:dyDescent="0.3">
      <c r="A157" s="236"/>
      <c r="B157" s="377"/>
      <c r="C157" s="381"/>
      <c r="D157" s="381"/>
      <c r="E157" s="379"/>
      <c r="F157" s="379"/>
      <c r="G157" s="380"/>
      <c r="H157" s="283"/>
      <c r="I157" s="283"/>
    </row>
    <row r="158" spans="1:9" ht="26.25" customHeight="1" x14ac:dyDescent="0.4">
      <c r="A158" s="235" t="s">
        <v>113</v>
      </c>
      <c r="B158" s="235" t="s">
        <v>114</v>
      </c>
      <c r="D158" s="399"/>
      <c r="H158" s="283"/>
      <c r="I158" s="283"/>
    </row>
    <row r="159" spans="1:9" ht="19.5" customHeight="1" x14ac:dyDescent="0.3">
      <c r="A159" s="229"/>
      <c r="B159" s="229"/>
      <c r="C159" s="229"/>
      <c r="D159" s="229"/>
      <c r="E159" s="229"/>
      <c r="H159" s="283"/>
      <c r="I159" s="283"/>
    </row>
    <row r="160" spans="1:9" ht="26.25" customHeight="1" x14ac:dyDescent="0.4">
      <c r="A160" s="248" t="s">
        <v>99</v>
      </c>
      <c r="B160" s="386">
        <v>1</v>
      </c>
      <c r="C160" s="289" t="s">
        <v>115</v>
      </c>
      <c r="D160" s="290" t="s">
        <v>62</v>
      </c>
      <c r="E160" s="291" t="s">
        <v>100</v>
      </c>
      <c r="F160" s="292" t="s">
        <v>101</v>
      </c>
      <c r="H160" s="283"/>
      <c r="I160" s="283"/>
    </row>
    <row r="161" spans="1:9" ht="26.25" customHeight="1" x14ac:dyDescent="0.4">
      <c r="A161" s="249" t="s">
        <v>102</v>
      </c>
      <c r="B161" s="387">
        <v>1</v>
      </c>
      <c r="C161" s="255">
        <v>1</v>
      </c>
      <c r="D161" s="401"/>
      <c r="E161" s="356" t="str">
        <f t="shared" ref="E161:E166" si="7">IF(ISBLANK(D161),"-",D161/$D$105*$D$102*$B$169)</f>
        <v>-</v>
      </c>
      <c r="F161" s="353" t="str">
        <f t="shared" ref="F161:F166" si="8">IF(ISBLANK(D161), "-", E161/$B$56)</f>
        <v>-</v>
      </c>
      <c r="H161" s="283"/>
      <c r="I161" s="283"/>
    </row>
    <row r="162" spans="1:9" ht="26.25" customHeight="1" x14ac:dyDescent="0.4">
      <c r="A162" s="249" t="s">
        <v>86</v>
      </c>
      <c r="B162" s="387">
        <v>1</v>
      </c>
      <c r="C162" s="255">
        <v>2</v>
      </c>
      <c r="D162" s="401"/>
      <c r="E162" s="357" t="str">
        <f t="shared" si="7"/>
        <v>-</v>
      </c>
      <c r="F162" s="354" t="str">
        <f t="shared" si="8"/>
        <v>-</v>
      </c>
      <c r="H162" s="283"/>
      <c r="I162" s="283"/>
    </row>
    <row r="163" spans="1:9" ht="26.25" customHeight="1" x14ac:dyDescent="0.4">
      <c r="A163" s="249" t="s">
        <v>87</v>
      </c>
      <c r="B163" s="387">
        <v>1</v>
      </c>
      <c r="C163" s="255">
        <v>3</v>
      </c>
      <c r="D163" s="401"/>
      <c r="E163" s="357" t="str">
        <f t="shared" si="7"/>
        <v>-</v>
      </c>
      <c r="F163" s="354" t="str">
        <f t="shared" si="8"/>
        <v>-</v>
      </c>
      <c r="H163" s="283"/>
      <c r="I163" s="283"/>
    </row>
    <row r="164" spans="1:9" ht="26.25" customHeight="1" x14ac:dyDescent="0.4">
      <c r="A164" s="249" t="s">
        <v>88</v>
      </c>
      <c r="B164" s="387">
        <v>1</v>
      </c>
      <c r="C164" s="255">
        <v>4</v>
      </c>
      <c r="D164" s="401"/>
      <c r="E164" s="357" t="str">
        <f t="shared" si="7"/>
        <v>-</v>
      </c>
      <c r="F164" s="354" t="str">
        <f t="shared" si="8"/>
        <v>-</v>
      </c>
      <c r="H164" s="283"/>
      <c r="I164" s="283"/>
    </row>
    <row r="165" spans="1:9" ht="26.25" customHeight="1" x14ac:dyDescent="0.4">
      <c r="A165" s="249" t="s">
        <v>89</v>
      </c>
      <c r="B165" s="387">
        <v>1</v>
      </c>
      <c r="C165" s="255">
        <v>5</v>
      </c>
      <c r="D165" s="401"/>
      <c r="E165" s="357" t="str">
        <f t="shared" si="7"/>
        <v>-</v>
      </c>
      <c r="F165" s="354" t="str">
        <f t="shared" si="8"/>
        <v>-</v>
      </c>
      <c r="H165" s="283"/>
      <c r="I165" s="283"/>
    </row>
    <row r="166" spans="1:9" ht="26.25" customHeight="1" x14ac:dyDescent="0.4">
      <c r="A166" s="249" t="s">
        <v>91</v>
      </c>
      <c r="B166" s="387">
        <v>1</v>
      </c>
      <c r="C166" s="258">
        <v>6</v>
      </c>
      <c r="D166" s="402"/>
      <c r="E166" s="358" t="str">
        <f t="shared" si="7"/>
        <v>-</v>
      </c>
      <c r="F166" s="355" t="str">
        <f t="shared" si="8"/>
        <v>-</v>
      </c>
      <c r="H166" s="283"/>
      <c r="I166" s="283"/>
    </row>
    <row r="167" spans="1:9" ht="26.25" customHeight="1" x14ac:dyDescent="0.4">
      <c r="A167" s="249" t="s">
        <v>92</v>
      </c>
      <c r="B167" s="387">
        <v>1</v>
      </c>
      <c r="C167" s="255"/>
      <c r="D167" s="281"/>
      <c r="E167" s="283"/>
      <c r="F167" s="297"/>
      <c r="H167" s="283"/>
      <c r="I167" s="283"/>
    </row>
    <row r="168" spans="1:9" ht="26.25" customHeight="1" x14ac:dyDescent="0.4">
      <c r="A168" s="249" t="s">
        <v>93</v>
      </c>
      <c r="B168" s="387">
        <v>1</v>
      </c>
      <c r="C168" s="255"/>
      <c r="D168" s="298"/>
      <c r="E168" s="299" t="s">
        <v>69</v>
      </c>
      <c r="F168" s="403" t="e">
        <f>AVERAGE(F161:F166)</f>
        <v>#DIV/0!</v>
      </c>
      <c r="H168" s="283"/>
      <c r="I168" s="283"/>
    </row>
    <row r="169" spans="1:9" ht="27" customHeight="1" x14ac:dyDescent="0.4">
      <c r="A169" s="249" t="s">
        <v>94</v>
      </c>
      <c r="B169" s="387">
        <f>(B168/B167)*(B166/B165)*(B164/B163)*(B162/B161)*B160</f>
        <v>1</v>
      </c>
      <c r="C169" s="301"/>
      <c r="D169" s="302"/>
      <c r="E169" s="303" t="s">
        <v>79</v>
      </c>
      <c r="F169" s="404" t="e">
        <f>STDEV(F161:F166)/F168</f>
        <v>#DIV/0!</v>
      </c>
      <c r="H169" s="283"/>
      <c r="I169" s="283"/>
    </row>
    <row r="170" spans="1:9" ht="27" customHeight="1" x14ac:dyDescent="0.4">
      <c r="A170" s="473" t="s">
        <v>74</v>
      </c>
      <c r="B170" s="477"/>
      <c r="C170" s="305"/>
      <c r="D170" s="306"/>
      <c r="E170" s="307" t="s">
        <v>18</v>
      </c>
      <c r="F170" s="405">
        <f>COUNT(F161:F166)</f>
        <v>0</v>
      </c>
      <c r="H170" s="283"/>
      <c r="I170" s="283"/>
    </row>
    <row r="171" spans="1:9" ht="19.5" customHeight="1" x14ac:dyDescent="0.3">
      <c r="A171" s="475"/>
      <c r="B171" s="478"/>
      <c r="C171" s="283"/>
      <c r="D171" s="283"/>
      <c r="E171" s="283"/>
      <c r="F171" s="281"/>
      <c r="G171" s="283"/>
      <c r="H171" s="283"/>
      <c r="I171" s="283"/>
    </row>
    <row r="172" spans="1:9" ht="18.75" x14ac:dyDescent="0.3">
      <c r="A172" s="246"/>
      <c r="B172" s="246"/>
      <c r="C172" s="283"/>
      <c r="D172" s="283"/>
      <c r="E172" s="283"/>
      <c r="F172" s="281"/>
      <c r="G172" s="283"/>
      <c r="H172" s="283"/>
      <c r="I172" s="283"/>
    </row>
    <row r="173" spans="1:9" ht="26.25" customHeight="1" x14ac:dyDescent="0.4">
      <c r="A173" s="236" t="s">
        <v>111</v>
      </c>
      <c r="B173" s="377" t="s">
        <v>103</v>
      </c>
      <c r="C173" s="486" t="str">
        <f>B20</f>
        <v>Ritonavir</v>
      </c>
      <c r="D173" s="486"/>
      <c r="E173" s="379" t="s">
        <v>104</v>
      </c>
      <c r="F173" s="379"/>
      <c r="G173" s="406" t="e">
        <f>F168</f>
        <v>#DIV/0!</v>
      </c>
      <c r="H173" s="283"/>
      <c r="I173" s="283"/>
    </row>
    <row r="174" spans="1:9" ht="18.75" x14ac:dyDescent="0.3">
      <c r="A174" s="236"/>
      <c r="B174" s="377"/>
      <c r="C174" s="381"/>
      <c r="D174" s="381"/>
      <c r="E174" s="379"/>
      <c r="F174" s="379"/>
      <c r="G174" s="380"/>
      <c r="H174" s="283"/>
      <c r="I174" s="283"/>
    </row>
    <row r="175" spans="1:9" ht="19.5" customHeight="1" x14ac:dyDescent="0.3">
      <c r="A175" s="322"/>
      <c r="B175" s="322"/>
      <c r="C175" s="323"/>
      <c r="D175" s="323"/>
      <c r="E175" s="323"/>
      <c r="F175" s="323"/>
      <c r="G175" s="323"/>
      <c r="H175" s="323"/>
    </row>
    <row r="176" spans="1:9" ht="18.75" x14ac:dyDescent="0.3">
      <c r="B176" s="497" t="s">
        <v>24</v>
      </c>
      <c r="C176" s="497"/>
      <c r="E176" s="310" t="s">
        <v>25</v>
      </c>
      <c r="F176" s="338"/>
      <c r="G176" s="497" t="s">
        <v>26</v>
      </c>
      <c r="H176" s="497"/>
    </row>
    <row r="177" spans="1:9" ht="83.1" customHeight="1" x14ac:dyDescent="0.3">
      <c r="A177" s="339" t="s">
        <v>27</v>
      </c>
      <c r="B177" s="375" t="s">
        <v>127</v>
      </c>
      <c r="C177" s="375"/>
      <c r="E177" s="334"/>
      <c r="F177" s="283"/>
      <c r="G177" s="336"/>
      <c r="H177" s="336"/>
    </row>
    <row r="178" spans="1:9" ht="83.1" customHeight="1" x14ac:dyDescent="0.3">
      <c r="A178" s="339" t="s">
        <v>28</v>
      </c>
      <c r="B178" s="376"/>
      <c r="C178" s="376"/>
      <c r="E178" s="335"/>
      <c r="F178" s="283"/>
      <c r="G178" s="337"/>
      <c r="H178" s="337"/>
    </row>
    <row r="179" spans="1:9" ht="18.75" x14ac:dyDescent="0.3">
      <c r="A179" s="280"/>
      <c r="B179" s="280"/>
      <c r="C179" s="281"/>
      <c r="D179" s="281"/>
      <c r="E179" s="281"/>
      <c r="F179" s="282"/>
      <c r="G179" s="281"/>
      <c r="H179" s="281"/>
      <c r="I179" s="283"/>
    </row>
    <row r="180" spans="1:9" ht="18.75" x14ac:dyDescent="0.3">
      <c r="A180" s="280"/>
      <c r="B180" s="280"/>
      <c r="C180" s="281"/>
      <c r="D180" s="281"/>
      <c r="E180" s="281"/>
      <c r="F180" s="282"/>
      <c r="G180" s="281"/>
      <c r="H180" s="281"/>
      <c r="I180" s="283"/>
    </row>
    <row r="181" spans="1:9" ht="18.75" x14ac:dyDescent="0.3">
      <c r="A181" s="280"/>
      <c r="B181" s="280"/>
      <c r="C181" s="281"/>
      <c r="D181" s="281"/>
      <c r="E181" s="281"/>
      <c r="F181" s="282"/>
      <c r="G181" s="281"/>
      <c r="H181" s="281"/>
      <c r="I181" s="283"/>
    </row>
    <row r="182" spans="1:9" ht="18.75" x14ac:dyDescent="0.3">
      <c r="A182" s="280"/>
      <c r="B182" s="280"/>
      <c r="C182" s="281"/>
      <c r="D182" s="281"/>
      <c r="E182" s="281"/>
      <c r="F182" s="282"/>
      <c r="G182" s="281"/>
      <c r="H182" s="281"/>
      <c r="I182" s="283"/>
    </row>
    <row r="183" spans="1:9" ht="18.75" x14ac:dyDescent="0.3">
      <c r="A183" s="280"/>
      <c r="B183" s="280"/>
      <c r="C183" s="281"/>
      <c r="D183" s="281"/>
      <c r="E183" s="281"/>
      <c r="F183" s="282"/>
      <c r="G183" s="281"/>
      <c r="H183" s="281"/>
      <c r="I183" s="283"/>
    </row>
    <row r="184" spans="1:9" ht="18.75" x14ac:dyDescent="0.3">
      <c r="A184" s="280"/>
      <c r="B184" s="280"/>
      <c r="C184" s="281"/>
      <c r="D184" s="281"/>
      <c r="E184" s="281"/>
      <c r="F184" s="282"/>
      <c r="G184" s="281"/>
      <c r="H184" s="281"/>
      <c r="I184" s="283"/>
    </row>
    <row r="185" spans="1:9" ht="18.75" x14ac:dyDescent="0.3">
      <c r="A185" s="280"/>
      <c r="B185" s="280"/>
      <c r="C185" s="281"/>
      <c r="D185" s="281"/>
      <c r="E185" s="281"/>
      <c r="F185" s="282"/>
      <c r="G185" s="281"/>
      <c r="H185" s="281"/>
      <c r="I185" s="283"/>
    </row>
    <row r="186" spans="1:9" ht="18.75" x14ac:dyDescent="0.3">
      <c r="A186" s="280"/>
      <c r="B186" s="280"/>
      <c r="C186" s="281"/>
      <c r="D186" s="281"/>
      <c r="E186" s="281"/>
      <c r="F186" s="282"/>
      <c r="G186" s="281"/>
      <c r="H186" s="281"/>
      <c r="I186" s="283"/>
    </row>
    <row r="187" spans="1:9" ht="18.75" x14ac:dyDescent="0.3">
      <c r="A187" s="280"/>
      <c r="B187" s="280"/>
      <c r="C187" s="281"/>
      <c r="D187" s="281"/>
      <c r="E187" s="281"/>
      <c r="F187" s="282"/>
      <c r="G187" s="281"/>
      <c r="H187" s="281"/>
      <c r="I187" s="283"/>
    </row>
    <row r="250" spans="1:1" x14ac:dyDescent="0.25">
      <c r="A250" s="2">
        <v>0</v>
      </c>
    </row>
  </sheetData>
  <sheetProtection password="F258" sheet="1" objects="1" scenarios="1" formatCells="0" formatColumns="0"/>
  <mergeCells count="33">
    <mergeCell ref="B176:C176"/>
    <mergeCell ref="A136:B137"/>
    <mergeCell ref="A170:B171"/>
    <mergeCell ref="A153:B154"/>
    <mergeCell ref="G176:H176"/>
    <mergeCell ref="C122:D122"/>
    <mergeCell ref="C156:D156"/>
    <mergeCell ref="C139:D139"/>
    <mergeCell ref="C173:D173"/>
    <mergeCell ref="F91:G91"/>
    <mergeCell ref="A101:B102"/>
    <mergeCell ref="A119:B120"/>
    <mergeCell ref="A46:B47"/>
    <mergeCell ref="C83:G83"/>
    <mergeCell ref="A70:B71"/>
    <mergeCell ref="C76:D76"/>
    <mergeCell ref="C68:C71"/>
    <mergeCell ref="C64:C67"/>
    <mergeCell ref="D68:D71"/>
    <mergeCell ref="D64:D67"/>
    <mergeCell ref="D60:D63"/>
    <mergeCell ref="C60:C63"/>
    <mergeCell ref="A1:H7"/>
    <mergeCell ref="A8:H14"/>
    <mergeCell ref="A16:H16"/>
    <mergeCell ref="C86:H86"/>
    <mergeCell ref="C87:H87"/>
    <mergeCell ref="B18:C18"/>
    <mergeCell ref="C29:G29"/>
    <mergeCell ref="F36:G36"/>
    <mergeCell ref="C31:H31"/>
    <mergeCell ref="C32:H32"/>
    <mergeCell ref="D36:E36"/>
  </mergeCells>
  <printOptions horizontalCentered="1" verticalCentered="1"/>
  <pageMargins left="0.7" right="0.7" top="0.75" bottom="0.75" header="0.3" footer="0.3"/>
  <pageSetup paperSize="9" scale="18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7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Atazanavir</vt:lpstr>
      <vt:lpstr>SST Ritonavir</vt:lpstr>
      <vt:lpstr>Uniformity</vt:lpstr>
      <vt:lpstr>Atazanavir </vt:lpstr>
      <vt:lpstr>Ritonavir </vt:lpstr>
      <vt:lpstr>'Atazanavir '!Print_Area</vt:lpstr>
      <vt:lpstr>'Ritonavir 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2017-03-16T08:06:42Z</cp:lastPrinted>
  <dcterms:created xsi:type="dcterms:W3CDTF">2005-07-05T10:19:27Z</dcterms:created>
  <dcterms:modified xsi:type="dcterms:W3CDTF">2017-03-16T08:17:39Z</dcterms:modified>
</cp:coreProperties>
</file>