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4"/>
  </bookViews>
  <sheets>
    <sheet name="SST Trimethoprim" sheetId="9" r:id="rId1"/>
    <sheet name="SST Sulfamethoxazole" sheetId="10" r:id="rId2"/>
    <sheet name="Uniformity" sheetId="8" r:id="rId3"/>
    <sheet name="Trimethoprim" sheetId="3" r:id="rId4"/>
    <sheet name="Sulphamethoxazole" sheetId="4" r:id="rId5"/>
  </sheets>
  <definedNames>
    <definedName name="_xlnm.Print_Area" localSheetId="1">'SST Sulfamethoxazole'!$A$15:$G$61</definedName>
    <definedName name="_xlnm.Print_Area" localSheetId="0">'SST Trimethoprim'!$A$15:$G$61</definedName>
    <definedName name="_xlnm.Print_Area" localSheetId="4">Sulphamethoxazole!$A$1:$I$124</definedName>
    <definedName name="_xlnm.Print_Area" localSheetId="3">Trimethoprim!$A$1:$I$124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10" l="1"/>
  <c r="E51" i="10"/>
  <c r="D51" i="10"/>
  <c r="C51" i="10"/>
  <c r="B51" i="10"/>
  <c r="B52" i="10" s="1"/>
  <c r="B32" i="10"/>
  <c r="E30" i="10"/>
  <c r="D30" i="10"/>
  <c r="C30" i="10"/>
  <c r="B30" i="10"/>
  <c r="B31" i="10" s="1"/>
  <c r="B53" i="9"/>
  <c r="E51" i="9"/>
  <c r="D51" i="9"/>
  <c r="C51" i="9"/>
  <c r="B51" i="9"/>
  <c r="B52" i="9" s="1"/>
  <c r="B32" i="9"/>
  <c r="E30" i="9"/>
  <c r="D30" i="9"/>
  <c r="C30" i="9"/>
  <c r="B30" i="9"/>
  <c r="B31" i="9" s="1"/>
  <c r="C46" i="8"/>
  <c r="C49" i="8" s="1"/>
  <c r="C45" i="8"/>
  <c r="C19" i="8"/>
  <c r="B57" i="3" l="1"/>
  <c r="B57" i="4"/>
  <c r="C50" i="8"/>
  <c r="D30" i="8"/>
  <c r="D38" i="8"/>
  <c r="B49" i="8"/>
  <c r="D25" i="8"/>
  <c r="D29" i="8"/>
  <c r="D37" i="8"/>
  <c r="D24" i="8"/>
  <c r="D28" i="8"/>
  <c r="D32" i="8"/>
  <c r="D36" i="8"/>
  <c r="D40" i="8"/>
  <c r="D49" i="8"/>
  <c r="D26" i="8"/>
  <c r="D34" i="8"/>
  <c r="D42" i="8"/>
  <c r="D50" i="8"/>
  <c r="D33" i="8"/>
  <c r="D41" i="8"/>
  <c r="D27" i="8"/>
  <c r="D31" i="8"/>
  <c r="D35" i="8"/>
  <c r="D39" i="8"/>
  <c r="D43" i="8"/>
  <c r="F96" i="3" l="1"/>
  <c r="D96" i="3"/>
  <c r="F96" i="4"/>
  <c r="D96" i="4"/>
  <c r="D68" i="4"/>
  <c r="D64" i="4"/>
  <c r="D60" i="4"/>
  <c r="C120" i="4"/>
  <c r="B116" i="4"/>
  <c r="D100" i="4" s="1"/>
  <c r="B98" i="4"/>
  <c r="F95" i="4"/>
  <c r="D95" i="4"/>
  <c r="B8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F97" i="4" l="1"/>
  <c r="D97" i="4"/>
  <c r="D98" i="4" s="1"/>
  <c r="I92" i="4"/>
  <c r="I39" i="3"/>
  <c r="D97" i="3"/>
  <c r="D98" i="3" s="1"/>
  <c r="D101" i="3"/>
  <c r="D102" i="3" s="1"/>
  <c r="F97" i="3"/>
  <c r="F98" i="3" s="1"/>
  <c r="I92" i="3"/>
  <c r="D101" i="4"/>
  <c r="G94" i="4" s="1"/>
  <c r="I39" i="4"/>
  <c r="F44" i="3"/>
  <c r="F45" i="3" s="1"/>
  <c r="D49" i="3"/>
  <c r="D45" i="3"/>
  <c r="D46" i="3" s="1"/>
  <c r="D45" i="4"/>
  <c r="D46" i="4" s="1"/>
  <c r="D49" i="4"/>
  <c r="F98" i="4"/>
  <c r="E94" i="3"/>
  <c r="F44" i="4"/>
  <c r="F45" i="4" s="1"/>
  <c r="G39" i="4" s="1"/>
  <c r="B69" i="3"/>
  <c r="G94" i="3"/>
  <c r="E41" i="4"/>
  <c r="B69" i="4"/>
  <c r="E40" i="4" l="1"/>
  <c r="G92" i="4"/>
  <c r="G93" i="3"/>
  <c r="E91" i="4"/>
  <c r="E92" i="3"/>
  <c r="E91" i="3"/>
  <c r="E94" i="4"/>
  <c r="G93" i="4"/>
  <c r="D102" i="4"/>
  <c r="E92" i="4"/>
  <c r="E39" i="4"/>
  <c r="E38" i="4"/>
  <c r="E38" i="3"/>
  <c r="E39" i="3"/>
  <c r="F46" i="3"/>
  <c r="G41" i="3"/>
  <c r="G39" i="3"/>
  <c r="E40" i="3"/>
  <c r="G38" i="3"/>
  <c r="E41" i="3"/>
  <c r="G40" i="3"/>
  <c r="G91" i="3"/>
  <c r="F99" i="3"/>
  <c r="G41" i="4"/>
  <c r="F46" i="4"/>
  <c r="G92" i="3"/>
  <c r="G91" i="4"/>
  <c r="F99" i="4"/>
  <c r="G38" i="4"/>
  <c r="G40" i="4"/>
  <c r="D99" i="3"/>
  <c r="E93" i="3"/>
  <c r="D99" i="4"/>
  <c r="E93" i="4"/>
  <c r="E42" i="4" l="1"/>
  <c r="D103" i="3"/>
  <c r="E113" i="3" s="1"/>
  <c r="F113" i="3" s="1"/>
  <c r="G95" i="4"/>
  <c r="E95" i="3"/>
  <c r="D105" i="4"/>
  <c r="D50" i="4"/>
  <c r="G68" i="4" s="1"/>
  <c r="H68" i="4" s="1"/>
  <c r="D50" i="3"/>
  <c r="G71" i="3" s="1"/>
  <c r="H71" i="3" s="1"/>
  <c r="E42" i="3"/>
  <c r="G42" i="3"/>
  <c r="G95" i="3"/>
  <c r="D52" i="3"/>
  <c r="E95" i="4"/>
  <c r="G42" i="4"/>
  <c r="D103" i="4"/>
  <c r="E113" i="4" s="1"/>
  <c r="F113" i="4" s="1"/>
  <c r="D105" i="3"/>
  <c r="D52" i="4"/>
  <c r="G68" i="3" l="1"/>
  <c r="H68" i="3" s="1"/>
  <c r="E108" i="3"/>
  <c r="F108" i="3" s="1"/>
  <c r="D104" i="3"/>
  <c r="E110" i="3"/>
  <c r="F110" i="3" s="1"/>
  <c r="E109" i="3"/>
  <c r="F109" i="3" s="1"/>
  <c r="E111" i="3"/>
  <c r="F111" i="3" s="1"/>
  <c r="E112" i="3"/>
  <c r="F112" i="3" s="1"/>
  <c r="D104" i="4"/>
  <c r="E110" i="4"/>
  <c r="F110" i="4" s="1"/>
  <c r="E109" i="4"/>
  <c r="F109" i="4" s="1"/>
  <c r="E112" i="4"/>
  <c r="F112" i="4" s="1"/>
  <c r="E111" i="4"/>
  <c r="F111" i="4" s="1"/>
  <c r="E108" i="4"/>
  <c r="F108" i="4" s="1"/>
  <c r="G67" i="4"/>
  <c r="H67" i="4" s="1"/>
  <c r="D51" i="4"/>
  <c r="G66" i="4"/>
  <c r="H66" i="4" s="1"/>
  <c r="G69" i="4"/>
  <c r="H69" i="4" s="1"/>
  <c r="G63" i="4"/>
  <c r="H63" i="4" s="1"/>
  <c r="G60" i="4"/>
  <c r="H60" i="4" s="1"/>
  <c r="G71" i="4"/>
  <c r="H71" i="4" s="1"/>
  <c r="G65" i="4"/>
  <c r="H65" i="4" s="1"/>
  <c r="G62" i="4"/>
  <c r="H62" i="4" s="1"/>
  <c r="G61" i="4"/>
  <c r="H61" i="4" s="1"/>
  <c r="G70" i="4"/>
  <c r="H70" i="4" s="1"/>
  <c r="G64" i="4"/>
  <c r="H64" i="4" s="1"/>
  <c r="G61" i="3"/>
  <c r="H61" i="3" s="1"/>
  <c r="G63" i="3"/>
  <c r="H63" i="3" s="1"/>
  <c r="G70" i="3"/>
  <c r="H70" i="3" s="1"/>
  <c r="G66" i="3"/>
  <c r="H66" i="3" s="1"/>
  <c r="D51" i="3"/>
  <c r="G69" i="3"/>
  <c r="H69" i="3" s="1"/>
  <c r="G65" i="3"/>
  <c r="H65" i="3" s="1"/>
  <c r="G62" i="3"/>
  <c r="H62" i="3" s="1"/>
  <c r="G60" i="3"/>
  <c r="H60" i="3" s="1"/>
  <c r="G67" i="3"/>
  <c r="H67" i="3" s="1"/>
  <c r="G64" i="3"/>
  <c r="H64" i="3" s="1"/>
  <c r="E117" i="3" l="1"/>
  <c r="E115" i="3"/>
  <c r="E116" i="3" s="1"/>
  <c r="E117" i="4"/>
  <c r="E115" i="4"/>
  <c r="E116" i="4" s="1"/>
  <c r="G74" i="4"/>
  <c r="G72" i="4"/>
  <c r="G73" i="4" s="1"/>
  <c r="G72" i="3"/>
  <c r="G73" i="3" s="1"/>
  <c r="G74" i="3"/>
  <c r="F117" i="3"/>
  <c r="F115" i="3"/>
  <c r="H74" i="3"/>
  <c r="H72" i="3"/>
  <c r="H74" i="4"/>
  <c r="H72" i="4"/>
  <c r="F117" i="4"/>
  <c r="F115" i="4"/>
  <c r="G76" i="4" l="1"/>
  <c r="H73" i="4"/>
  <c r="G120" i="3"/>
  <c r="F116" i="3"/>
  <c r="G120" i="4"/>
  <c r="F116" i="4"/>
  <c r="G76" i="3"/>
  <c r="H73" i="3"/>
</calcChain>
</file>

<file path=xl/sharedStrings.xml><?xml version="1.0" encoding="utf-8"?>
<sst xmlns="http://schemas.openxmlformats.org/spreadsheetml/2006/main" count="441" uniqueCount="136">
  <si>
    <t>HPLC System Suitability Report</t>
  </si>
  <si>
    <t>Analysis Data</t>
  </si>
  <si>
    <t>Assay</t>
  </si>
  <si>
    <t>Sample(s)</t>
  </si>
  <si>
    <t>Reference Substance:</t>
  </si>
  <si>
    <t>SULFRAN -DS TABLETS</t>
  </si>
  <si>
    <t>% age Purity:</t>
  </si>
  <si>
    <t>Weight (mg):</t>
  </si>
  <si>
    <t>Sulfamethoxazole BP &amp; Trimethoprim BP</t>
  </si>
  <si>
    <t>Standard Conc (mg/mL):</t>
  </si>
  <si>
    <t xml:space="preserve">Each tablet contains: Sulphamethoxazole B.P. 800 mg and Trimethoprim B.P. 160 mg.
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</si>
  <si>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</si>
  <si>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</si>
  <si>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</si>
  <si>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</si>
  <si>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</si>
  <si>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</si>
  <si>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</si>
  <si>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</si>
  <si>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</si>
  <si>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</si>
  <si>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</si>
  <si>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</si>
  <si>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</si>
  <si>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</si>
  <si>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</si>
  <si>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</si>
  <si>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</si>
  <si>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</si>
  <si>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</si>
  <si>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</si>
  <si>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</si>
  <si>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</si>
  <si>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</si>
  <si>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</si>
  <si>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</si>
  <si>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</si>
  <si>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</si>
  <si>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</si>
  <si>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</si>
  <si>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</si>
  <si>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</si>
  <si>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</si>
  <si>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</si>
  <si>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</si>
  <si>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</si>
  <si>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</si>
  <si>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</si>
  <si>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</si>
  <si>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</si>
  <si>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</si>
  <si>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</si>
  <si>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</si>
  <si>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</si>
  <si>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</si>
  <si>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</si>
  <si>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</si>
  <si>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</si>
  <si>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</si>
  <si>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</si>
  <si>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</si>
  <si>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</si>
  <si>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</si>
  <si>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</si>
  <si>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</si>
  <si>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</si>
  <si>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</si>
  <si>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</si>
  <si>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</si>
  <si>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</si>
  <si>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</si>
  <si>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</si>
  <si>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</si>
  <si>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</si>
  <si>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</si>
  <si>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</si>
  <si>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</si>
  <si>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</si>
  <si>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</si>
  <si>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</si>
  <si>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</si>
  <si>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</si>
  <si>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</si>
  <si>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</si>
  <si>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</si>
  <si>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</si>
  <si>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</si>
  <si>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</si>
  <si>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</si>
  <si>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</si>
  <si>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</si>
  <si>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</si>
  <si>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</si>
  <si>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</si>
  <si>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</si>
  <si>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</si>
  <si>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</si>
  <si>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</si>
  <si>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</si>
  <si>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</si>
  <si>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</si>
  <si>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</si>
  <si>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</si>
  <si>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</si>
  <si>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</si>
  <si>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</si>
  <si>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</si>
  <si>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</si>
  <si>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</si>
  <si>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</si>
  <si>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</si>
  <si>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</si>
  <si>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</si>
  <si>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</si>
  <si>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</si>
  <si>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</si>
  <si>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</si>
  <si>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</si>
  <si>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</si>
  <si>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</si>
  <si>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</si>
  <si>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Trimethoprim</t>
  </si>
  <si>
    <t xml:space="preserve">Sulfamethoxazole BP </t>
  </si>
  <si>
    <t>Trimethoprim BP</t>
  </si>
  <si>
    <t>NDQB2016061164</t>
  </si>
  <si>
    <t>SULFRAN-DS TABLETS</t>
  </si>
  <si>
    <t xml:space="preserve">Each tablet contains: Sulphamethoxazole BP 800 mg and Trimethoprim BP 160 mg.
</t>
  </si>
  <si>
    <t>2016-06-09 11:43:19</t>
  </si>
  <si>
    <t>S12 5</t>
  </si>
  <si>
    <t>2016-06-20 10:31:20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</si>
  <si>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</si>
  <si>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</si>
  <si>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</si>
  <si>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Sulfamethoxazole</t>
  </si>
  <si>
    <t>NDQB2016061166</t>
  </si>
  <si>
    <t>T7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</si>
</sst>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9" x14ac:knownFonts="1">
    <font>
      <sz val="10"/>
      <color rgb="FF000000"/>
      <name val="Arial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u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8" fillId="2" borderId="0"/>
    <xf numFmtId="0" fontId="19" fillId="2" borderId="0"/>
    <xf numFmtId="0" fontId="18" fillId="2" borderId="0"/>
    <xf numFmtId="0" fontId="18" fillId="2" borderId="0"/>
  </cellStyleXfs>
  <cellXfs count="551"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8" fillId="3" borderId="0" xfId="0" applyFont="1" applyFill="1" applyAlignment="1" applyProtection="1">
      <alignment horizontal="left"/>
      <protection locked="0"/>
    </xf>
    <xf numFmtId="0" fontId="5" fillId="3" borderId="0" xfId="0" applyFont="1" applyFill="1" applyProtection="1">
      <protection locked="0"/>
    </xf>
    <xf numFmtId="168" fontId="8" fillId="3" borderId="0" xfId="0" applyNumberFormat="1" applyFont="1" applyFill="1" applyAlignment="1" applyProtection="1">
      <alignment horizontal="center"/>
      <protection locked="0"/>
    </xf>
    <xf numFmtId="169" fontId="5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7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2" fontId="7" fillId="3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>
      <alignment vertical="center" wrapText="1"/>
    </xf>
    <xf numFmtId="0" fontId="12" fillId="2" borderId="0" xfId="0" applyFont="1" applyFill="1"/>
    <xf numFmtId="2" fontId="6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70" fontId="6" fillId="2" borderId="0" xfId="0" applyNumberFormat="1" applyFont="1" applyFill="1" applyAlignment="1">
      <alignment horizontal="center"/>
    </xf>
    <xf numFmtId="0" fontId="5" fillId="2" borderId="21" xfId="0" applyFont="1" applyFill="1" applyBorder="1" applyAlignment="1">
      <alignment horizontal="right"/>
    </xf>
    <xf numFmtId="0" fontId="7" fillId="3" borderId="22" xfId="0" applyFont="1" applyFill="1" applyBorder="1" applyAlignment="1" applyProtection="1">
      <alignment horizontal="center"/>
      <protection locked="0"/>
    </xf>
    <xf numFmtId="0" fontId="5" fillId="2" borderId="23" xfId="0" applyFont="1" applyFill="1" applyBorder="1" applyAlignment="1">
      <alignment horizontal="right"/>
    </xf>
    <xf numFmtId="0" fontId="7" fillId="3" borderId="24" xfId="0" applyFont="1" applyFill="1" applyBorder="1" applyAlignment="1" applyProtection="1">
      <alignment horizontal="center"/>
      <protection locked="0"/>
    </xf>
    <xf numFmtId="0" fontId="6" fillId="2" borderId="22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171" fontId="5" fillId="2" borderId="26" xfId="0" applyNumberFormat="1" applyFont="1" applyFill="1" applyBorder="1" applyAlignment="1">
      <alignment horizontal="center"/>
    </xf>
    <xf numFmtId="171" fontId="5" fillId="2" borderId="30" xfId="0" applyNumberFormat="1" applyFont="1" applyFill="1" applyBorder="1" applyAlignment="1">
      <alignment horizontal="center"/>
    </xf>
    <xf numFmtId="0" fontId="12" fillId="2" borderId="13" xfId="0" applyFont="1" applyFill="1" applyBorder="1"/>
    <xf numFmtId="0" fontId="5" fillId="2" borderId="24" xfId="0" applyFont="1" applyFill="1" applyBorder="1" applyAlignment="1">
      <alignment horizontal="center"/>
    </xf>
    <xf numFmtId="0" fontId="7" fillId="3" borderId="23" xfId="0" applyFont="1" applyFill="1" applyBorder="1" applyAlignment="1" applyProtection="1">
      <alignment horizontal="center"/>
      <protection locked="0"/>
    </xf>
    <xf numFmtId="171" fontId="5" fillId="2" borderId="31" xfId="0" applyNumberFormat="1" applyFont="1" applyFill="1" applyBorder="1" applyAlignment="1">
      <alignment horizontal="center"/>
    </xf>
    <xf numFmtId="171" fontId="5" fillId="2" borderId="32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33" xfId="0" applyFont="1" applyFill="1" applyBorder="1" applyAlignment="1">
      <alignment horizontal="center"/>
    </xf>
    <xf numFmtId="171" fontId="5" fillId="2" borderId="35" xfId="0" applyNumberFormat="1" applyFont="1" applyFill="1" applyBorder="1" applyAlignment="1">
      <alignment horizontal="center"/>
    </xf>
    <xf numFmtId="171" fontId="5" fillId="2" borderId="36" xfId="0" applyNumberFormat="1" applyFont="1" applyFill="1" applyBorder="1" applyAlignment="1">
      <alignment horizontal="center"/>
    </xf>
    <xf numFmtId="0" fontId="5" fillId="2" borderId="15" xfId="0" applyFont="1" applyFill="1" applyBorder="1"/>
    <xf numFmtId="0" fontId="5" fillId="2" borderId="24" xfId="0" applyFont="1" applyFill="1" applyBorder="1" applyAlignment="1">
      <alignment horizontal="right"/>
    </xf>
    <xf numFmtId="1" fontId="6" fillId="6" borderId="37" xfId="0" applyNumberFormat="1" applyFont="1" applyFill="1" applyBorder="1" applyAlignment="1">
      <alignment horizontal="center"/>
    </xf>
    <xf numFmtId="171" fontId="6" fillId="6" borderId="38" xfId="0" applyNumberFormat="1" applyFont="1" applyFill="1" applyBorder="1" applyAlignment="1">
      <alignment horizontal="center"/>
    </xf>
    <xf numFmtId="171" fontId="6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40" xfId="0" applyFont="1" applyFill="1" applyBorder="1" applyAlignment="1">
      <alignment horizontal="right"/>
    </xf>
    <xf numFmtId="0" fontId="7" fillId="3" borderId="16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>
      <alignment horizontal="right"/>
    </xf>
    <xf numFmtId="2" fontId="5" fillId="6" borderId="4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4" xfId="0" applyFont="1" applyFill="1" applyBorder="1" applyAlignment="1">
      <alignment horizontal="center"/>
    </xf>
    <xf numFmtId="2" fontId="5" fillId="7" borderId="41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166" fontId="5" fillId="6" borderId="41" xfId="0" applyNumberFormat="1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5" fillId="6" borderId="17" xfId="0" applyNumberFormat="1" applyFont="1" applyFill="1" applyBorder="1" applyAlignment="1">
      <alignment horizontal="center"/>
    </xf>
    <xf numFmtId="0" fontId="5" fillId="2" borderId="42" xfId="0" applyFont="1" applyFill="1" applyBorder="1" applyAlignment="1">
      <alignment horizontal="right"/>
    </xf>
    <xf numFmtId="166" fontId="7" fillId="3" borderId="41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/>
    <xf numFmtId="0" fontId="5" fillId="2" borderId="29" xfId="0" applyFont="1" applyFill="1" applyBorder="1" applyAlignment="1">
      <alignment horizontal="right"/>
    </xf>
    <xf numFmtId="1" fontId="5" fillId="2" borderId="0" xfId="0" applyNumberFormat="1" applyFont="1" applyFill="1" applyAlignment="1">
      <alignment horizontal="center"/>
    </xf>
    <xf numFmtId="0" fontId="5" fillId="2" borderId="15" xfId="0" applyFont="1" applyFill="1" applyBorder="1" applyAlignment="1">
      <alignment horizontal="right"/>
    </xf>
    <xf numFmtId="2" fontId="5" fillId="6" borderId="15" xfId="0" applyNumberFormat="1" applyFont="1" applyFill="1" applyBorder="1" applyAlignment="1">
      <alignment horizontal="center"/>
    </xf>
    <xf numFmtId="171" fontId="6" fillId="7" borderId="13" xfId="0" applyNumberFormat="1" applyFont="1" applyFill="1" applyBorder="1" applyAlignment="1">
      <alignment horizontal="center"/>
    </xf>
    <xf numFmtId="171" fontId="5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2" borderId="43" xfId="0" applyFont="1" applyFill="1" applyBorder="1" applyAlignment="1">
      <alignment horizontal="right"/>
    </xf>
    <xf numFmtId="0" fontId="5" fillId="7" borderId="15" xfId="0" applyFont="1" applyFill="1" applyBorder="1" applyAlignment="1">
      <alignment horizontal="center"/>
    </xf>
    <xf numFmtId="0" fontId="2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72" fontId="7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  <protection locked="0"/>
    </xf>
    <xf numFmtId="10" fontId="5" fillId="2" borderId="13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 vertical="center"/>
    </xf>
    <xf numFmtId="1" fontId="7" fillId="3" borderId="23" xfId="0" applyNumberFormat="1" applyFont="1" applyFill="1" applyBorder="1" applyAlignment="1" applyProtection="1">
      <alignment horizontal="center"/>
      <protection locked="0"/>
    </xf>
    <xf numFmtId="0" fontId="5" fillId="2" borderId="15" xfId="0" applyFont="1" applyFill="1" applyBorder="1" applyAlignment="1">
      <alignment horizontal="center"/>
    </xf>
    <xf numFmtId="0" fontId="7" fillId="3" borderId="43" xfId="0" applyFont="1" applyFill="1" applyBorder="1" applyAlignment="1" applyProtection="1">
      <alignment horizontal="center"/>
      <protection locked="0"/>
    </xf>
    <xf numFmtId="10" fontId="5" fillId="2" borderId="22" xfId="0" applyNumberFormat="1" applyFont="1" applyFill="1" applyBorder="1" applyAlignment="1">
      <alignment horizontal="center" vertical="center"/>
    </xf>
    <xf numFmtId="10" fontId="5" fillId="2" borderId="24" xfId="0" applyNumberFormat="1" applyFont="1" applyFill="1" applyBorder="1" applyAlignment="1">
      <alignment horizontal="center" vertical="center"/>
    </xf>
    <xf numFmtId="10" fontId="5" fillId="2" borderId="44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/>
    </xf>
    <xf numFmtId="2" fontId="8" fillId="2" borderId="4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45" xfId="0" applyFont="1" applyFill="1" applyBorder="1" applyAlignment="1">
      <alignment horizontal="right"/>
    </xf>
    <xf numFmtId="10" fontId="7" fillId="7" borderId="33" xfId="0" applyNumberFormat="1" applyFont="1" applyFill="1" applyBorder="1" applyAlignment="1">
      <alignment horizontal="center"/>
    </xf>
    <xf numFmtId="0" fontId="5" fillId="2" borderId="41" xfId="0" applyFont="1" applyFill="1" applyBorder="1" applyAlignment="1">
      <alignment horizontal="right"/>
    </xf>
    <xf numFmtId="2" fontId="5" fillId="2" borderId="0" xfId="0" applyNumberFormat="1" applyFont="1" applyFill="1" applyAlignment="1">
      <alignment horizontal="center"/>
    </xf>
    <xf numFmtId="0" fontId="5" fillId="2" borderId="17" xfId="0" applyFont="1" applyFill="1" applyBorder="1" applyAlignment="1">
      <alignment horizontal="right"/>
    </xf>
    <xf numFmtId="0" fontId="7" fillId="7" borderId="46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165" fontId="7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 applyProtection="1">
      <alignment horizontal="center"/>
      <protection locked="0"/>
    </xf>
    <xf numFmtId="0" fontId="6" fillId="2" borderId="4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" fontId="6" fillId="6" borderId="49" xfId="0" applyNumberFormat="1" applyFont="1" applyFill="1" applyBorder="1" applyAlignment="1">
      <alignment horizontal="center"/>
    </xf>
    <xf numFmtId="1" fontId="6" fillId="6" borderId="50" xfId="0" applyNumberFormat="1" applyFont="1" applyFill="1" applyBorder="1" applyAlignment="1">
      <alignment horizontal="center"/>
    </xf>
    <xf numFmtId="171" fontId="6" fillId="6" borderId="15" xfId="0" applyNumberFormat="1" applyFont="1" applyFill="1" applyBorder="1" applyAlignment="1">
      <alignment horizontal="center"/>
    </xf>
    <xf numFmtId="0" fontId="5" fillId="2" borderId="51" xfId="0" applyFont="1" applyFill="1" applyBorder="1" applyAlignment="1">
      <alignment horizontal="right"/>
    </xf>
    <xf numFmtId="0" fontId="7" fillId="3" borderId="52" xfId="0" applyFont="1" applyFill="1" applyBorder="1" applyAlignment="1" applyProtection="1">
      <alignment horizontal="center"/>
      <protection locked="0"/>
    </xf>
    <xf numFmtId="0" fontId="5" fillId="2" borderId="25" xfId="0" applyFont="1" applyFill="1" applyBorder="1" applyAlignment="1">
      <alignment horizontal="right"/>
    </xf>
    <xf numFmtId="2" fontId="5" fillId="6" borderId="2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2" fontId="5" fillId="7" borderId="27" xfId="0" applyNumberFormat="1" applyFont="1" applyFill="1" applyBorder="1" applyAlignment="1">
      <alignment horizontal="center"/>
    </xf>
    <xf numFmtId="166" fontId="5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5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5" fillId="2" borderId="53" xfId="0" applyFont="1" applyFill="1" applyBorder="1" applyAlignment="1">
      <alignment horizontal="right"/>
    </xf>
    <xf numFmtId="2" fontId="5" fillId="7" borderId="3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5" fillId="2" borderId="16" xfId="0" applyFont="1" applyFill="1" applyBorder="1" applyAlignment="1">
      <alignment horizontal="right"/>
    </xf>
    <xf numFmtId="171" fontId="6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6" fillId="6" borderId="41" xfId="0" applyNumberFormat="1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6" fillId="2" borderId="54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1" fontId="7" fillId="3" borderId="31" xfId="0" applyNumberFormat="1" applyFont="1" applyFill="1" applyBorder="1" applyAlignment="1" applyProtection="1">
      <alignment horizontal="center"/>
      <protection locked="0"/>
    </xf>
    <xf numFmtId="10" fontId="5" fillId="2" borderId="30" xfId="0" applyNumberFormat="1" applyFont="1" applyFill="1" applyBorder="1" applyAlignment="1">
      <alignment horizontal="center"/>
    </xf>
    <xf numFmtId="10" fontId="5" fillId="2" borderId="32" xfId="0" applyNumberFormat="1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1" fontId="7" fillId="3" borderId="35" xfId="0" applyNumberFormat="1" applyFont="1" applyFill="1" applyBorder="1" applyAlignment="1" applyProtection="1">
      <alignment horizontal="center"/>
      <protection locked="0"/>
    </xf>
    <xf numFmtId="10" fontId="5" fillId="2" borderId="36" xfId="0" applyNumberFormat="1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/>
    </xf>
    <xf numFmtId="171" fontId="5" fillId="2" borderId="2" xfId="0" applyNumberFormat="1" applyFont="1" applyFill="1" applyBorder="1" applyAlignment="1">
      <alignment horizontal="right"/>
    </xf>
    <xf numFmtId="10" fontId="7" fillId="7" borderId="27" xfId="0" applyNumberFormat="1" applyFont="1" applyFill="1" applyBorder="1" applyAlignment="1">
      <alignment horizontal="center"/>
    </xf>
    <xf numFmtId="0" fontId="5" fillId="2" borderId="23" xfId="0" applyFont="1" applyFill="1" applyBorder="1"/>
    <xf numFmtId="10" fontId="7" fillId="6" borderId="27" xfId="0" applyNumberFormat="1" applyFont="1" applyFill="1" applyBorder="1" applyAlignment="1">
      <alignment horizontal="center"/>
    </xf>
    <xf numFmtId="0" fontId="5" fillId="2" borderId="43" xfId="0" applyFont="1" applyFill="1" applyBorder="1"/>
    <xf numFmtId="0" fontId="5" fillId="2" borderId="56" xfId="0" applyFont="1" applyFill="1" applyBorder="1" applyAlignment="1">
      <alignment horizontal="right"/>
    </xf>
    <xf numFmtId="0" fontId="7" fillId="7" borderId="17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7" xfId="0" applyFont="1" applyFill="1" applyBorder="1"/>
    <xf numFmtId="0" fontId="6" fillId="2" borderId="11" xfId="0" applyFont="1" applyFill="1" applyBorder="1"/>
    <xf numFmtId="0" fontId="5" fillId="2" borderId="11" xfId="0" applyFont="1" applyFill="1" applyBorder="1"/>
    <xf numFmtId="0" fontId="13" fillId="2" borderId="0" xfId="0" applyFont="1" applyFill="1" applyAlignment="1">
      <alignment horizontal="right" vertical="center" wrapText="1"/>
    </xf>
    <xf numFmtId="0" fontId="7" fillId="2" borderId="0" xfId="0" applyFont="1" applyFill="1" applyAlignment="1" applyProtection="1">
      <alignment horizontal="right"/>
      <protection locked="0"/>
    </xf>
    <xf numFmtId="166" fontId="6" fillId="2" borderId="0" xfId="0" applyNumberFormat="1" applyFont="1" applyFill="1" applyAlignment="1" applyProtection="1">
      <alignment horizontal="center"/>
      <protection locked="0"/>
    </xf>
    <xf numFmtId="166" fontId="5" fillId="2" borderId="21" xfId="0" applyNumberFormat="1" applyFont="1" applyFill="1" applyBorder="1" applyAlignment="1">
      <alignment horizontal="center"/>
    </xf>
    <xf numFmtId="166" fontId="5" fillId="2" borderId="23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/>
    </xf>
    <xf numFmtId="166" fontId="5" fillId="2" borderId="14" xfId="0" applyNumberFormat="1" applyFont="1" applyFill="1" applyBorder="1" applyAlignment="1">
      <alignment horizontal="center"/>
    </xf>
    <xf numFmtId="166" fontId="5" fillId="2" borderId="15" xfId="0" applyNumberFormat="1" applyFont="1" applyFill="1" applyBorder="1" applyAlignment="1">
      <alignment horizontal="center"/>
    </xf>
    <xf numFmtId="10" fontId="7" fillId="6" borderId="57" xfId="0" applyNumberFormat="1" applyFont="1" applyFill="1" applyBorder="1" applyAlignment="1">
      <alignment horizontal="center"/>
    </xf>
    <xf numFmtId="166" fontId="5" fillId="2" borderId="26" xfId="0" applyNumberFormat="1" applyFont="1" applyFill="1" applyBorder="1" applyAlignment="1">
      <alignment horizontal="center"/>
    </xf>
    <xf numFmtId="166" fontId="5" fillId="2" borderId="31" xfId="0" applyNumberFormat="1" applyFont="1" applyFill="1" applyBorder="1" applyAlignment="1">
      <alignment horizontal="center"/>
    </xf>
    <xf numFmtId="166" fontId="5" fillId="2" borderId="35" xfId="0" applyNumberFormat="1" applyFont="1" applyFill="1" applyBorder="1" applyAlignment="1">
      <alignment horizontal="center"/>
    </xf>
    <xf numFmtId="2" fontId="7" fillId="7" borderId="33" xfId="0" applyNumberFormat="1" applyFont="1" applyFill="1" applyBorder="1" applyAlignment="1">
      <alignment horizontal="center"/>
    </xf>
    <xf numFmtId="2" fontId="7" fillId="7" borderId="27" xfId="0" applyNumberFormat="1" applyFont="1" applyFill="1" applyBorder="1" applyAlignment="1">
      <alignment horizontal="center"/>
    </xf>
    <xf numFmtId="0" fontId="8" fillId="2" borderId="0" xfId="0" applyFont="1" applyFill="1"/>
    <xf numFmtId="0" fontId="5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8" fillId="3" borderId="0" xfId="0" applyFont="1" applyFill="1" applyAlignment="1" applyProtection="1">
      <alignment horizontal="left"/>
      <protection locked="0"/>
    </xf>
    <xf numFmtId="0" fontId="5" fillId="3" borderId="0" xfId="0" applyFont="1" applyFill="1" applyProtection="1">
      <protection locked="0"/>
    </xf>
    <xf numFmtId="168" fontId="8" fillId="3" borderId="0" xfId="0" applyNumberFormat="1" applyFont="1" applyFill="1" applyAlignment="1" applyProtection="1">
      <alignment horizontal="center"/>
      <protection locked="0"/>
    </xf>
    <xf numFmtId="169" fontId="5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7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2" fontId="7" fillId="3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>
      <alignment vertical="center" wrapText="1"/>
    </xf>
    <xf numFmtId="0" fontId="12" fillId="2" borderId="0" xfId="0" applyFont="1" applyFill="1"/>
    <xf numFmtId="2" fontId="6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70" fontId="6" fillId="2" borderId="0" xfId="0" applyNumberFormat="1" applyFont="1" applyFill="1" applyAlignment="1">
      <alignment horizontal="center"/>
    </xf>
    <xf numFmtId="0" fontId="5" fillId="2" borderId="21" xfId="0" applyFont="1" applyFill="1" applyBorder="1" applyAlignment="1">
      <alignment horizontal="right"/>
    </xf>
    <xf numFmtId="0" fontId="7" fillId="3" borderId="22" xfId="0" applyFont="1" applyFill="1" applyBorder="1" applyAlignment="1" applyProtection="1">
      <alignment horizontal="center"/>
      <protection locked="0"/>
    </xf>
    <xf numFmtId="0" fontId="5" fillId="2" borderId="23" xfId="0" applyFont="1" applyFill="1" applyBorder="1" applyAlignment="1">
      <alignment horizontal="right"/>
    </xf>
    <xf numFmtId="0" fontId="7" fillId="3" borderId="24" xfId="0" applyFont="1" applyFill="1" applyBorder="1" applyAlignment="1" applyProtection="1">
      <alignment horizontal="center"/>
      <protection locked="0"/>
    </xf>
    <xf numFmtId="0" fontId="6" fillId="2" borderId="22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7" fillId="3" borderId="29" xfId="0" applyFont="1" applyFill="1" applyBorder="1" applyAlignment="1" applyProtection="1">
      <alignment horizontal="center"/>
      <protection locked="0"/>
    </xf>
    <xf numFmtId="171" fontId="5" fillId="2" borderId="26" xfId="0" applyNumberFormat="1" applyFont="1" applyFill="1" applyBorder="1" applyAlignment="1">
      <alignment horizontal="center"/>
    </xf>
    <xf numFmtId="171" fontId="5" fillId="2" borderId="30" xfId="0" applyNumberFormat="1" applyFont="1" applyFill="1" applyBorder="1" applyAlignment="1">
      <alignment horizontal="center"/>
    </xf>
    <xf numFmtId="0" fontId="12" fillId="2" borderId="13" xfId="0" applyFont="1" applyFill="1" applyBorder="1"/>
    <xf numFmtId="0" fontId="5" fillId="2" borderId="24" xfId="0" applyFont="1" applyFill="1" applyBorder="1" applyAlignment="1">
      <alignment horizontal="center"/>
    </xf>
    <xf numFmtId="0" fontId="7" fillId="3" borderId="23" xfId="0" applyFont="1" applyFill="1" applyBorder="1" applyAlignment="1" applyProtection="1">
      <alignment horizontal="center"/>
      <protection locked="0"/>
    </xf>
    <xf numFmtId="171" fontId="5" fillId="2" borderId="31" xfId="0" applyNumberFormat="1" applyFont="1" applyFill="1" applyBorder="1" applyAlignment="1">
      <alignment horizontal="center"/>
    </xf>
    <xf numFmtId="171" fontId="5" fillId="2" borderId="32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33" xfId="0" applyFont="1" applyFill="1" applyBorder="1" applyAlignment="1">
      <alignment horizontal="center"/>
    </xf>
    <xf numFmtId="0" fontId="7" fillId="3" borderId="34" xfId="0" applyFont="1" applyFill="1" applyBorder="1" applyAlignment="1" applyProtection="1">
      <alignment horizontal="center"/>
      <protection locked="0"/>
    </xf>
    <xf numFmtId="171" fontId="5" fillId="2" borderId="35" xfId="0" applyNumberFormat="1" applyFont="1" applyFill="1" applyBorder="1" applyAlignment="1">
      <alignment horizontal="center"/>
    </xf>
    <xf numFmtId="171" fontId="5" fillId="2" borderId="36" xfId="0" applyNumberFormat="1" applyFont="1" applyFill="1" applyBorder="1" applyAlignment="1">
      <alignment horizontal="center"/>
    </xf>
    <xf numFmtId="0" fontId="5" fillId="2" borderId="15" xfId="0" applyFont="1" applyFill="1" applyBorder="1"/>
    <xf numFmtId="0" fontId="5" fillId="2" borderId="24" xfId="0" applyFont="1" applyFill="1" applyBorder="1" applyAlignment="1">
      <alignment horizontal="right"/>
    </xf>
    <xf numFmtId="1" fontId="6" fillId="6" borderId="37" xfId="0" applyNumberFormat="1" applyFont="1" applyFill="1" applyBorder="1" applyAlignment="1">
      <alignment horizontal="center"/>
    </xf>
    <xf numFmtId="171" fontId="6" fillId="6" borderId="38" xfId="0" applyNumberFormat="1" applyFont="1" applyFill="1" applyBorder="1" applyAlignment="1">
      <alignment horizontal="center"/>
    </xf>
    <xf numFmtId="171" fontId="6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40" xfId="0" applyFont="1" applyFill="1" applyBorder="1" applyAlignment="1">
      <alignment horizontal="right"/>
    </xf>
    <xf numFmtId="0" fontId="7" fillId="3" borderId="16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>
      <alignment horizontal="right"/>
    </xf>
    <xf numFmtId="2" fontId="5" fillId="6" borderId="4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4" xfId="0" applyFont="1" applyFill="1" applyBorder="1" applyAlignment="1">
      <alignment horizontal="center"/>
    </xf>
    <xf numFmtId="2" fontId="5" fillId="7" borderId="41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166" fontId="5" fillId="6" borderId="41" xfId="0" applyNumberFormat="1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5" fillId="6" borderId="17" xfId="0" applyNumberFormat="1" applyFont="1" applyFill="1" applyBorder="1" applyAlignment="1">
      <alignment horizontal="center"/>
    </xf>
    <xf numFmtId="0" fontId="5" fillId="2" borderId="42" xfId="0" applyFont="1" applyFill="1" applyBorder="1" applyAlignment="1">
      <alignment horizontal="right"/>
    </xf>
    <xf numFmtId="166" fontId="7" fillId="3" borderId="41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/>
    <xf numFmtId="0" fontId="5" fillId="2" borderId="29" xfId="0" applyFont="1" applyFill="1" applyBorder="1" applyAlignment="1">
      <alignment horizontal="right"/>
    </xf>
    <xf numFmtId="1" fontId="5" fillId="2" borderId="0" xfId="0" applyNumberFormat="1" applyFont="1" applyFill="1" applyAlignment="1">
      <alignment horizontal="center"/>
    </xf>
    <xf numFmtId="0" fontId="5" fillId="2" borderId="15" xfId="0" applyFont="1" applyFill="1" applyBorder="1" applyAlignment="1">
      <alignment horizontal="right"/>
    </xf>
    <xf numFmtId="2" fontId="5" fillId="6" borderId="15" xfId="0" applyNumberFormat="1" applyFont="1" applyFill="1" applyBorder="1" applyAlignment="1">
      <alignment horizontal="center"/>
    </xf>
    <xf numFmtId="171" fontId="6" fillId="7" borderId="13" xfId="0" applyNumberFormat="1" applyFont="1" applyFill="1" applyBorder="1" applyAlignment="1">
      <alignment horizontal="center"/>
    </xf>
    <xf numFmtId="171" fontId="5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2" borderId="43" xfId="0" applyFont="1" applyFill="1" applyBorder="1" applyAlignment="1">
      <alignment horizontal="right"/>
    </xf>
    <xf numFmtId="0" fontId="5" fillId="7" borderId="15" xfId="0" applyFont="1" applyFill="1" applyBorder="1" applyAlignment="1">
      <alignment horizontal="center"/>
    </xf>
    <xf numFmtId="0" fontId="2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72" fontId="7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  <protection locked="0"/>
    </xf>
    <xf numFmtId="10" fontId="5" fillId="2" borderId="13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 vertical="center"/>
    </xf>
    <xf numFmtId="1" fontId="7" fillId="3" borderId="23" xfId="0" applyNumberFormat="1" applyFont="1" applyFill="1" applyBorder="1" applyAlignment="1" applyProtection="1">
      <alignment horizontal="center"/>
      <protection locked="0"/>
    </xf>
    <xf numFmtId="0" fontId="5" fillId="2" borderId="15" xfId="0" applyFont="1" applyFill="1" applyBorder="1" applyAlignment="1">
      <alignment horizontal="center"/>
    </xf>
    <xf numFmtId="0" fontId="7" fillId="3" borderId="43" xfId="0" applyFont="1" applyFill="1" applyBorder="1" applyAlignment="1" applyProtection="1">
      <alignment horizontal="center"/>
      <protection locked="0"/>
    </xf>
    <xf numFmtId="10" fontId="5" fillId="2" borderId="22" xfId="0" applyNumberFormat="1" applyFont="1" applyFill="1" applyBorder="1" applyAlignment="1">
      <alignment horizontal="center" vertical="center"/>
    </xf>
    <xf numFmtId="10" fontId="5" fillId="2" borderId="24" xfId="0" applyNumberFormat="1" applyFont="1" applyFill="1" applyBorder="1" applyAlignment="1">
      <alignment horizontal="center" vertical="center"/>
    </xf>
    <xf numFmtId="10" fontId="5" fillId="2" borderId="44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/>
    </xf>
    <xf numFmtId="2" fontId="8" fillId="2" borderId="4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45" xfId="0" applyFont="1" applyFill="1" applyBorder="1" applyAlignment="1">
      <alignment horizontal="right"/>
    </xf>
    <xf numFmtId="10" fontId="7" fillId="7" borderId="33" xfId="0" applyNumberFormat="1" applyFont="1" applyFill="1" applyBorder="1" applyAlignment="1">
      <alignment horizontal="center"/>
    </xf>
    <xf numFmtId="0" fontId="5" fillId="2" borderId="41" xfId="0" applyFont="1" applyFill="1" applyBorder="1" applyAlignment="1">
      <alignment horizontal="right"/>
    </xf>
    <xf numFmtId="2" fontId="5" fillId="2" borderId="0" xfId="0" applyNumberFormat="1" applyFont="1" applyFill="1" applyAlignment="1">
      <alignment horizontal="center"/>
    </xf>
    <xf numFmtId="0" fontId="5" fillId="2" borderId="17" xfId="0" applyFont="1" applyFill="1" applyBorder="1" applyAlignment="1">
      <alignment horizontal="right"/>
    </xf>
    <xf numFmtId="0" fontId="7" fillId="7" borderId="46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165" fontId="7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 applyProtection="1">
      <alignment horizontal="center"/>
      <protection locked="0"/>
    </xf>
    <xf numFmtId="0" fontId="6" fillId="2" borderId="4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" fontId="6" fillId="6" borderId="49" xfId="0" applyNumberFormat="1" applyFont="1" applyFill="1" applyBorder="1" applyAlignment="1">
      <alignment horizontal="center"/>
    </xf>
    <xf numFmtId="1" fontId="6" fillId="6" borderId="50" xfId="0" applyNumberFormat="1" applyFont="1" applyFill="1" applyBorder="1" applyAlignment="1">
      <alignment horizontal="center"/>
    </xf>
    <xf numFmtId="171" fontId="6" fillId="6" borderId="15" xfId="0" applyNumberFormat="1" applyFont="1" applyFill="1" applyBorder="1" applyAlignment="1">
      <alignment horizontal="center"/>
    </xf>
    <xf numFmtId="0" fontId="5" fillId="2" borderId="51" xfId="0" applyFont="1" applyFill="1" applyBorder="1" applyAlignment="1">
      <alignment horizontal="right"/>
    </xf>
    <xf numFmtId="0" fontId="7" fillId="3" borderId="52" xfId="0" applyFont="1" applyFill="1" applyBorder="1" applyAlignment="1" applyProtection="1">
      <alignment horizontal="center"/>
      <protection locked="0"/>
    </xf>
    <xf numFmtId="0" fontId="5" fillId="2" borderId="25" xfId="0" applyFont="1" applyFill="1" applyBorder="1" applyAlignment="1">
      <alignment horizontal="right"/>
    </xf>
    <xf numFmtId="2" fontId="5" fillId="6" borderId="2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2" fontId="5" fillId="7" borderId="27" xfId="0" applyNumberFormat="1" applyFont="1" applyFill="1" applyBorder="1" applyAlignment="1">
      <alignment horizontal="center"/>
    </xf>
    <xf numFmtId="166" fontId="5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5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5" fillId="2" borderId="53" xfId="0" applyFont="1" applyFill="1" applyBorder="1" applyAlignment="1">
      <alignment horizontal="right"/>
    </xf>
    <xf numFmtId="2" fontId="5" fillId="7" borderId="3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5" fillId="2" borderId="16" xfId="0" applyFont="1" applyFill="1" applyBorder="1" applyAlignment="1">
      <alignment horizontal="right"/>
    </xf>
    <xf numFmtId="171" fontId="6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6" fillId="6" borderId="41" xfId="0" applyNumberFormat="1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6" fillId="2" borderId="54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1" fontId="7" fillId="3" borderId="31" xfId="0" applyNumberFormat="1" applyFont="1" applyFill="1" applyBorder="1" applyAlignment="1" applyProtection="1">
      <alignment horizontal="center"/>
      <protection locked="0"/>
    </xf>
    <xf numFmtId="10" fontId="5" fillId="2" borderId="30" xfId="0" applyNumberFormat="1" applyFont="1" applyFill="1" applyBorder="1" applyAlignment="1">
      <alignment horizontal="center"/>
    </xf>
    <xf numFmtId="10" fontId="5" fillId="2" borderId="32" xfId="0" applyNumberFormat="1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1" fontId="7" fillId="3" borderId="35" xfId="0" applyNumberFormat="1" applyFont="1" applyFill="1" applyBorder="1" applyAlignment="1" applyProtection="1">
      <alignment horizontal="center"/>
      <protection locked="0"/>
    </xf>
    <xf numFmtId="10" fontId="5" fillId="2" borderId="36" xfId="0" applyNumberFormat="1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/>
    </xf>
    <xf numFmtId="171" fontId="5" fillId="2" borderId="2" xfId="0" applyNumberFormat="1" applyFont="1" applyFill="1" applyBorder="1" applyAlignment="1">
      <alignment horizontal="right"/>
    </xf>
    <xf numFmtId="10" fontId="7" fillId="7" borderId="27" xfId="0" applyNumberFormat="1" applyFont="1" applyFill="1" applyBorder="1" applyAlignment="1">
      <alignment horizontal="center"/>
    </xf>
    <xf numFmtId="0" fontId="5" fillId="2" borderId="23" xfId="0" applyFont="1" applyFill="1" applyBorder="1"/>
    <xf numFmtId="10" fontId="7" fillId="6" borderId="27" xfId="0" applyNumberFormat="1" applyFont="1" applyFill="1" applyBorder="1" applyAlignment="1">
      <alignment horizontal="center"/>
    </xf>
    <xf numFmtId="0" fontId="5" fillId="2" borderId="43" xfId="0" applyFont="1" applyFill="1" applyBorder="1"/>
    <xf numFmtId="0" fontId="5" fillId="2" borderId="56" xfId="0" applyFont="1" applyFill="1" applyBorder="1" applyAlignment="1">
      <alignment horizontal="right"/>
    </xf>
    <xf numFmtId="0" fontId="7" fillId="7" borderId="17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7" xfId="0" applyFont="1" applyFill="1" applyBorder="1"/>
    <xf numFmtId="0" fontId="6" fillId="2" borderId="11" xfId="0" applyFont="1" applyFill="1" applyBorder="1"/>
    <xf numFmtId="0" fontId="5" fillId="2" borderId="11" xfId="0" applyFont="1" applyFill="1" applyBorder="1"/>
    <xf numFmtId="0" fontId="13" fillId="2" borderId="0" xfId="0" applyFont="1" applyFill="1" applyAlignment="1">
      <alignment horizontal="right" vertical="center" wrapText="1"/>
    </xf>
    <xf numFmtId="0" fontId="7" fillId="2" borderId="0" xfId="0" applyFont="1" applyFill="1" applyAlignment="1" applyProtection="1">
      <alignment horizontal="right"/>
      <protection locked="0"/>
    </xf>
    <xf numFmtId="166" fontId="6" fillId="2" borderId="0" xfId="0" applyNumberFormat="1" applyFont="1" applyFill="1" applyAlignment="1" applyProtection="1">
      <alignment horizontal="center"/>
      <protection locked="0"/>
    </xf>
    <xf numFmtId="166" fontId="5" fillId="2" borderId="21" xfId="0" applyNumberFormat="1" applyFont="1" applyFill="1" applyBorder="1" applyAlignment="1">
      <alignment horizontal="center"/>
    </xf>
    <xf numFmtId="166" fontId="5" fillId="2" borderId="23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/>
    </xf>
    <xf numFmtId="166" fontId="5" fillId="2" borderId="14" xfId="0" applyNumberFormat="1" applyFont="1" applyFill="1" applyBorder="1" applyAlignment="1">
      <alignment horizontal="center"/>
    </xf>
    <xf numFmtId="166" fontId="5" fillId="2" borderId="15" xfId="0" applyNumberFormat="1" applyFont="1" applyFill="1" applyBorder="1" applyAlignment="1">
      <alignment horizontal="center"/>
    </xf>
    <xf numFmtId="10" fontId="7" fillId="6" borderId="57" xfId="0" applyNumberFormat="1" applyFont="1" applyFill="1" applyBorder="1" applyAlignment="1">
      <alignment horizontal="center"/>
    </xf>
    <xf numFmtId="166" fontId="5" fillId="2" borderId="26" xfId="0" applyNumberFormat="1" applyFont="1" applyFill="1" applyBorder="1" applyAlignment="1">
      <alignment horizontal="center"/>
    </xf>
    <xf numFmtId="166" fontId="5" fillId="2" borderId="31" xfId="0" applyNumberFormat="1" applyFont="1" applyFill="1" applyBorder="1" applyAlignment="1">
      <alignment horizontal="center"/>
    </xf>
    <xf numFmtId="166" fontId="5" fillId="2" borderId="35" xfId="0" applyNumberFormat="1" applyFont="1" applyFill="1" applyBorder="1" applyAlignment="1">
      <alignment horizontal="center"/>
    </xf>
    <xf numFmtId="2" fontId="7" fillId="7" borderId="33" xfId="0" applyNumberFormat="1" applyFont="1" applyFill="1" applyBorder="1" applyAlignment="1">
      <alignment horizontal="center"/>
    </xf>
    <xf numFmtId="2" fontId="7" fillId="7" borderId="27" xfId="0" applyNumberFormat="1" applyFont="1" applyFill="1" applyBorder="1" applyAlignment="1">
      <alignment horizontal="center"/>
    </xf>
    <xf numFmtId="0" fontId="8" fillId="2" borderId="0" xfId="0" applyFont="1" applyFill="1"/>
    <xf numFmtId="0" fontId="4" fillId="3" borderId="3" xfId="1" applyFont="1" applyFill="1" applyBorder="1" applyAlignment="1" applyProtection="1">
      <alignment horizontal="center"/>
      <protection locked="0"/>
    </xf>
    <xf numFmtId="2" fontId="4" fillId="3" borderId="3" xfId="1" applyNumberFormat="1" applyFont="1" applyFill="1" applyBorder="1" applyAlignment="1" applyProtection="1">
      <alignment horizontal="center"/>
      <protection locked="0"/>
    </xf>
    <xf numFmtId="2" fontId="4" fillId="3" borderId="4" xfId="1" applyNumberFormat="1" applyFont="1" applyFill="1" applyBorder="1" applyAlignment="1" applyProtection="1">
      <alignment horizontal="center"/>
      <protection locked="0"/>
    </xf>
    <xf numFmtId="0" fontId="4" fillId="3" borderId="5" xfId="1" applyFont="1" applyFill="1" applyBorder="1" applyAlignment="1" applyProtection="1">
      <alignment horizontal="center"/>
      <protection locked="0"/>
    </xf>
    <xf numFmtId="2" fontId="4" fillId="3" borderId="5" xfId="1" applyNumberFormat="1" applyFont="1" applyFill="1" applyBorder="1" applyAlignment="1" applyProtection="1">
      <alignment horizontal="center"/>
      <protection locked="0"/>
    </xf>
    <xf numFmtId="0" fontId="4" fillId="3" borderId="3" xfId="2" applyFont="1" applyFill="1" applyBorder="1" applyAlignment="1" applyProtection="1">
      <alignment horizontal="center"/>
      <protection locked="0"/>
    </xf>
    <xf numFmtId="173" fontId="4" fillId="3" borderId="3" xfId="2" applyNumberFormat="1" applyFont="1" applyFill="1" applyBorder="1" applyAlignment="1" applyProtection="1">
      <alignment horizontal="center"/>
      <protection locked="0"/>
    </xf>
    <xf numFmtId="2" fontId="4" fillId="3" borderId="3" xfId="2" applyNumberFormat="1" applyFont="1" applyFill="1" applyBorder="1" applyAlignment="1" applyProtection="1">
      <alignment horizontal="center"/>
      <protection locked="0"/>
    </xf>
    <xf numFmtId="2" fontId="4" fillId="3" borderId="4" xfId="2" applyNumberFormat="1" applyFont="1" applyFill="1" applyBorder="1" applyAlignment="1" applyProtection="1">
      <alignment horizontal="center"/>
      <protection locked="0"/>
    </xf>
    <xf numFmtId="0" fontId="4" fillId="3" borderId="5" xfId="2" applyFont="1" applyFill="1" applyBorder="1" applyAlignment="1" applyProtection="1">
      <alignment horizontal="center"/>
      <protection locked="0"/>
    </xf>
    <xf numFmtId="173" fontId="4" fillId="3" borderId="5" xfId="2" applyNumberFormat="1" applyFont="1" applyFill="1" applyBorder="1" applyAlignment="1" applyProtection="1">
      <alignment horizontal="center"/>
      <protection locked="0"/>
    </xf>
    <xf numFmtId="2" fontId="4" fillId="3" borderId="5" xfId="2" applyNumberFormat="1" applyFont="1" applyFill="1" applyBorder="1" applyAlignment="1" applyProtection="1">
      <alignment horizontal="center"/>
      <protection locked="0"/>
    </xf>
    <xf numFmtId="0" fontId="20" fillId="2" borderId="0" xfId="3" applyFont="1" applyFill="1"/>
    <xf numFmtId="0" fontId="21" fillId="2" borderId="0" xfId="3" applyFont="1" applyFill="1" applyAlignment="1">
      <alignment wrapText="1"/>
    </xf>
    <xf numFmtId="0" fontId="22" fillId="2" borderId="0" xfId="3" applyFont="1" applyFill="1"/>
    <xf numFmtId="0" fontId="24" fillId="2" borderId="0" xfId="3" applyFont="1" applyFill="1"/>
    <xf numFmtId="167" fontId="24" fillId="2" borderId="0" xfId="3" applyNumberFormat="1" applyFont="1" applyFill="1" applyAlignment="1">
      <alignment horizontal="center"/>
    </xf>
    <xf numFmtId="0" fontId="23" fillId="2" borderId="0" xfId="3" applyFont="1" applyFill="1" applyAlignment="1">
      <alignment horizontal="right"/>
    </xf>
    <xf numFmtId="167" fontId="24" fillId="2" borderId="0" xfId="3" applyNumberFormat="1" applyFont="1" applyFill="1"/>
    <xf numFmtId="0" fontId="22" fillId="2" borderId="0" xfId="3" applyFont="1" applyFill="1" applyAlignment="1">
      <alignment horizontal="left"/>
    </xf>
    <xf numFmtId="0" fontId="25" fillId="2" borderId="0" xfId="3" applyFont="1" applyFill="1"/>
    <xf numFmtId="164" fontId="20" fillId="2" borderId="0" xfId="3" applyNumberFormat="1" applyFont="1" applyFill="1"/>
    <xf numFmtId="164" fontId="23" fillId="2" borderId="12" xfId="3" applyNumberFormat="1" applyFont="1" applyFill="1" applyBorder="1" applyAlignment="1">
      <alignment horizontal="center" wrapText="1"/>
    </xf>
    <xf numFmtId="0" fontId="23" fillId="2" borderId="12" xfId="3" applyFont="1" applyFill="1" applyBorder="1" applyAlignment="1">
      <alignment horizontal="center" wrapText="1"/>
    </xf>
    <xf numFmtId="0" fontId="26" fillId="2" borderId="0" xfId="3" applyFont="1" applyFill="1" applyAlignment="1">
      <alignment horizontal="center"/>
    </xf>
    <xf numFmtId="2" fontId="24" fillId="3" borderId="14" xfId="3" applyNumberFormat="1" applyFont="1" applyFill="1" applyBorder="1" applyProtection="1">
      <protection locked="0"/>
    </xf>
    <xf numFmtId="10" fontId="24" fillId="2" borderId="13" xfId="3" applyNumberFormat="1" applyFont="1" applyFill="1" applyBorder="1" applyAlignment="1">
      <alignment horizontal="center"/>
    </xf>
    <xf numFmtId="10" fontId="24" fillId="2" borderId="0" xfId="3" applyNumberFormat="1" applyFont="1" applyFill="1" applyAlignment="1">
      <alignment horizontal="center"/>
    </xf>
    <xf numFmtId="10" fontId="24" fillId="2" borderId="14" xfId="3" applyNumberFormat="1" applyFont="1" applyFill="1" applyBorder="1" applyAlignment="1">
      <alignment horizontal="center"/>
    </xf>
    <xf numFmtId="2" fontId="24" fillId="3" borderId="15" xfId="3" applyNumberFormat="1" applyFont="1" applyFill="1" applyBorder="1" applyProtection="1">
      <protection locked="0"/>
    </xf>
    <xf numFmtId="10" fontId="24" fillId="2" borderId="15" xfId="3" applyNumberFormat="1" applyFont="1" applyFill="1" applyBorder="1" applyAlignment="1">
      <alignment horizontal="center"/>
    </xf>
    <xf numFmtId="166" fontId="26" fillId="2" borderId="0" xfId="3" applyNumberFormat="1" applyFont="1" applyFill="1" applyAlignment="1">
      <alignment horizontal="center"/>
    </xf>
    <xf numFmtId="10" fontId="26" fillId="2" borderId="0" xfId="3" applyNumberFormat="1" applyFont="1" applyFill="1" applyAlignment="1">
      <alignment horizontal="center"/>
    </xf>
    <xf numFmtId="0" fontId="24" fillId="2" borderId="12" xfId="3" applyFont="1" applyFill="1" applyBorder="1" applyAlignment="1">
      <alignment horizontal="right" vertical="center"/>
    </xf>
    <xf numFmtId="166" fontId="24" fillId="2" borderId="12" xfId="3" applyNumberFormat="1" applyFont="1" applyFill="1" applyBorder="1" applyAlignment="1">
      <alignment horizontal="center" vertical="center"/>
    </xf>
    <xf numFmtId="166" fontId="24" fillId="2" borderId="0" xfId="3" applyNumberFormat="1" applyFont="1" applyFill="1" applyAlignment="1">
      <alignment horizontal="center"/>
    </xf>
    <xf numFmtId="164" fontId="23" fillId="2" borderId="12" xfId="3" applyNumberFormat="1" applyFont="1" applyFill="1" applyBorder="1" applyAlignment="1">
      <alignment horizontal="center" vertical="center"/>
    </xf>
    <xf numFmtId="2" fontId="27" fillId="2" borderId="0" xfId="3" applyNumberFormat="1" applyFont="1" applyFill="1" applyAlignment="1">
      <alignment horizontal="right"/>
    </xf>
    <xf numFmtId="2" fontId="23" fillId="2" borderId="0" xfId="3" applyNumberFormat="1" applyFont="1" applyFill="1"/>
    <xf numFmtId="2" fontId="27" fillId="2" borderId="0" xfId="3" applyNumberFormat="1" applyFont="1" applyFill="1"/>
    <xf numFmtId="0" fontId="23" fillId="2" borderId="12" xfId="3" applyFont="1" applyFill="1" applyBorder="1" applyAlignment="1">
      <alignment horizontal="center" vertical="center"/>
    </xf>
    <xf numFmtId="10" fontId="26" fillId="2" borderId="0" xfId="3" applyNumberFormat="1" applyFont="1" applyFill="1"/>
    <xf numFmtId="165" fontId="23" fillId="2" borderId="16" xfId="3" applyNumberFormat="1" applyFont="1" applyFill="1" applyBorder="1" applyAlignment="1">
      <alignment horizontal="center"/>
    </xf>
    <xf numFmtId="2" fontId="23" fillId="2" borderId="12" xfId="3" applyNumberFormat="1" applyFont="1" applyFill="1" applyBorder="1" applyAlignment="1">
      <alignment horizontal="center" vertical="center"/>
    </xf>
    <xf numFmtId="165" fontId="23" fillId="2" borderId="17" xfId="3" applyNumberFormat="1" applyFont="1" applyFill="1" applyBorder="1" applyAlignment="1">
      <alignment horizontal="center"/>
    </xf>
    <xf numFmtId="0" fontId="24" fillId="2" borderId="9" xfId="3" applyFont="1" applyFill="1" applyBorder="1"/>
    <xf numFmtId="0" fontId="24" fillId="2" borderId="0" xfId="3" applyFont="1" applyFill="1" applyAlignment="1">
      <alignment horizontal="center"/>
    </xf>
    <xf numFmtId="10" fontId="24" fillId="2" borderId="9" xfId="3" applyNumberFormat="1" applyFont="1" applyFill="1" applyBorder="1"/>
    <xf numFmtId="0" fontId="23" fillId="2" borderId="10" xfId="3" applyFont="1" applyFill="1" applyBorder="1"/>
    <xf numFmtId="0" fontId="23" fillId="2" borderId="10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/>
    </xf>
    <xf numFmtId="0" fontId="24" fillId="2" borderId="7" xfId="3" applyFont="1" applyFill="1" applyBorder="1"/>
    <xf numFmtId="0" fontId="23" fillId="2" borderId="11" xfId="3" applyFont="1" applyFill="1" applyBorder="1"/>
    <xf numFmtId="0" fontId="23" fillId="2" borderId="0" xfId="3" applyFont="1" applyFill="1"/>
    <xf numFmtId="0" fontId="24" fillId="2" borderId="11" xfId="3" applyFont="1" applyFill="1" applyBorder="1"/>
    <xf numFmtId="0" fontId="0" fillId="2" borderId="0" xfId="3" applyFont="1" applyFill="1"/>
    <xf numFmtId="0" fontId="20" fillId="2" borderId="0" xfId="4" applyFont="1" applyFill="1"/>
    <xf numFmtId="0" fontId="26" fillId="2" borderId="0" xfId="4" applyFont="1" applyFill="1"/>
    <xf numFmtId="0" fontId="26" fillId="2" borderId="0" xfId="4" applyFont="1" applyFill="1" applyAlignment="1">
      <alignment horizontal="right"/>
    </xf>
    <xf numFmtId="0" fontId="22" fillId="2" borderId="0" xfId="4" applyFont="1" applyFill="1"/>
    <xf numFmtId="0" fontId="22" fillId="2" borderId="0" xfId="4" applyFont="1" applyFill="1" applyAlignment="1">
      <alignment horizontal="left"/>
    </xf>
    <xf numFmtId="0" fontId="23" fillId="2" borderId="0" xfId="4" applyFont="1" applyFill="1" applyAlignment="1">
      <alignment horizontal="left"/>
    </xf>
    <xf numFmtId="0" fontId="23" fillId="2" borderId="0" xfId="4" applyFont="1" applyFill="1" applyAlignment="1">
      <alignment horizontal="center"/>
    </xf>
    <xf numFmtId="0" fontId="24" fillId="2" borderId="0" xfId="4" applyFont="1" applyFill="1"/>
    <xf numFmtId="0" fontId="23" fillId="2" borderId="0" xfId="4" applyFont="1" applyFill="1"/>
    <xf numFmtId="0" fontId="23" fillId="2" borderId="1" xfId="4" applyFont="1" applyFill="1" applyBorder="1" applyAlignment="1">
      <alignment horizontal="center"/>
    </xf>
    <xf numFmtId="0" fontId="23" fillId="2" borderId="2" xfId="4" applyFont="1" applyFill="1" applyBorder="1" applyAlignment="1">
      <alignment horizontal="center"/>
    </xf>
    <xf numFmtId="0" fontId="24" fillId="2" borderId="3" xfId="4" applyFont="1" applyFill="1" applyBorder="1" applyAlignment="1">
      <alignment horizontal="center"/>
    </xf>
    <xf numFmtId="0" fontId="24" fillId="2" borderId="4" xfId="4" applyFont="1" applyFill="1" applyBorder="1"/>
    <xf numFmtId="1" fontId="23" fillId="4" borderId="2" xfId="4" applyNumberFormat="1" applyFont="1" applyFill="1" applyBorder="1" applyAlignment="1">
      <alignment horizontal="center"/>
    </xf>
    <xf numFmtId="1" fontId="23" fillId="4" borderId="1" xfId="4" applyNumberFormat="1" applyFont="1" applyFill="1" applyBorder="1" applyAlignment="1">
      <alignment horizontal="center"/>
    </xf>
    <xf numFmtId="2" fontId="23" fillId="4" borderId="1" xfId="4" applyNumberFormat="1" applyFont="1" applyFill="1" applyBorder="1" applyAlignment="1">
      <alignment horizontal="center"/>
    </xf>
    <xf numFmtId="0" fontId="24" fillId="2" borderId="3" xfId="4" applyFont="1" applyFill="1" applyBorder="1"/>
    <xf numFmtId="10" fontId="23" fillId="5" borderId="1" xfId="4" applyNumberFormat="1" applyFont="1" applyFill="1" applyBorder="1" applyAlignment="1">
      <alignment horizontal="center"/>
    </xf>
    <xf numFmtId="165" fontId="23" fillId="2" borderId="0" xfId="4" applyNumberFormat="1" applyFont="1" applyFill="1" applyAlignment="1">
      <alignment horizontal="center"/>
    </xf>
    <xf numFmtId="0" fontId="24" fillId="2" borderId="6" xfId="4" applyFont="1" applyFill="1" applyBorder="1"/>
    <xf numFmtId="0" fontId="24" fillId="2" borderId="5" xfId="4" applyFont="1" applyFill="1" applyBorder="1"/>
    <xf numFmtId="0" fontId="23" fillId="4" borderId="1" xfId="4" applyFont="1" applyFill="1" applyBorder="1" applyAlignment="1">
      <alignment horizontal="center"/>
    </xf>
    <xf numFmtId="0" fontId="23" fillId="2" borderId="7" xfId="4" applyFont="1" applyFill="1" applyBorder="1" applyAlignment="1">
      <alignment horizontal="center"/>
    </xf>
    <xf numFmtId="0" fontId="24" fillId="2" borderId="7" xfId="4" applyFont="1" applyFill="1" applyBorder="1"/>
    <xf numFmtId="0" fontId="24" fillId="2" borderId="8" xfId="4" applyFont="1" applyFill="1" applyBorder="1"/>
    <xf numFmtId="0" fontId="24" fillId="2" borderId="0" xfId="4" applyFont="1" applyFill="1" applyAlignment="1" applyProtection="1">
      <alignment horizontal="left"/>
      <protection locked="0"/>
    </xf>
    <xf numFmtId="0" fontId="24" fillId="2" borderId="0" xfId="4" applyFont="1" applyFill="1" applyProtection="1">
      <protection locked="0"/>
    </xf>
    <xf numFmtId="0" fontId="26" fillId="2" borderId="9" xfId="4" applyFont="1" applyFill="1" applyBorder="1"/>
    <xf numFmtId="0" fontId="26" fillId="2" borderId="0" xfId="4" applyFont="1" applyFill="1" applyAlignment="1">
      <alignment horizontal="center"/>
    </xf>
    <xf numFmtId="10" fontId="26" fillId="2" borderId="9" xfId="4" applyNumberFormat="1" applyFont="1" applyFill="1" applyBorder="1"/>
    <xf numFmtId="0" fontId="0" fillId="2" borderId="0" xfId="4" applyFont="1" applyFill="1"/>
    <xf numFmtId="0" fontId="20" fillId="2" borderId="10" xfId="4" applyFont="1" applyFill="1" applyBorder="1" applyAlignment="1">
      <alignment horizontal="center"/>
    </xf>
    <xf numFmtId="0" fontId="26" fillId="2" borderId="10" xfId="4" applyFont="1" applyFill="1" applyBorder="1" applyAlignment="1">
      <alignment horizontal="center"/>
    </xf>
    <xf numFmtId="0" fontId="20" fillId="2" borderId="0" xfId="4" applyFont="1" applyFill="1" applyAlignment="1">
      <alignment horizontal="right"/>
    </xf>
    <xf numFmtId="0" fontId="26" fillId="2" borderId="7" xfId="4" applyFont="1" applyFill="1" applyBorder="1"/>
    <xf numFmtId="0" fontId="20" fillId="2" borderId="11" xfId="4" applyFont="1" applyFill="1" applyBorder="1"/>
    <xf numFmtId="0" fontId="26" fillId="2" borderId="11" xfId="4" applyFont="1" applyFill="1" applyBorder="1"/>
    <xf numFmtId="0" fontId="20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2" fillId="2" borderId="0" xfId="1" applyFont="1" applyFill="1"/>
    <xf numFmtId="0" fontId="22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23" fillId="2" borderId="0" xfId="1" applyFont="1" applyFill="1" applyAlignment="1">
      <alignment horizontal="center"/>
    </xf>
    <xf numFmtId="0" fontId="24" fillId="2" borderId="0" xfId="1" applyFont="1" applyFill="1"/>
    <xf numFmtId="0" fontId="23" fillId="2" borderId="0" xfId="1" applyFont="1" applyFill="1"/>
    <xf numFmtId="2" fontId="23" fillId="2" borderId="0" xfId="1" applyNumberFormat="1" applyFont="1" applyFill="1" applyAlignment="1">
      <alignment horizontal="center"/>
    </xf>
    <xf numFmtId="164" fontId="23" fillId="2" borderId="0" xfId="1" applyNumberFormat="1" applyFont="1" applyFill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3" fillId="2" borderId="2" xfId="1" applyFont="1" applyFill="1" applyBorder="1" applyAlignment="1">
      <alignment horizontal="center"/>
    </xf>
    <xf numFmtId="0" fontId="24" fillId="2" borderId="3" xfId="1" applyFont="1" applyFill="1" applyBorder="1" applyAlignment="1">
      <alignment horizontal="center"/>
    </xf>
    <xf numFmtId="0" fontId="24" fillId="2" borderId="4" xfId="1" applyFont="1" applyFill="1" applyBorder="1"/>
    <xf numFmtId="1" fontId="23" fillId="4" borderId="2" xfId="1" applyNumberFormat="1" applyFont="1" applyFill="1" applyBorder="1" applyAlignment="1">
      <alignment horizontal="center"/>
    </xf>
    <xf numFmtId="1" fontId="23" fillId="4" borderId="1" xfId="1" applyNumberFormat="1" applyFont="1" applyFill="1" applyBorder="1" applyAlignment="1">
      <alignment horizontal="center"/>
    </xf>
    <xf numFmtId="2" fontId="23" fillId="4" borderId="1" xfId="1" applyNumberFormat="1" applyFont="1" applyFill="1" applyBorder="1" applyAlignment="1">
      <alignment horizontal="center"/>
    </xf>
    <xf numFmtId="0" fontId="24" fillId="2" borderId="3" xfId="1" applyFont="1" applyFill="1" applyBorder="1"/>
    <xf numFmtId="10" fontId="23" fillId="5" borderId="1" xfId="1" applyNumberFormat="1" applyFont="1" applyFill="1" applyBorder="1" applyAlignment="1">
      <alignment horizontal="center"/>
    </xf>
    <xf numFmtId="165" fontId="23" fillId="2" borderId="0" xfId="1" applyNumberFormat="1" applyFont="1" applyFill="1" applyAlignment="1">
      <alignment horizontal="center"/>
    </xf>
    <xf numFmtId="0" fontId="24" fillId="2" borderId="6" xfId="1" applyFont="1" applyFill="1" applyBorder="1"/>
    <xf numFmtId="0" fontId="24" fillId="2" borderId="5" xfId="1" applyFont="1" applyFill="1" applyBorder="1"/>
    <xf numFmtId="0" fontId="23" fillId="4" borderId="1" xfId="1" applyFont="1" applyFill="1" applyBorder="1" applyAlignment="1">
      <alignment horizontal="center"/>
    </xf>
    <xf numFmtId="0" fontId="23" fillId="2" borderId="7" xfId="1" applyFont="1" applyFill="1" applyBorder="1" applyAlignment="1">
      <alignment horizontal="center"/>
    </xf>
    <xf numFmtId="0" fontId="24" fillId="2" borderId="7" xfId="1" applyFont="1" applyFill="1" applyBorder="1"/>
    <xf numFmtId="0" fontId="24" fillId="2" borderId="8" xfId="1" applyFont="1" applyFill="1" applyBorder="1"/>
    <xf numFmtId="0" fontId="24" fillId="2" borderId="0" xfId="1" applyFont="1" applyFill="1" applyAlignment="1" applyProtection="1">
      <alignment horizontal="left"/>
      <protection locked="0"/>
    </xf>
    <xf numFmtId="0" fontId="24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0" fillId="2" borderId="0" xfId="1" applyFont="1" applyFill="1"/>
    <xf numFmtId="0" fontId="20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0" fillId="2" borderId="0" xfId="1" applyFont="1" applyFill="1" applyAlignment="1">
      <alignment horizontal="right"/>
    </xf>
    <xf numFmtId="0" fontId="26" fillId="2" borderId="7" xfId="1" applyFont="1" applyFill="1" applyBorder="1"/>
    <xf numFmtId="0" fontId="20" fillId="2" borderId="11" xfId="1" applyFont="1" applyFill="1" applyBorder="1"/>
    <xf numFmtId="0" fontId="26" fillId="2" borderId="11" xfId="1" applyFont="1" applyFill="1" applyBorder="1"/>
    <xf numFmtId="0" fontId="23" fillId="2" borderId="0" xfId="0" applyFont="1" applyFill="1" applyAlignment="1">
      <alignment horizontal="left"/>
    </xf>
    <xf numFmtId="2" fontId="23" fillId="2" borderId="0" xfId="0" applyNumberFormat="1" applyFont="1" applyFill="1" applyAlignment="1">
      <alignment horizontal="center"/>
    </xf>
    <xf numFmtId="164" fontId="23" fillId="2" borderId="0" xfId="0" applyNumberFormat="1" applyFont="1" applyFill="1" applyAlignment="1">
      <alignment horizontal="center"/>
    </xf>
    <xf numFmtId="0" fontId="28" fillId="2" borderId="0" xfId="4" applyFont="1" applyFill="1" applyAlignment="1">
      <alignment horizontal="center"/>
    </xf>
    <xf numFmtId="0" fontId="20" fillId="2" borderId="10" xfId="4" applyFont="1" applyFill="1" applyBorder="1" applyAlignment="1">
      <alignment horizontal="center"/>
    </xf>
    <xf numFmtId="0" fontId="28" fillId="2" borderId="0" xfId="1" applyFont="1" applyFill="1" applyAlignment="1">
      <alignment horizontal="center"/>
    </xf>
    <xf numFmtId="0" fontId="20" fillId="2" borderId="10" xfId="1" applyFont="1" applyFill="1" applyBorder="1" applyAlignment="1">
      <alignment horizontal="center"/>
    </xf>
    <xf numFmtId="0" fontId="23" fillId="2" borderId="0" xfId="3" applyFont="1" applyFill="1" applyAlignment="1">
      <alignment horizontal="right"/>
    </xf>
    <xf numFmtId="0" fontId="22" fillId="2" borderId="0" xfId="3" applyFont="1" applyFill="1" applyAlignment="1">
      <alignment horizontal="center"/>
    </xf>
    <xf numFmtId="164" fontId="20" fillId="2" borderId="0" xfId="3" applyNumberFormat="1" applyFont="1" applyFill="1" applyAlignment="1">
      <alignment horizontal="center"/>
    </xf>
    <xf numFmtId="166" fontId="23" fillId="2" borderId="13" xfId="3" applyNumberFormat="1" applyFont="1" applyFill="1" applyBorder="1" applyAlignment="1">
      <alignment horizontal="center" vertical="center"/>
    </xf>
    <xf numFmtId="166" fontId="23" fillId="2" borderId="15" xfId="3" applyNumberFormat="1" applyFont="1" applyFill="1" applyBorder="1" applyAlignment="1">
      <alignment horizontal="center" vertical="center"/>
    </xf>
    <xf numFmtId="0" fontId="21" fillId="2" borderId="18" xfId="3" applyFont="1" applyFill="1" applyBorder="1" applyAlignment="1">
      <alignment horizontal="center" wrapText="1"/>
    </xf>
    <xf numFmtId="0" fontId="21" fillId="2" borderId="19" xfId="3" applyFont="1" applyFill="1" applyBorder="1" applyAlignment="1">
      <alignment horizontal="center" wrapText="1"/>
    </xf>
    <xf numFmtId="0" fontId="21" fillId="2" borderId="20" xfId="3" applyFont="1" applyFill="1" applyBorder="1" applyAlignment="1">
      <alignment horizontal="center" wrapText="1"/>
    </xf>
    <xf numFmtId="0" fontId="7" fillId="3" borderId="0" xfId="0" applyFont="1" applyFill="1" applyAlignment="1" applyProtection="1">
      <alignment horizontal="left" wrapText="1"/>
      <protection locked="0"/>
    </xf>
    <xf numFmtId="0" fontId="13" fillId="2" borderId="18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 vertical="center"/>
    </xf>
    <xf numFmtId="0" fontId="8" fillId="3" borderId="0" xfId="0" applyFont="1" applyFill="1" applyAlignment="1" applyProtection="1">
      <alignment horizontal="left" wrapText="1"/>
      <protection locked="0"/>
    </xf>
    <xf numFmtId="0" fontId="8" fillId="3" borderId="0" xfId="0" applyFont="1" applyFill="1" applyAlignment="1" applyProtection="1">
      <alignment horizontal="left"/>
      <protection locked="0"/>
    </xf>
    <xf numFmtId="0" fontId="13" fillId="2" borderId="18" xfId="0" applyFont="1" applyFill="1" applyBorder="1" applyAlignment="1">
      <alignment horizontal="justify" vertical="center" wrapText="1"/>
    </xf>
    <xf numFmtId="0" fontId="13" fillId="2" borderId="19" xfId="0" applyFont="1" applyFill="1" applyBorder="1" applyAlignment="1">
      <alignment horizontal="justify" vertical="center" wrapText="1"/>
    </xf>
    <xf numFmtId="0" fontId="13" fillId="2" borderId="20" xfId="0" applyFont="1" applyFill="1" applyBorder="1" applyAlignment="1">
      <alignment horizontal="justify" vertical="center" wrapText="1"/>
    </xf>
    <xf numFmtId="0" fontId="13" fillId="2" borderId="18" xfId="0" applyFont="1" applyFill="1" applyBorder="1" applyAlignment="1">
      <alignment horizontal="left" vertical="center" wrapText="1"/>
    </xf>
    <xf numFmtId="0" fontId="13" fillId="2" borderId="19" xfId="0" applyFont="1" applyFill="1" applyBorder="1" applyAlignment="1">
      <alignment horizontal="left" vertical="center" wrapText="1"/>
    </xf>
    <xf numFmtId="0" fontId="13" fillId="2" borderId="20" xfId="0" applyFont="1" applyFill="1" applyBorder="1" applyAlignment="1">
      <alignment horizontal="left" vertical="center" wrapText="1"/>
    </xf>
    <xf numFmtId="0" fontId="6" fillId="2" borderId="4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58" xfId="0" applyFont="1" applyFill="1" applyBorder="1" applyAlignment="1">
      <alignment horizontal="center"/>
    </xf>
    <xf numFmtId="0" fontId="7" fillId="3" borderId="0" xfId="0" applyFont="1" applyFill="1" applyAlignment="1" applyProtection="1">
      <alignment horizontal="left"/>
      <protection locked="0"/>
    </xf>
    <xf numFmtId="10" fontId="9" fillId="2" borderId="14" xfId="0" applyNumberFormat="1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left" vertical="center" wrapText="1"/>
    </xf>
    <xf numFmtId="0" fontId="13" fillId="2" borderId="22" xfId="0" applyFont="1" applyFill="1" applyBorder="1" applyAlignment="1">
      <alignment horizontal="left" vertical="center" wrapText="1"/>
    </xf>
    <xf numFmtId="0" fontId="13" fillId="2" borderId="43" xfId="0" applyFont="1" applyFill="1" applyBorder="1" applyAlignment="1">
      <alignment horizontal="left" vertical="center" wrapText="1"/>
    </xf>
    <xf numFmtId="0" fontId="13" fillId="2" borderId="44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2" fontId="7" fillId="3" borderId="13" xfId="0" applyNumberFormat="1" applyFont="1" applyFill="1" applyBorder="1" applyAlignment="1" applyProtection="1">
      <alignment horizontal="center" vertical="center"/>
      <protection locked="0"/>
    </xf>
    <xf numFmtId="2" fontId="7" fillId="3" borderId="14" xfId="0" applyNumberFormat="1" applyFont="1" applyFill="1" applyBorder="1" applyAlignment="1" applyProtection="1">
      <alignment horizontal="center" vertical="center"/>
      <protection locked="0"/>
    </xf>
    <xf numFmtId="2" fontId="7" fillId="3" borderId="15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6" fillId="2" borderId="43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43" xfId="0" applyFont="1" applyFill="1" applyBorder="1" applyAlignment="1">
      <alignment horizontal="center" vertical="center" wrapText="1"/>
    </xf>
    <xf numFmtId="0" fontId="13" fillId="2" borderId="44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2 2" xfId="2"/>
    <cellStyle name="Normal 3" xfId="3"/>
    <cellStyle name="Normal 4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22" customWidth="1"/>
    <col min="2" max="2" width="20.42578125" style="422" customWidth="1"/>
    <col min="3" max="3" width="31.85546875" style="422" customWidth="1"/>
    <col min="4" max="4" width="25.85546875" style="422" customWidth="1"/>
    <col min="5" max="5" width="25.7109375" style="422" customWidth="1"/>
    <col min="6" max="6" width="23.140625" style="422" customWidth="1"/>
    <col min="7" max="7" width="28.42578125" style="422" customWidth="1"/>
    <col min="8" max="8" width="21.5703125" style="422" customWidth="1"/>
    <col min="9" max="9" width="9.140625" style="422" customWidth="1"/>
    <col min="10" max="16384" width="9.140625" style="451"/>
  </cols>
  <sheetData>
    <row r="14" spans="1:6" ht="15" customHeight="1" x14ac:dyDescent="0.3">
      <c r="A14" s="421"/>
      <c r="C14" s="423"/>
      <c r="F14" s="423"/>
    </row>
    <row r="15" spans="1:6" ht="18.75" customHeight="1" x14ac:dyDescent="0.3">
      <c r="A15" s="500" t="s">
        <v>0</v>
      </c>
      <c r="B15" s="500"/>
      <c r="C15" s="500"/>
      <c r="D15" s="500"/>
      <c r="E15" s="500"/>
    </row>
    <row r="16" spans="1:6" ht="16.5" customHeight="1" x14ac:dyDescent="0.3">
      <c r="A16" s="424" t="s">
        <v>1</v>
      </c>
      <c r="B16" s="425" t="s">
        <v>2</v>
      </c>
    </row>
    <row r="17" spans="1:5" ht="16.5" customHeight="1" x14ac:dyDescent="0.3">
      <c r="A17" s="426" t="s">
        <v>3</v>
      </c>
      <c r="B17" s="497" t="s">
        <v>124</v>
      </c>
      <c r="D17" s="427"/>
      <c r="E17" s="428"/>
    </row>
    <row r="18" spans="1:5" ht="16.5" customHeight="1" x14ac:dyDescent="0.3">
      <c r="A18" s="429" t="s">
        <v>4</v>
      </c>
      <c r="B18" s="497" t="s">
        <v>121</v>
      </c>
      <c r="C18" s="428"/>
      <c r="D18" s="428"/>
      <c r="E18" s="428"/>
    </row>
    <row r="19" spans="1:5" ht="16.5" customHeight="1" x14ac:dyDescent="0.3">
      <c r="A19" s="429" t="s">
        <v>6</v>
      </c>
      <c r="B19" s="498">
        <v>99.7</v>
      </c>
      <c r="C19" s="428"/>
      <c r="D19" s="428"/>
      <c r="E19" s="428"/>
    </row>
    <row r="20" spans="1:5" ht="16.5" customHeight="1" x14ac:dyDescent="0.3">
      <c r="A20" s="426" t="s">
        <v>7</v>
      </c>
      <c r="B20" s="498">
        <v>15.81</v>
      </c>
      <c r="C20" s="428"/>
      <c r="D20" s="428"/>
      <c r="E20" s="428"/>
    </row>
    <row r="21" spans="1:5" ht="16.5" customHeight="1" x14ac:dyDescent="0.3">
      <c r="A21" s="426" t="s">
        <v>9</v>
      </c>
      <c r="B21" s="499">
        <v>3.2000000000000001E-2</v>
      </c>
      <c r="C21" s="428"/>
      <c r="D21" s="428"/>
      <c r="E21" s="428"/>
    </row>
    <row r="22" spans="1:5" ht="15.75" customHeight="1" x14ac:dyDescent="0.25">
      <c r="A22" s="428"/>
      <c r="B22" s="428" t="s">
        <v>129</v>
      </c>
      <c r="C22" s="428"/>
      <c r="D22" s="428"/>
      <c r="E22" s="428"/>
    </row>
    <row r="23" spans="1:5" ht="16.5" customHeight="1" x14ac:dyDescent="0.3">
      <c r="A23" s="430" t="s">
        <v>11</v>
      </c>
      <c r="B23" s="431" t="s">
        <v>12</v>
      </c>
      <c r="C23" s="430" t="s">
        <v>13</v>
      </c>
      <c r="D23" s="430" t="s">
        <v>14</v>
      </c>
      <c r="E23" s="430" t="s">
        <v>15</v>
      </c>
    </row>
    <row r="24" spans="1:5" ht="16.5" customHeight="1" x14ac:dyDescent="0.3">
      <c r="A24" s="432">
        <v>1</v>
      </c>
      <c r="B24" s="365">
        <v>7598542</v>
      </c>
      <c r="C24" s="365">
        <v>5593.54</v>
      </c>
      <c r="D24" s="366">
        <v>1.18</v>
      </c>
      <c r="E24" s="367">
        <v>3.2</v>
      </c>
    </row>
    <row r="25" spans="1:5" ht="16.5" customHeight="1" x14ac:dyDescent="0.3">
      <c r="A25" s="432">
        <v>2</v>
      </c>
      <c r="B25" s="365">
        <v>7630877</v>
      </c>
      <c r="C25" s="365">
        <v>5801.62</v>
      </c>
      <c r="D25" s="366">
        <v>1.1299999999999999</v>
      </c>
      <c r="E25" s="366">
        <v>3.2</v>
      </c>
    </row>
    <row r="26" spans="1:5" ht="16.5" customHeight="1" x14ac:dyDescent="0.3">
      <c r="A26" s="432">
        <v>3</v>
      </c>
      <c r="B26" s="365">
        <v>7589899</v>
      </c>
      <c r="C26" s="365">
        <v>5797.46</v>
      </c>
      <c r="D26" s="366">
        <v>1.17</v>
      </c>
      <c r="E26" s="366">
        <v>3.2</v>
      </c>
    </row>
    <row r="27" spans="1:5" ht="16.5" customHeight="1" x14ac:dyDescent="0.3">
      <c r="A27" s="432">
        <v>4</v>
      </c>
      <c r="B27" s="365">
        <v>7628570</v>
      </c>
      <c r="C27" s="365">
        <v>5779.03</v>
      </c>
      <c r="D27" s="366">
        <v>1.1499999999999999</v>
      </c>
      <c r="E27" s="366">
        <v>3.2</v>
      </c>
    </row>
    <row r="28" spans="1:5" ht="16.5" customHeight="1" x14ac:dyDescent="0.3">
      <c r="A28" s="432">
        <v>5</v>
      </c>
      <c r="B28" s="365">
        <v>7622910</v>
      </c>
      <c r="C28" s="365">
        <v>5796.93</v>
      </c>
      <c r="D28" s="366">
        <v>1.1599999999999999</v>
      </c>
      <c r="E28" s="366">
        <v>3.2</v>
      </c>
    </row>
    <row r="29" spans="1:5" ht="16.5" customHeight="1" x14ac:dyDescent="0.3">
      <c r="A29" s="432">
        <v>6</v>
      </c>
      <c r="B29" s="368">
        <v>7610510</v>
      </c>
      <c r="C29" s="368">
        <v>5835.86</v>
      </c>
      <c r="D29" s="369">
        <v>1.1399999999999999</v>
      </c>
      <c r="E29" s="369">
        <v>3.2</v>
      </c>
    </row>
    <row r="30" spans="1:5" ht="16.5" customHeight="1" x14ac:dyDescent="0.3">
      <c r="A30" s="433" t="s">
        <v>16</v>
      </c>
      <c r="B30" s="434">
        <f>AVERAGE(B24:B29)</f>
        <v>7613551.333333333</v>
      </c>
      <c r="C30" s="435">
        <f>AVERAGE(C24:C29)</f>
        <v>5767.4066666666658</v>
      </c>
      <c r="D30" s="436">
        <f>AVERAGE(D24:D29)</f>
        <v>1.1549999999999998</v>
      </c>
      <c r="E30" s="436">
        <f>AVERAGE(E24:E29)</f>
        <v>3.1999999999999997</v>
      </c>
    </row>
    <row r="31" spans="1:5" ht="16.5" customHeight="1" x14ac:dyDescent="0.3">
      <c r="A31" s="437" t="s">
        <v>17</v>
      </c>
      <c r="B31" s="438">
        <f>(STDEV(B24:B29)/B30)</f>
        <v>2.2035299631905985E-3</v>
      </c>
      <c r="C31" s="439"/>
      <c r="D31" s="439"/>
      <c r="E31" s="440"/>
    </row>
    <row r="32" spans="1:5" s="422" customFormat="1" ht="16.5" customHeight="1" x14ac:dyDescent="0.3">
      <c r="A32" s="441" t="s">
        <v>18</v>
      </c>
      <c r="B32" s="442">
        <f>COUNT(B24:B29)</f>
        <v>6</v>
      </c>
      <c r="C32" s="443"/>
      <c r="D32" s="444"/>
      <c r="E32" s="445"/>
    </row>
    <row r="33" spans="1:5" s="422" customFormat="1" ht="15.75" customHeight="1" x14ac:dyDescent="0.25">
      <c r="A33" s="428"/>
      <c r="B33" s="428"/>
      <c r="C33" s="428"/>
      <c r="D33" s="428"/>
      <c r="E33" s="428"/>
    </row>
    <row r="34" spans="1:5" s="422" customFormat="1" ht="16.5" customHeight="1" x14ac:dyDescent="0.3">
      <c r="A34" s="429" t="s">
        <v>19</v>
      </c>
      <c r="B34" s="446" t="s">
        <v>130</v>
      </c>
      <c r="C34" s="447"/>
      <c r="D34" s="447"/>
      <c r="E34" s="447"/>
    </row>
    <row r="35" spans="1:5" ht="16.5" customHeight="1" x14ac:dyDescent="0.3">
      <c r="A35" s="429"/>
      <c r="B35" s="446" t="s">
        <v>131</v>
      </c>
      <c r="C35" s="447"/>
      <c r="D35" s="447"/>
      <c r="E35" s="447"/>
    </row>
    <row r="36" spans="1:5" ht="16.5" customHeight="1" x14ac:dyDescent="0.3">
      <c r="A36" s="429"/>
      <c r="B36" s="446" t="s">
        <v>132</v>
      </c>
      <c r="C36" s="447"/>
      <c r="D36" s="447"/>
      <c r="E36" s="447"/>
    </row>
    <row r="37" spans="1:5" ht="15.75" customHeight="1" x14ac:dyDescent="0.25">
      <c r="A37" s="428"/>
      <c r="B37" s="428"/>
      <c r="C37" s="428"/>
      <c r="D37" s="428"/>
      <c r="E37" s="428"/>
    </row>
    <row r="38" spans="1:5" ht="16.5" customHeight="1" x14ac:dyDescent="0.3">
      <c r="A38" s="424" t="s">
        <v>1</v>
      </c>
      <c r="B38" s="425" t="s">
        <v>20</v>
      </c>
    </row>
    <row r="39" spans="1:5" ht="16.5" customHeight="1" x14ac:dyDescent="0.3">
      <c r="A39" s="429" t="s">
        <v>4</v>
      </c>
      <c r="B39" s="467" t="s">
        <v>134</v>
      </c>
      <c r="C39" s="428"/>
      <c r="D39" s="428"/>
      <c r="E39" s="428"/>
    </row>
    <row r="40" spans="1:5" ht="16.5" customHeight="1" x14ac:dyDescent="0.3">
      <c r="A40" s="429" t="s">
        <v>6</v>
      </c>
      <c r="B40" s="463" t="s">
        <v>133</v>
      </c>
      <c r="C40" s="428"/>
      <c r="D40" s="428"/>
      <c r="E40" s="428"/>
    </row>
    <row r="41" spans="1:5" ht="16.5" customHeight="1" x14ac:dyDescent="0.3">
      <c r="A41" s="426" t="s">
        <v>7</v>
      </c>
      <c r="B41" s="467">
        <v>99.9</v>
      </c>
      <c r="C41" s="428"/>
      <c r="D41" s="428"/>
      <c r="E41" s="428"/>
    </row>
    <row r="42" spans="1:5" ht="16.5" customHeight="1" x14ac:dyDescent="0.3">
      <c r="A42" s="426" t="s">
        <v>9</v>
      </c>
      <c r="B42" s="467">
        <v>16.809999999999999</v>
      </c>
      <c r="C42" s="428"/>
      <c r="D42" s="428"/>
      <c r="E42" s="428"/>
    </row>
    <row r="43" spans="1:5" ht="15.75" customHeight="1" x14ac:dyDescent="0.3">
      <c r="A43" s="428"/>
      <c r="B43" s="468">
        <v>0.16</v>
      </c>
      <c r="C43" s="428"/>
      <c r="D43" s="428"/>
      <c r="E43" s="428"/>
    </row>
    <row r="44" spans="1:5" ht="16.5" customHeight="1" x14ac:dyDescent="0.3">
      <c r="A44" s="430" t="s">
        <v>11</v>
      </c>
      <c r="B44" s="431" t="s">
        <v>12</v>
      </c>
      <c r="C44" s="430" t="s">
        <v>13</v>
      </c>
      <c r="D44" s="430" t="s">
        <v>14</v>
      </c>
      <c r="E44" s="430" t="s">
        <v>15</v>
      </c>
    </row>
    <row r="45" spans="1:5" ht="16.5" customHeight="1" x14ac:dyDescent="0.3">
      <c r="A45" s="432">
        <v>1</v>
      </c>
      <c r="B45" s="365">
        <v>7598542</v>
      </c>
      <c r="C45" s="365">
        <v>5593.54</v>
      </c>
      <c r="D45" s="366">
        <v>1.18</v>
      </c>
      <c r="E45" s="367">
        <v>3.2</v>
      </c>
    </row>
    <row r="46" spans="1:5" ht="16.5" customHeight="1" x14ac:dyDescent="0.3">
      <c r="A46" s="432">
        <v>2</v>
      </c>
      <c r="B46" s="365">
        <v>7630877</v>
      </c>
      <c r="C46" s="365">
        <v>5801.62</v>
      </c>
      <c r="D46" s="366">
        <v>1.1299999999999999</v>
      </c>
      <c r="E46" s="366">
        <v>3.2</v>
      </c>
    </row>
    <row r="47" spans="1:5" ht="16.5" customHeight="1" x14ac:dyDescent="0.3">
      <c r="A47" s="432">
        <v>3</v>
      </c>
      <c r="B47" s="365">
        <v>7589899</v>
      </c>
      <c r="C47" s="365">
        <v>5797.46</v>
      </c>
      <c r="D47" s="366">
        <v>1.17</v>
      </c>
      <c r="E47" s="366">
        <v>3.2</v>
      </c>
    </row>
    <row r="48" spans="1:5" ht="16.5" customHeight="1" x14ac:dyDescent="0.3">
      <c r="A48" s="432">
        <v>4</v>
      </c>
      <c r="B48" s="365">
        <v>7628570</v>
      </c>
      <c r="C48" s="365">
        <v>5779.03</v>
      </c>
      <c r="D48" s="366">
        <v>1.1499999999999999</v>
      </c>
      <c r="E48" s="366">
        <v>3.2</v>
      </c>
    </row>
    <row r="49" spans="1:7" ht="16.5" customHeight="1" x14ac:dyDescent="0.3">
      <c r="A49" s="432">
        <v>5</v>
      </c>
      <c r="B49" s="365">
        <v>7622910</v>
      </c>
      <c r="C49" s="365">
        <v>5796.93</v>
      </c>
      <c r="D49" s="366">
        <v>1.1599999999999999</v>
      </c>
      <c r="E49" s="366">
        <v>3.2</v>
      </c>
    </row>
    <row r="50" spans="1:7" ht="16.5" customHeight="1" x14ac:dyDescent="0.3">
      <c r="A50" s="432">
        <v>6</v>
      </c>
      <c r="B50" s="368">
        <v>7610510</v>
      </c>
      <c r="C50" s="368">
        <v>5835.86</v>
      </c>
      <c r="D50" s="369">
        <v>1.1399999999999999</v>
      </c>
      <c r="E50" s="369">
        <v>3.2</v>
      </c>
    </row>
    <row r="51" spans="1:7" ht="16.5" customHeight="1" x14ac:dyDescent="0.3">
      <c r="A51" s="433" t="s">
        <v>16</v>
      </c>
      <c r="B51" s="434">
        <f>AVERAGE(B45:B50)</f>
        <v>7613551.333333333</v>
      </c>
      <c r="C51" s="435">
        <f>AVERAGE(C45:C50)</f>
        <v>5767.4066666666658</v>
      </c>
      <c r="D51" s="436">
        <f>AVERAGE(D45:D50)</f>
        <v>1.1549999999999998</v>
      </c>
      <c r="E51" s="436">
        <f>AVERAGE(E45:E50)</f>
        <v>3.1999999999999997</v>
      </c>
    </row>
    <row r="52" spans="1:7" ht="16.5" customHeight="1" x14ac:dyDescent="0.3">
      <c r="A52" s="437" t="s">
        <v>17</v>
      </c>
      <c r="B52" s="438">
        <f>(STDEV(B45:B50)/B51)</f>
        <v>2.2035299631905985E-3</v>
      </c>
      <c r="C52" s="439"/>
      <c r="D52" s="439"/>
      <c r="E52" s="440"/>
    </row>
    <row r="53" spans="1:7" s="422" customFormat="1" ht="16.5" customHeight="1" x14ac:dyDescent="0.3">
      <c r="A53" s="441" t="s">
        <v>18</v>
      </c>
      <c r="B53" s="442">
        <f>COUNT(B45:B50)</f>
        <v>6</v>
      </c>
      <c r="C53" s="443"/>
      <c r="D53" s="444"/>
      <c r="E53" s="445"/>
    </row>
    <row r="54" spans="1:7" s="422" customFormat="1" ht="15.75" customHeight="1" x14ac:dyDescent="0.25">
      <c r="A54" s="428"/>
      <c r="B54" s="428"/>
      <c r="C54" s="428"/>
      <c r="D54" s="428"/>
      <c r="E54" s="428"/>
    </row>
    <row r="55" spans="1:7" s="422" customFormat="1" ht="16.5" customHeight="1" x14ac:dyDescent="0.3">
      <c r="A55" s="429" t="s">
        <v>19</v>
      </c>
      <c r="B55" s="446" t="s">
        <v>130</v>
      </c>
      <c r="C55" s="447"/>
      <c r="D55" s="447"/>
      <c r="E55" s="447"/>
    </row>
    <row r="56" spans="1:7" ht="16.5" customHeight="1" x14ac:dyDescent="0.3">
      <c r="A56" s="429"/>
      <c r="B56" s="446" t="s">
        <v>131</v>
      </c>
      <c r="C56" s="447"/>
      <c r="D56" s="447"/>
      <c r="E56" s="447"/>
    </row>
    <row r="57" spans="1:7" ht="16.5" customHeight="1" x14ac:dyDescent="0.3">
      <c r="A57" s="429"/>
      <c r="B57" s="446" t="s">
        <v>132</v>
      </c>
      <c r="C57" s="447"/>
      <c r="D57" s="447"/>
      <c r="E57" s="447"/>
    </row>
    <row r="58" spans="1:7" ht="14.25" customHeight="1" thickBot="1" x14ac:dyDescent="0.3">
      <c r="A58" s="448"/>
      <c r="B58" s="449"/>
      <c r="D58" s="450"/>
      <c r="F58" s="451"/>
      <c r="G58" s="451"/>
    </row>
    <row r="59" spans="1:7" ht="15" customHeight="1" x14ac:dyDescent="0.3">
      <c r="B59" s="501" t="s">
        <v>21</v>
      </c>
      <c r="C59" s="501"/>
      <c r="E59" s="452" t="s">
        <v>22</v>
      </c>
      <c r="F59" s="453"/>
      <c r="G59" s="452" t="s">
        <v>23</v>
      </c>
    </row>
    <row r="60" spans="1:7" ht="15" customHeight="1" x14ac:dyDescent="0.3">
      <c r="A60" s="454" t="s">
        <v>24</v>
      </c>
      <c r="B60" s="455"/>
      <c r="C60" s="455"/>
      <c r="E60" s="455"/>
      <c r="G60" s="455"/>
    </row>
    <row r="61" spans="1:7" ht="15" customHeight="1" x14ac:dyDescent="0.3">
      <c r="A61" s="454" t="s">
        <v>25</v>
      </c>
      <c r="B61" s="456"/>
      <c r="C61" s="456"/>
      <c r="E61" s="456"/>
      <c r="G61" s="4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59" customWidth="1"/>
    <col min="2" max="2" width="20.42578125" style="459" customWidth="1"/>
    <col min="3" max="3" width="31.85546875" style="459" customWidth="1"/>
    <col min="4" max="4" width="25.85546875" style="459" customWidth="1"/>
    <col min="5" max="5" width="25.7109375" style="459" customWidth="1"/>
    <col min="6" max="6" width="23.140625" style="459" customWidth="1"/>
    <col min="7" max="7" width="28.42578125" style="459" customWidth="1"/>
    <col min="8" max="8" width="21.5703125" style="459" customWidth="1"/>
    <col min="9" max="9" width="9.140625" style="459" customWidth="1"/>
    <col min="10" max="16384" width="9.140625" style="490"/>
  </cols>
  <sheetData>
    <row r="14" spans="1:6" ht="15" customHeight="1" x14ac:dyDescent="0.3">
      <c r="A14" s="458"/>
      <c r="C14" s="460"/>
      <c r="F14" s="460"/>
    </row>
    <row r="15" spans="1:6" ht="18.75" customHeight="1" x14ac:dyDescent="0.3">
      <c r="A15" s="502" t="s">
        <v>0</v>
      </c>
      <c r="B15" s="502"/>
      <c r="C15" s="502"/>
      <c r="D15" s="502"/>
      <c r="E15" s="502"/>
    </row>
    <row r="16" spans="1:6" ht="16.5" customHeight="1" x14ac:dyDescent="0.3">
      <c r="A16" s="461" t="s">
        <v>1</v>
      </c>
      <c r="B16" s="462" t="s">
        <v>2</v>
      </c>
    </row>
    <row r="17" spans="1:5" ht="16.5" customHeight="1" x14ac:dyDescent="0.3">
      <c r="A17" s="463" t="s">
        <v>3</v>
      </c>
      <c r="B17" s="467" t="s">
        <v>124</v>
      </c>
      <c r="D17" s="464"/>
      <c r="E17" s="465"/>
    </row>
    <row r="18" spans="1:5" ht="16.5" customHeight="1" x14ac:dyDescent="0.3">
      <c r="A18" s="466" t="s">
        <v>4</v>
      </c>
      <c r="B18" s="463" t="s">
        <v>133</v>
      </c>
      <c r="C18" s="465"/>
      <c r="D18" s="465"/>
      <c r="E18" s="465"/>
    </row>
    <row r="19" spans="1:5" ht="16.5" customHeight="1" x14ac:dyDescent="0.3">
      <c r="A19" s="466" t="s">
        <v>6</v>
      </c>
      <c r="B19" s="467">
        <v>99.9</v>
      </c>
      <c r="C19" s="465"/>
      <c r="D19" s="465"/>
      <c r="E19" s="465"/>
    </row>
    <row r="20" spans="1:5" ht="16.5" customHeight="1" x14ac:dyDescent="0.3">
      <c r="A20" s="463" t="s">
        <v>7</v>
      </c>
      <c r="B20" s="467">
        <v>16.809999999999999</v>
      </c>
      <c r="C20" s="465"/>
      <c r="D20" s="465"/>
      <c r="E20" s="465"/>
    </row>
    <row r="21" spans="1:5" ht="16.5" customHeight="1" x14ac:dyDescent="0.3">
      <c r="A21" s="463" t="s">
        <v>9</v>
      </c>
      <c r="B21" s="468">
        <v>0.16</v>
      </c>
      <c r="C21" s="465"/>
      <c r="D21" s="465"/>
      <c r="E21" s="465"/>
    </row>
    <row r="22" spans="1:5" ht="15.75" customHeight="1" x14ac:dyDescent="0.25">
      <c r="A22" s="465"/>
      <c r="B22" s="465" t="s">
        <v>129</v>
      </c>
      <c r="C22" s="465"/>
      <c r="D22" s="465"/>
      <c r="E22" s="465"/>
    </row>
    <row r="23" spans="1:5" ht="16.5" customHeight="1" x14ac:dyDescent="0.3">
      <c r="A23" s="469" t="s">
        <v>11</v>
      </c>
      <c r="B23" s="470" t="s">
        <v>12</v>
      </c>
      <c r="C23" s="469" t="s">
        <v>13</v>
      </c>
      <c r="D23" s="469" t="s">
        <v>14</v>
      </c>
      <c r="E23" s="469" t="s">
        <v>15</v>
      </c>
    </row>
    <row r="24" spans="1:5" ht="16.5" customHeight="1" x14ac:dyDescent="0.3">
      <c r="A24" s="471">
        <v>1</v>
      </c>
      <c r="B24" s="370">
        <v>101148807</v>
      </c>
      <c r="C24" s="371">
        <v>8043.16</v>
      </c>
      <c r="D24" s="372">
        <v>1.06</v>
      </c>
      <c r="E24" s="373">
        <v>7.32</v>
      </c>
    </row>
    <row r="25" spans="1:5" ht="16.5" customHeight="1" x14ac:dyDescent="0.3">
      <c r="A25" s="471">
        <v>2</v>
      </c>
      <c r="B25" s="370">
        <v>101591829</v>
      </c>
      <c r="C25" s="371">
        <v>8330.35</v>
      </c>
      <c r="D25" s="372">
        <v>1.04</v>
      </c>
      <c r="E25" s="372">
        <v>7.3</v>
      </c>
    </row>
    <row r="26" spans="1:5" ht="16.5" customHeight="1" x14ac:dyDescent="0.3">
      <c r="A26" s="471">
        <v>3</v>
      </c>
      <c r="B26" s="370">
        <v>100948762</v>
      </c>
      <c r="C26" s="371">
        <v>8316.1200000000008</v>
      </c>
      <c r="D26" s="372">
        <v>1.05</v>
      </c>
      <c r="E26" s="372">
        <v>7.29</v>
      </c>
    </row>
    <row r="27" spans="1:5" ht="16.5" customHeight="1" x14ac:dyDescent="0.3">
      <c r="A27" s="471">
        <v>4</v>
      </c>
      <c r="B27" s="370">
        <v>101317656</v>
      </c>
      <c r="C27" s="371">
        <v>8348.5300000000007</v>
      </c>
      <c r="D27" s="372">
        <v>1.05</v>
      </c>
      <c r="E27" s="372">
        <v>7.8</v>
      </c>
    </row>
    <row r="28" spans="1:5" ht="16.5" customHeight="1" x14ac:dyDescent="0.3">
      <c r="A28" s="471">
        <v>5</v>
      </c>
      <c r="B28" s="370">
        <v>101233595</v>
      </c>
      <c r="C28" s="371">
        <v>8460.7900000000009</v>
      </c>
      <c r="D28" s="372">
        <v>1.02</v>
      </c>
      <c r="E28" s="372">
        <v>7.28</v>
      </c>
    </row>
    <row r="29" spans="1:5" ht="16.5" customHeight="1" x14ac:dyDescent="0.3">
      <c r="A29" s="471">
        <v>6</v>
      </c>
      <c r="B29" s="374">
        <v>101085428</v>
      </c>
      <c r="C29" s="375">
        <v>8427.51</v>
      </c>
      <c r="D29" s="376">
        <v>1.03</v>
      </c>
      <c r="E29" s="372">
        <v>7.28</v>
      </c>
    </row>
    <row r="30" spans="1:5" ht="16.5" customHeight="1" x14ac:dyDescent="0.3">
      <c r="A30" s="472" t="s">
        <v>16</v>
      </c>
      <c r="B30" s="473">
        <f>AVERAGE(B24:B29)</f>
        <v>101221012.83333333</v>
      </c>
      <c r="C30" s="474">
        <f>AVERAGE(C24:C29)</f>
        <v>8321.0766666666677</v>
      </c>
      <c r="D30" s="475">
        <f>AVERAGE(D24:D29)</f>
        <v>1.0416666666666667</v>
      </c>
      <c r="E30" s="475">
        <f>AVERAGE(E24:E29)</f>
        <v>7.3783333333333339</v>
      </c>
    </row>
    <row r="31" spans="1:5" ht="16.5" customHeight="1" x14ac:dyDescent="0.3">
      <c r="A31" s="476" t="s">
        <v>17</v>
      </c>
      <c r="B31" s="477">
        <f>(STDEV(B24:B29)/B30)</f>
        <v>2.1856434033952366E-3</v>
      </c>
      <c r="C31" s="478"/>
      <c r="D31" s="478"/>
      <c r="E31" s="479"/>
    </row>
    <row r="32" spans="1:5" s="459" customFormat="1" ht="16.5" customHeight="1" x14ac:dyDescent="0.3">
      <c r="A32" s="480" t="s">
        <v>18</v>
      </c>
      <c r="B32" s="481">
        <f>COUNT(B24:B29)</f>
        <v>6</v>
      </c>
      <c r="C32" s="482"/>
      <c r="D32" s="483"/>
      <c r="E32" s="484"/>
    </row>
    <row r="33" spans="1:5" s="459" customFormat="1" ht="15.75" customHeight="1" x14ac:dyDescent="0.25">
      <c r="A33" s="465"/>
      <c r="B33" s="465"/>
      <c r="C33" s="465"/>
      <c r="D33" s="465"/>
      <c r="E33" s="465"/>
    </row>
    <row r="34" spans="1:5" s="459" customFormat="1" ht="16.5" customHeight="1" x14ac:dyDescent="0.3">
      <c r="A34" s="466" t="s">
        <v>19</v>
      </c>
      <c r="B34" s="485" t="s">
        <v>130</v>
      </c>
      <c r="C34" s="486"/>
      <c r="D34" s="486"/>
      <c r="E34" s="486"/>
    </row>
    <row r="35" spans="1:5" ht="16.5" customHeight="1" x14ac:dyDescent="0.3">
      <c r="A35" s="466"/>
      <c r="B35" s="485" t="s">
        <v>131</v>
      </c>
      <c r="C35" s="486"/>
      <c r="D35" s="486"/>
      <c r="E35" s="486"/>
    </row>
    <row r="36" spans="1:5" ht="16.5" customHeight="1" x14ac:dyDescent="0.3">
      <c r="A36" s="466"/>
      <c r="B36" s="485" t="s">
        <v>132</v>
      </c>
      <c r="C36" s="486"/>
      <c r="D36" s="486"/>
      <c r="E36" s="486"/>
    </row>
    <row r="37" spans="1:5" ht="15.75" customHeight="1" x14ac:dyDescent="0.25">
      <c r="A37" s="465"/>
      <c r="B37" s="465"/>
      <c r="C37" s="465"/>
      <c r="D37" s="465"/>
      <c r="E37" s="465"/>
    </row>
    <row r="38" spans="1:5" ht="16.5" customHeight="1" x14ac:dyDescent="0.3">
      <c r="A38" s="461" t="s">
        <v>1</v>
      </c>
      <c r="B38" s="462" t="s">
        <v>20</v>
      </c>
    </row>
    <row r="39" spans="1:5" ht="16.5" customHeight="1" x14ac:dyDescent="0.3">
      <c r="A39" s="466" t="s">
        <v>4</v>
      </c>
      <c r="B39" s="463" t="s">
        <v>133</v>
      </c>
      <c r="C39" s="465"/>
      <c r="D39" s="465"/>
      <c r="E39" s="465"/>
    </row>
    <row r="40" spans="1:5" ht="16.5" customHeight="1" x14ac:dyDescent="0.3">
      <c r="A40" s="466" t="s">
        <v>6</v>
      </c>
      <c r="B40" s="467">
        <v>99.9</v>
      </c>
      <c r="C40" s="465"/>
      <c r="D40" s="465"/>
      <c r="E40" s="465"/>
    </row>
    <row r="41" spans="1:5" ht="16.5" customHeight="1" x14ac:dyDescent="0.3">
      <c r="A41" s="463" t="s">
        <v>7</v>
      </c>
      <c r="B41" s="467">
        <v>16.809999999999999</v>
      </c>
      <c r="C41" s="465"/>
      <c r="D41" s="465"/>
      <c r="E41" s="465"/>
    </row>
    <row r="42" spans="1:5" ht="16.5" customHeight="1" x14ac:dyDescent="0.3">
      <c r="A42" s="463" t="s">
        <v>9</v>
      </c>
      <c r="B42" s="468">
        <v>0.16</v>
      </c>
      <c r="C42" s="465"/>
      <c r="D42" s="465"/>
      <c r="E42" s="465"/>
    </row>
    <row r="43" spans="1:5" ht="15.75" customHeight="1" x14ac:dyDescent="0.25">
      <c r="A43" s="465"/>
      <c r="C43" s="465"/>
      <c r="D43" s="465"/>
      <c r="E43" s="465"/>
    </row>
    <row r="44" spans="1:5" ht="16.5" customHeight="1" x14ac:dyDescent="0.3">
      <c r="A44" s="469" t="s">
        <v>11</v>
      </c>
      <c r="B44" s="470" t="s">
        <v>12</v>
      </c>
      <c r="C44" s="469" t="s">
        <v>13</v>
      </c>
      <c r="D44" s="469" t="s">
        <v>14</v>
      </c>
      <c r="E44" s="469" t="s">
        <v>15</v>
      </c>
    </row>
    <row r="45" spans="1:5" ht="16.5" customHeight="1" x14ac:dyDescent="0.3">
      <c r="A45" s="471">
        <v>1</v>
      </c>
      <c r="B45" s="370">
        <v>101148807</v>
      </c>
      <c r="C45" s="371">
        <v>8043.16</v>
      </c>
      <c r="D45" s="372">
        <v>1.06</v>
      </c>
      <c r="E45" s="373">
        <v>7.32</v>
      </c>
    </row>
    <row r="46" spans="1:5" ht="16.5" customHeight="1" x14ac:dyDescent="0.3">
      <c r="A46" s="471">
        <v>2</v>
      </c>
      <c r="B46" s="370">
        <v>101591829</v>
      </c>
      <c r="C46" s="371">
        <v>8330.35</v>
      </c>
      <c r="D46" s="372">
        <v>1.04</v>
      </c>
      <c r="E46" s="372">
        <v>7.3</v>
      </c>
    </row>
    <row r="47" spans="1:5" ht="16.5" customHeight="1" x14ac:dyDescent="0.3">
      <c r="A47" s="471">
        <v>3</v>
      </c>
      <c r="B47" s="370">
        <v>100948762</v>
      </c>
      <c r="C47" s="371">
        <v>8316.1200000000008</v>
      </c>
      <c r="D47" s="372">
        <v>1.05</v>
      </c>
      <c r="E47" s="372">
        <v>7.29</v>
      </c>
    </row>
    <row r="48" spans="1:5" ht="16.5" customHeight="1" x14ac:dyDescent="0.3">
      <c r="A48" s="471">
        <v>4</v>
      </c>
      <c r="B48" s="370">
        <v>101317656</v>
      </c>
      <c r="C48" s="371">
        <v>8348.5300000000007</v>
      </c>
      <c r="D48" s="372">
        <v>1.05</v>
      </c>
      <c r="E48" s="372">
        <v>7.8</v>
      </c>
    </row>
    <row r="49" spans="1:7" ht="16.5" customHeight="1" x14ac:dyDescent="0.3">
      <c r="A49" s="471">
        <v>5</v>
      </c>
      <c r="B49" s="370">
        <v>101233595</v>
      </c>
      <c r="C49" s="371">
        <v>8460.7900000000009</v>
      </c>
      <c r="D49" s="372">
        <v>1.02</v>
      </c>
      <c r="E49" s="372">
        <v>7.28</v>
      </c>
    </row>
    <row r="50" spans="1:7" ht="16.5" customHeight="1" x14ac:dyDescent="0.3">
      <c r="A50" s="471">
        <v>6</v>
      </c>
      <c r="B50" s="374">
        <v>101085428</v>
      </c>
      <c r="C50" s="375">
        <v>8427.51</v>
      </c>
      <c r="D50" s="376">
        <v>1.03</v>
      </c>
      <c r="E50" s="372">
        <v>7.28</v>
      </c>
    </row>
    <row r="51" spans="1:7" ht="16.5" customHeight="1" x14ac:dyDescent="0.3">
      <c r="A51" s="472" t="s">
        <v>16</v>
      </c>
      <c r="B51" s="473">
        <f>AVERAGE(B45:B50)</f>
        <v>101221012.83333333</v>
      </c>
      <c r="C51" s="474">
        <f>AVERAGE(C45:C50)</f>
        <v>8321.0766666666677</v>
      </c>
      <c r="D51" s="475">
        <f>AVERAGE(D45:D50)</f>
        <v>1.0416666666666667</v>
      </c>
      <c r="E51" s="475">
        <f>AVERAGE(E45:E50)</f>
        <v>7.3783333333333339</v>
      </c>
    </row>
    <row r="52" spans="1:7" ht="16.5" customHeight="1" x14ac:dyDescent="0.3">
      <c r="A52" s="476" t="s">
        <v>17</v>
      </c>
      <c r="B52" s="477">
        <f>(STDEV(B45:B50)/B51)</f>
        <v>2.1856434033952366E-3</v>
      </c>
      <c r="C52" s="478"/>
      <c r="D52" s="478"/>
      <c r="E52" s="479"/>
    </row>
    <row r="53" spans="1:7" s="459" customFormat="1" ht="16.5" customHeight="1" x14ac:dyDescent="0.3">
      <c r="A53" s="480" t="s">
        <v>18</v>
      </c>
      <c r="B53" s="481">
        <f>COUNT(B45:B50)</f>
        <v>6</v>
      </c>
      <c r="C53" s="482"/>
      <c r="D53" s="483"/>
      <c r="E53" s="484"/>
    </row>
    <row r="54" spans="1:7" s="459" customFormat="1" ht="15.75" customHeight="1" x14ac:dyDescent="0.25">
      <c r="A54" s="465"/>
      <c r="B54" s="465"/>
      <c r="C54" s="465"/>
      <c r="D54" s="465"/>
      <c r="E54" s="465"/>
    </row>
    <row r="55" spans="1:7" s="459" customFormat="1" ht="16.5" customHeight="1" x14ac:dyDescent="0.3">
      <c r="A55" s="466" t="s">
        <v>19</v>
      </c>
      <c r="B55" s="485" t="s">
        <v>130</v>
      </c>
      <c r="C55" s="486"/>
      <c r="D55" s="486"/>
      <c r="E55" s="486"/>
    </row>
    <row r="56" spans="1:7" ht="16.5" customHeight="1" x14ac:dyDescent="0.3">
      <c r="A56" s="466"/>
      <c r="B56" s="485" t="s">
        <v>131</v>
      </c>
      <c r="C56" s="486"/>
      <c r="D56" s="486"/>
      <c r="E56" s="486"/>
    </row>
    <row r="57" spans="1:7" ht="16.5" customHeight="1" x14ac:dyDescent="0.3">
      <c r="A57" s="466"/>
      <c r="B57" s="485" t="s">
        <v>132</v>
      </c>
      <c r="C57" s="486"/>
      <c r="D57" s="486"/>
      <c r="E57" s="486"/>
    </row>
    <row r="58" spans="1:7" ht="14.25" customHeight="1" thickBot="1" x14ac:dyDescent="0.3">
      <c r="A58" s="487"/>
      <c r="B58" s="488"/>
      <c r="D58" s="489"/>
      <c r="F58" s="490"/>
      <c r="G58" s="490"/>
    </row>
    <row r="59" spans="1:7" ht="15" customHeight="1" x14ac:dyDescent="0.3">
      <c r="B59" s="503" t="s">
        <v>21</v>
      </c>
      <c r="C59" s="503"/>
      <c r="E59" s="491" t="s">
        <v>22</v>
      </c>
      <c r="F59" s="492"/>
      <c r="G59" s="491" t="s">
        <v>23</v>
      </c>
    </row>
    <row r="60" spans="1:7" ht="15" customHeight="1" x14ac:dyDescent="0.3">
      <c r="A60" s="493" t="s">
        <v>24</v>
      </c>
      <c r="B60" s="494"/>
      <c r="C60" s="494"/>
      <c r="E60" s="494"/>
      <c r="G60" s="494"/>
    </row>
    <row r="61" spans="1:7" ht="15" customHeight="1" x14ac:dyDescent="0.3">
      <c r="A61" s="493" t="s">
        <v>25</v>
      </c>
      <c r="B61" s="495"/>
      <c r="C61" s="495"/>
      <c r="E61" s="495"/>
      <c r="G61" s="49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377" customWidth="1"/>
    <col min="2" max="2" width="18.42578125" style="377" customWidth="1"/>
    <col min="3" max="3" width="14.28515625" style="377" customWidth="1"/>
    <col min="4" max="4" width="15" style="377" customWidth="1"/>
    <col min="5" max="5" width="9.140625" style="377" customWidth="1"/>
    <col min="6" max="6" width="27.85546875" style="377" customWidth="1"/>
    <col min="7" max="7" width="12.28515625" style="377" customWidth="1"/>
    <col min="8" max="8" width="9.140625" style="377" customWidth="1"/>
    <col min="9" max="16384" width="9.140625" style="420"/>
  </cols>
  <sheetData>
    <row r="10" spans="1:7" ht="13.5" customHeight="1" thickBot="1" x14ac:dyDescent="0.35"/>
    <row r="11" spans="1:7" ht="13.5" customHeight="1" thickBot="1" x14ac:dyDescent="0.35">
      <c r="A11" s="509" t="s">
        <v>26</v>
      </c>
      <c r="B11" s="510"/>
      <c r="C11" s="510"/>
      <c r="D11" s="510"/>
      <c r="E11" s="510"/>
      <c r="F11" s="511"/>
      <c r="G11" s="378"/>
    </row>
    <row r="12" spans="1:7" ht="16.5" customHeight="1" x14ac:dyDescent="0.3">
      <c r="A12" s="505" t="s">
        <v>27</v>
      </c>
      <c r="B12" s="505"/>
      <c r="C12" s="505"/>
      <c r="D12" s="505"/>
      <c r="E12" s="505"/>
      <c r="F12" s="505"/>
      <c r="G12" s="379"/>
    </row>
    <row r="14" spans="1:7" ht="16.5" customHeight="1" x14ac:dyDescent="0.3">
      <c r="A14" s="504" t="s">
        <v>28</v>
      </c>
      <c r="B14" s="504"/>
      <c r="C14" s="380" t="s">
        <v>125</v>
      </c>
    </row>
    <row r="15" spans="1:7" ht="16.5" customHeight="1" x14ac:dyDescent="0.3">
      <c r="A15" s="504" t="s">
        <v>29</v>
      </c>
      <c r="B15" s="504"/>
      <c r="C15" s="380" t="s">
        <v>124</v>
      </c>
    </row>
    <row r="16" spans="1:7" ht="16.5" customHeight="1" x14ac:dyDescent="0.3">
      <c r="A16" s="504" t="s">
        <v>30</v>
      </c>
      <c r="B16" s="504"/>
      <c r="C16" s="380" t="s">
        <v>8</v>
      </c>
    </row>
    <row r="17" spans="1:5" ht="16.5" customHeight="1" x14ac:dyDescent="0.3">
      <c r="A17" s="504" t="s">
        <v>31</v>
      </c>
      <c r="B17" s="504"/>
      <c r="C17" s="380" t="s">
        <v>126</v>
      </c>
    </row>
    <row r="18" spans="1:5" ht="16.5" customHeight="1" x14ac:dyDescent="0.3">
      <c r="A18" s="504" t="s">
        <v>32</v>
      </c>
      <c r="B18" s="504"/>
      <c r="C18" s="381" t="s">
        <v>127</v>
      </c>
    </row>
    <row r="19" spans="1:5" ht="16.5" customHeight="1" x14ac:dyDescent="0.3">
      <c r="A19" s="504" t="s">
        <v>33</v>
      </c>
      <c r="B19" s="504"/>
      <c r="C19" s="381" t="e">
        <f>#REF!</f>
        <v>#REF!</v>
      </c>
    </row>
    <row r="20" spans="1:5" ht="16.5" customHeight="1" x14ac:dyDescent="0.3">
      <c r="A20" s="382"/>
      <c r="B20" s="382"/>
      <c r="C20" s="383"/>
    </row>
    <row r="21" spans="1:5" ht="16.5" customHeight="1" x14ac:dyDescent="0.3">
      <c r="A21" s="505" t="s">
        <v>1</v>
      </c>
      <c r="B21" s="505"/>
      <c r="C21" s="384" t="s">
        <v>34</v>
      </c>
      <c r="D21" s="385"/>
    </row>
    <row r="22" spans="1:5" ht="15.75" customHeight="1" thickBot="1" x14ac:dyDescent="0.35">
      <c r="A22" s="506"/>
      <c r="B22" s="506"/>
      <c r="C22" s="386"/>
      <c r="D22" s="506"/>
      <c r="E22" s="506"/>
    </row>
    <row r="23" spans="1:5" ht="33.75" customHeight="1" thickBot="1" x14ac:dyDescent="0.35">
      <c r="C23" s="387" t="s">
        <v>35</v>
      </c>
      <c r="D23" s="388" t="s">
        <v>36</v>
      </c>
      <c r="E23" s="389"/>
    </row>
    <row r="24" spans="1:5" ht="15.75" customHeight="1" x14ac:dyDescent="0.3">
      <c r="C24" s="390">
        <v>1030.8800000000001</v>
      </c>
      <c r="D24" s="391">
        <f t="shared" ref="D24:D43" si="0">(C24-$C$46)/$C$46</f>
        <v>-8.5475839550669206E-3</v>
      </c>
      <c r="E24" s="392"/>
    </row>
    <row r="25" spans="1:5" ht="15.75" customHeight="1" x14ac:dyDescent="0.3">
      <c r="C25" s="390">
        <v>1037.2</v>
      </c>
      <c r="D25" s="393">
        <f t="shared" si="0"/>
        <v>-2.4693020314638693E-3</v>
      </c>
      <c r="E25" s="392"/>
    </row>
    <row r="26" spans="1:5" ht="15.75" customHeight="1" x14ac:dyDescent="0.3">
      <c r="C26" s="390">
        <v>1058.2</v>
      </c>
      <c r="D26" s="393">
        <f t="shared" si="0"/>
        <v>1.7727520815951536E-2</v>
      </c>
      <c r="E26" s="392"/>
    </row>
    <row r="27" spans="1:5" ht="15.75" customHeight="1" x14ac:dyDescent="0.3">
      <c r="C27" s="390">
        <v>1044.51</v>
      </c>
      <c r="D27" s="393">
        <f t="shared" si="0"/>
        <v>4.5611158263744881E-3</v>
      </c>
      <c r="E27" s="392"/>
    </row>
    <row r="28" spans="1:5" ht="15.75" customHeight="1" x14ac:dyDescent="0.3">
      <c r="C28" s="390">
        <v>1052.2</v>
      </c>
      <c r="D28" s="393">
        <f t="shared" si="0"/>
        <v>1.1957000002404277E-2</v>
      </c>
      <c r="E28" s="392"/>
    </row>
    <row r="29" spans="1:5" ht="15.75" customHeight="1" x14ac:dyDescent="0.3">
      <c r="C29" s="390">
        <v>1042.46</v>
      </c>
      <c r="D29" s="393">
        <f t="shared" si="0"/>
        <v>2.5895212150792183E-3</v>
      </c>
      <c r="E29" s="392"/>
    </row>
    <row r="30" spans="1:5" ht="15.75" customHeight="1" x14ac:dyDescent="0.3">
      <c r="C30" s="390">
        <v>1063.5899999999999</v>
      </c>
      <c r="D30" s="393">
        <f t="shared" si="0"/>
        <v>2.2911372013454702E-2</v>
      </c>
      <c r="E30" s="392"/>
    </row>
    <row r="31" spans="1:5" ht="15.75" customHeight="1" x14ac:dyDescent="0.3">
      <c r="C31" s="390">
        <v>1037.81</v>
      </c>
      <c r="D31" s="393">
        <f t="shared" si="0"/>
        <v>-1.8826324154199942E-3</v>
      </c>
      <c r="E31" s="392"/>
    </row>
    <row r="32" spans="1:5" ht="15.75" customHeight="1" x14ac:dyDescent="0.3">
      <c r="C32" s="390">
        <v>1031.32</v>
      </c>
      <c r="D32" s="393">
        <f t="shared" si="0"/>
        <v>-8.1244124287402873E-3</v>
      </c>
      <c r="E32" s="392"/>
    </row>
    <row r="33" spans="1:7" ht="15.75" customHeight="1" x14ac:dyDescent="0.3">
      <c r="C33" s="390">
        <v>1048.1199999999999</v>
      </c>
      <c r="D33" s="393">
        <f t="shared" si="0"/>
        <v>8.0330458491919918E-3</v>
      </c>
      <c r="E33" s="392"/>
    </row>
    <row r="34" spans="1:7" ht="15.75" customHeight="1" x14ac:dyDescent="0.3">
      <c r="C34" s="390">
        <v>1029.7</v>
      </c>
      <c r="D34" s="393">
        <f t="shared" si="0"/>
        <v>-9.6824530483979425E-3</v>
      </c>
      <c r="E34" s="392"/>
    </row>
    <row r="35" spans="1:7" ht="15.75" customHeight="1" x14ac:dyDescent="0.3">
      <c r="C35" s="390">
        <v>1018.17</v>
      </c>
      <c r="D35" s="393">
        <f t="shared" si="0"/>
        <v>-2.0771470545098009E-2</v>
      </c>
      <c r="E35" s="392"/>
    </row>
    <row r="36" spans="1:7" ht="15.75" customHeight="1" x14ac:dyDescent="0.3">
      <c r="C36" s="390">
        <v>1030.9000000000001</v>
      </c>
      <c r="D36" s="393">
        <f t="shared" si="0"/>
        <v>-8.5283488856884478E-3</v>
      </c>
      <c r="E36" s="392"/>
    </row>
    <row r="37" spans="1:7" ht="15.75" customHeight="1" x14ac:dyDescent="0.3">
      <c r="C37" s="390">
        <v>1034.02</v>
      </c>
      <c r="D37" s="393">
        <f t="shared" si="0"/>
        <v>-5.527678062643978E-3</v>
      </c>
      <c r="E37" s="392"/>
    </row>
    <row r="38" spans="1:7" ht="15.75" customHeight="1" x14ac:dyDescent="0.3">
      <c r="C38" s="390">
        <v>1057.03</v>
      </c>
      <c r="D38" s="393">
        <f t="shared" si="0"/>
        <v>1.6602269257309749E-2</v>
      </c>
      <c r="E38" s="392"/>
    </row>
    <row r="39" spans="1:7" ht="15.75" customHeight="1" x14ac:dyDescent="0.3">
      <c r="C39" s="390">
        <v>1031.74</v>
      </c>
      <c r="D39" s="393">
        <f t="shared" si="0"/>
        <v>-7.7204759717919092E-3</v>
      </c>
      <c r="E39" s="392"/>
    </row>
    <row r="40" spans="1:7" ht="15.75" customHeight="1" x14ac:dyDescent="0.3">
      <c r="C40" s="390">
        <v>1036.99</v>
      </c>
      <c r="D40" s="393">
        <f t="shared" si="0"/>
        <v>-2.6712702599380584E-3</v>
      </c>
      <c r="E40" s="392"/>
    </row>
    <row r="41" spans="1:7" ht="15.75" customHeight="1" x14ac:dyDescent="0.3">
      <c r="C41" s="390">
        <v>1037.8900000000001</v>
      </c>
      <c r="D41" s="393">
        <f t="shared" si="0"/>
        <v>-1.805692137905882E-3</v>
      </c>
      <c r="E41" s="392"/>
    </row>
    <row r="42" spans="1:7" ht="15.75" customHeight="1" x14ac:dyDescent="0.3">
      <c r="C42" s="390">
        <v>1035.6600000000001</v>
      </c>
      <c r="D42" s="393">
        <f t="shared" si="0"/>
        <v>-3.9504023736076305E-3</v>
      </c>
      <c r="E42" s="392"/>
    </row>
    <row r="43" spans="1:7" ht="16.5" customHeight="1" thickBot="1" x14ac:dyDescent="0.35">
      <c r="C43" s="394">
        <v>1036.96</v>
      </c>
      <c r="D43" s="395">
        <f t="shared" si="0"/>
        <v>-2.7001228640057685E-3</v>
      </c>
      <c r="E43" s="392"/>
    </row>
    <row r="44" spans="1:7" ht="16.5" customHeight="1" thickBot="1" x14ac:dyDescent="0.35">
      <c r="C44" s="396"/>
      <c r="D44" s="392"/>
      <c r="E44" s="397"/>
    </row>
    <row r="45" spans="1:7" ht="16.5" customHeight="1" thickBot="1" x14ac:dyDescent="0.35">
      <c r="B45" s="398" t="s">
        <v>37</v>
      </c>
      <c r="C45" s="399">
        <f>SUM(C24:C44)</f>
        <v>20795.350000000002</v>
      </c>
      <c r="D45" s="400"/>
      <c r="E45" s="396"/>
    </row>
    <row r="46" spans="1:7" ht="17.25" customHeight="1" thickBot="1" x14ac:dyDescent="0.35">
      <c r="B46" s="398" t="s">
        <v>38</v>
      </c>
      <c r="C46" s="401">
        <f>AVERAGE(C24:C44)</f>
        <v>1039.7675000000002</v>
      </c>
      <c r="E46" s="402"/>
    </row>
    <row r="47" spans="1:7" ht="17.25" customHeight="1" thickBot="1" x14ac:dyDescent="0.35">
      <c r="A47" s="380"/>
      <c r="B47" s="403"/>
      <c r="D47" s="404"/>
      <c r="E47" s="402"/>
    </row>
    <row r="48" spans="1:7" ht="33.75" customHeight="1" thickBot="1" x14ac:dyDescent="0.35">
      <c r="B48" s="405" t="s">
        <v>38</v>
      </c>
      <c r="C48" s="388" t="s">
        <v>39</v>
      </c>
      <c r="D48" s="406"/>
      <c r="G48" s="404"/>
    </row>
    <row r="49" spans="1:6" ht="17.25" customHeight="1" thickBot="1" x14ac:dyDescent="0.35">
      <c r="B49" s="507">
        <f>C46</f>
        <v>1039.7675000000002</v>
      </c>
      <c r="C49" s="407">
        <f>-IF(C46&lt;=80,10%,IF(C46&lt;250,7.5%,5%))</f>
        <v>-0.05</v>
      </c>
      <c r="D49" s="408">
        <f>IF(C46&lt;=80,C46*0.9,IF(C46&lt;250,C46*0.925,C46*0.95))</f>
        <v>987.77912500000014</v>
      </c>
    </row>
    <row r="50" spans="1:6" ht="17.25" customHeight="1" thickBot="1" x14ac:dyDescent="0.35">
      <c r="B50" s="508"/>
      <c r="C50" s="409">
        <f>IF(C46&lt;=80, 10%, IF(C46&lt;250, 7.5%, 5%))</f>
        <v>0.05</v>
      </c>
      <c r="D50" s="408">
        <f>IF(C46&lt;=80, C46*1.1, IF(C46&lt;250, C46*1.075, C46*1.05))</f>
        <v>1091.7558750000003</v>
      </c>
    </row>
    <row r="51" spans="1:6" ht="16.5" customHeight="1" thickBot="1" x14ac:dyDescent="0.35">
      <c r="A51" s="410"/>
      <c r="B51" s="411"/>
      <c r="C51" s="380"/>
      <c r="D51" s="412"/>
      <c r="E51" s="380"/>
      <c r="F51" s="385"/>
    </row>
    <row r="52" spans="1:6" ht="16.5" customHeight="1" x14ac:dyDescent="0.3">
      <c r="A52" s="380"/>
      <c r="B52" s="413" t="s">
        <v>21</v>
      </c>
      <c r="C52" s="413"/>
      <c r="D52" s="414" t="s">
        <v>22</v>
      </c>
      <c r="E52" s="415"/>
      <c r="F52" s="414" t="s">
        <v>23</v>
      </c>
    </row>
    <row r="53" spans="1:6" ht="34.5" customHeight="1" x14ac:dyDescent="0.3">
      <c r="A53" s="382" t="s">
        <v>24</v>
      </c>
      <c r="B53" s="416"/>
      <c r="C53" s="380"/>
      <c r="D53" s="416"/>
      <c r="E53" s="380"/>
      <c r="F53" s="416"/>
    </row>
    <row r="54" spans="1:6" ht="34.5" customHeight="1" x14ac:dyDescent="0.3">
      <c r="A54" s="382" t="s">
        <v>25</v>
      </c>
      <c r="B54" s="417"/>
      <c r="C54" s="418"/>
      <c r="D54" s="417"/>
      <c r="E54" s="380"/>
      <c r="F54" s="419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zoomScale="60" zoomScaleNormal="60" zoomScalePageLayoutView="55" workbookViewId="0">
      <selection sqref="A1:I124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40" t="s">
        <v>40</v>
      </c>
      <c r="B1" s="540"/>
      <c r="C1" s="540"/>
      <c r="D1" s="540"/>
      <c r="E1" s="540"/>
      <c r="F1" s="540"/>
      <c r="G1" s="540"/>
      <c r="H1" s="540"/>
      <c r="I1" s="540"/>
    </row>
    <row r="2" spans="1:9" ht="18.75" customHeight="1" x14ac:dyDescent="0.25">
      <c r="A2" s="540"/>
      <c r="B2" s="540"/>
      <c r="C2" s="540"/>
      <c r="D2" s="540"/>
      <c r="E2" s="540"/>
      <c r="F2" s="540"/>
      <c r="G2" s="540"/>
      <c r="H2" s="540"/>
      <c r="I2" s="540"/>
    </row>
    <row r="3" spans="1:9" ht="18.75" customHeight="1" x14ac:dyDescent="0.25">
      <c r="A3" s="540"/>
      <c r="B3" s="540"/>
      <c r="C3" s="540"/>
      <c r="D3" s="540"/>
      <c r="E3" s="540"/>
      <c r="F3" s="540"/>
      <c r="G3" s="540"/>
      <c r="H3" s="540"/>
      <c r="I3" s="540"/>
    </row>
    <row r="4" spans="1:9" ht="18.75" customHeight="1" x14ac:dyDescent="0.25">
      <c r="A4" s="540"/>
      <c r="B4" s="540"/>
      <c r="C4" s="540"/>
      <c r="D4" s="540"/>
      <c r="E4" s="540"/>
      <c r="F4" s="540"/>
      <c r="G4" s="540"/>
      <c r="H4" s="540"/>
      <c r="I4" s="540"/>
    </row>
    <row r="5" spans="1:9" ht="18.75" customHeight="1" x14ac:dyDescent="0.25">
      <c r="A5" s="540"/>
      <c r="B5" s="540"/>
      <c r="C5" s="540"/>
      <c r="D5" s="540"/>
      <c r="E5" s="540"/>
      <c r="F5" s="540"/>
      <c r="G5" s="540"/>
      <c r="H5" s="540"/>
      <c r="I5" s="540"/>
    </row>
    <row r="6" spans="1:9" ht="18.75" customHeight="1" x14ac:dyDescent="0.25">
      <c r="A6" s="540"/>
      <c r="B6" s="540"/>
      <c r="C6" s="540"/>
      <c r="D6" s="540"/>
      <c r="E6" s="540"/>
      <c r="F6" s="540"/>
      <c r="G6" s="540"/>
      <c r="H6" s="540"/>
      <c r="I6" s="540"/>
    </row>
    <row r="7" spans="1:9" ht="18.75" customHeight="1" x14ac:dyDescent="0.25">
      <c r="A7" s="540"/>
      <c r="B7" s="540"/>
      <c r="C7" s="540"/>
      <c r="D7" s="540"/>
      <c r="E7" s="540"/>
      <c r="F7" s="540"/>
      <c r="G7" s="540"/>
      <c r="H7" s="540"/>
      <c r="I7" s="540"/>
    </row>
    <row r="8" spans="1:9" x14ac:dyDescent="0.25">
      <c r="A8" s="541" t="s">
        <v>41</v>
      </c>
      <c r="B8" s="541"/>
      <c r="C8" s="541"/>
      <c r="D8" s="541"/>
      <c r="E8" s="541"/>
      <c r="F8" s="541"/>
      <c r="G8" s="541"/>
      <c r="H8" s="541"/>
      <c r="I8" s="541"/>
    </row>
    <row r="9" spans="1:9" x14ac:dyDescent="0.25">
      <c r="A9" s="541"/>
      <c r="B9" s="541"/>
      <c r="C9" s="541"/>
      <c r="D9" s="541"/>
      <c r="E9" s="541"/>
      <c r="F9" s="541"/>
      <c r="G9" s="541"/>
      <c r="H9" s="541"/>
      <c r="I9" s="541"/>
    </row>
    <row r="10" spans="1:9" x14ac:dyDescent="0.25">
      <c r="A10" s="541"/>
      <c r="B10" s="541"/>
      <c r="C10" s="541"/>
      <c r="D10" s="541"/>
      <c r="E10" s="541"/>
      <c r="F10" s="541"/>
      <c r="G10" s="541"/>
      <c r="H10" s="541"/>
      <c r="I10" s="541"/>
    </row>
    <row r="11" spans="1:9" x14ac:dyDescent="0.25">
      <c r="A11" s="541"/>
      <c r="B11" s="541"/>
      <c r="C11" s="541"/>
      <c r="D11" s="541"/>
      <c r="E11" s="541"/>
      <c r="F11" s="541"/>
      <c r="G11" s="541"/>
      <c r="H11" s="541"/>
      <c r="I11" s="541"/>
    </row>
    <row r="12" spans="1:9" x14ac:dyDescent="0.25">
      <c r="A12" s="541"/>
      <c r="B12" s="541"/>
      <c r="C12" s="541"/>
      <c r="D12" s="541"/>
      <c r="E12" s="541"/>
      <c r="F12" s="541"/>
      <c r="G12" s="541"/>
      <c r="H12" s="541"/>
      <c r="I12" s="541"/>
    </row>
    <row r="13" spans="1:9" x14ac:dyDescent="0.25">
      <c r="A13" s="541"/>
      <c r="B13" s="541"/>
      <c r="C13" s="541"/>
      <c r="D13" s="541"/>
      <c r="E13" s="541"/>
      <c r="F13" s="541"/>
      <c r="G13" s="541"/>
      <c r="H13" s="541"/>
      <c r="I13" s="541"/>
    </row>
    <row r="14" spans="1:9" x14ac:dyDescent="0.25">
      <c r="A14" s="541"/>
      <c r="B14" s="541"/>
      <c r="C14" s="541"/>
      <c r="D14" s="541"/>
      <c r="E14" s="541"/>
      <c r="F14" s="541"/>
      <c r="G14" s="541"/>
      <c r="H14" s="541"/>
      <c r="I14" s="541"/>
    </row>
    <row r="15" spans="1:9" ht="19.5" customHeight="1" x14ac:dyDescent="0.3">
      <c r="A15" s="3"/>
    </row>
    <row r="16" spans="1:9" ht="19.5" customHeight="1" x14ac:dyDescent="0.3">
      <c r="A16" s="513" t="s">
        <v>26</v>
      </c>
      <c r="B16" s="514"/>
      <c r="C16" s="514"/>
      <c r="D16" s="514"/>
      <c r="E16" s="514"/>
      <c r="F16" s="514"/>
      <c r="G16" s="514"/>
      <c r="H16" s="515"/>
    </row>
    <row r="17" spans="1:14" ht="20.25" customHeight="1" x14ac:dyDescent="0.25">
      <c r="A17" s="516" t="s">
        <v>42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5" t="s">
        <v>28</v>
      </c>
      <c r="B18" s="512" t="s">
        <v>5</v>
      </c>
      <c r="C18" s="512"/>
      <c r="D18" s="169"/>
      <c r="E18" s="6"/>
      <c r="F18" s="7"/>
      <c r="G18" s="7"/>
      <c r="H18" s="7"/>
    </row>
    <row r="19" spans="1:14" ht="26.25" customHeight="1" x14ac:dyDescent="0.4">
      <c r="A19" s="5" t="s">
        <v>29</v>
      </c>
      <c r="B19" s="8" t="s">
        <v>124</v>
      </c>
      <c r="C19" s="182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30</v>
      </c>
      <c r="B20" s="517" t="s">
        <v>123</v>
      </c>
      <c r="C20" s="517"/>
      <c r="D20" s="7"/>
      <c r="E20" s="7"/>
      <c r="F20" s="7"/>
      <c r="G20" s="7"/>
      <c r="H20" s="7"/>
    </row>
    <row r="21" spans="1:14" ht="26.25" customHeight="1" x14ac:dyDescent="0.4">
      <c r="A21" s="5" t="s">
        <v>31</v>
      </c>
      <c r="B21" s="517" t="s">
        <v>10</v>
      </c>
      <c r="C21" s="517"/>
      <c r="D21" s="517"/>
      <c r="E21" s="517"/>
      <c r="F21" s="517"/>
      <c r="G21" s="517"/>
      <c r="H21" s="517"/>
      <c r="I21" s="9"/>
    </row>
    <row r="22" spans="1:14" ht="26.25" customHeight="1" x14ac:dyDescent="0.4">
      <c r="A22" s="5" t="s">
        <v>32</v>
      </c>
      <c r="B22" s="10">
        <v>42543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33</v>
      </c>
      <c r="B23" s="190">
        <v>42563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1</v>
      </c>
      <c r="B25" s="11"/>
    </row>
    <row r="26" spans="1:14" ht="26.25" customHeight="1" x14ac:dyDescent="0.4">
      <c r="A26" s="13" t="s">
        <v>4</v>
      </c>
      <c r="B26" s="512" t="s">
        <v>121</v>
      </c>
      <c r="C26" s="512"/>
    </row>
    <row r="27" spans="1:14" ht="26.25" customHeight="1" x14ac:dyDescent="0.4">
      <c r="A27" s="14" t="s">
        <v>43</v>
      </c>
      <c r="B27" s="518" t="s">
        <v>135</v>
      </c>
      <c r="C27" s="518"/>
    </row>
    <row r="28" spans="1:14" ht="27" customHeight="1" x14ac:dyDescent="0.4">
      <c r="A28" s="14" t="s">
        <v>6</v>
      </c>
      <c r="B28" s="15">
        <v>99.7</v>
      </c>
    </row>
    <row r="29" spans="1:14" s="2" customFormat="1" ht="27" customHeight="1" x14ac:dyDescent="0.4">
      <c r="A29" s="14" t="s">
        <v>44</v>
      </c>
      <c r="B29" s="16">
        <v>0</v>
      </c>
      <c r="C29" s="519" t="s">
        <v>45</v>
      </c>
      <c r="D29" s="520"/>
      <c r="E29" s="520"/>
      <c r="F29" s="520"/>
      <c r="G29" s="521"/>
      <c r="I29" s="17"/>
      <c r="J29" s="17"/>
      <c r="K29" s="17"/>
      <c r="L29" s="17"/>
    </row>
    <row r="30" spans="1:14" s="2" customFormat="1" ht="19.5" customHeight="1" x14ac:dyDescent="0.3">
      <c r="A30" s="14" t="s">
        <v>46</v>
      </c>
      <c r="B30" s="18">
        <f>B28-B29</f>
        <v>99.7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47</v>
      </c>
      <c r="B31" s="21">
        <v>1</v>
      </c>
      <c r="C31" s="522" t="s">
        <v>48</v>
      </c>
      <c r="D31" s="523"/>
      <c r="E31" s="523"/>
      <c r="F31" s="523"/>
      <c r="G31" s="523"/>
      <c r="H31" s="524"/>
      <c r="I31" s="17"/>
      <c r="J31" s="17"/>
      <c r="K31" s="17"/>
      <c r="L31" s="17"/>
    </row>
    <row r="32" spans="1:14" s="2" customFormat="1" ht="27" customHeight="1" x14ac:dyDescent="0.4">
      <c r="A32" s="14" t="s">
        <v>49</v>
      </c>
      <c r="B32" s="21">
        <v>1</v>
      </c>
      <c r="C32" s="522" t="s">
        <v>50</v>
      </c>
      <c r="D32" s="523"/>
      <c r="E32" s="523"/>
      <c r="F32" s="523"/>
      <c r="G32" s="523"/>
      <c r="H32" s="524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51</v>
      </c>
      <c r="B34" s="26">
        <f>B31/B32</f>
        <v>1</v>
      </c>
      <c r="C34" s="4" t="s">
        <v>52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53</v>
      </c>
      <c r="B36" s="28">
        <v>20</v>
      </c>
      <c r="C36" s="4"/>
      <c r="D36" s="525" t="s">
        <v>54</v>
      </c>
      <c r="E36" s="526"/>
      <c r="F36" s="525" t="s">
        <v>55</v>
      </c>
      <c r="G36" s="527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56</v>
      </c>
      <c r="B37" s="30">
        <v>4</v>
      </c>
      <c r="C37" s="31" t="s">
        <v>57</v>
      </c>
      <c r="D37" s="32" t="s">
        <v>58</v>
      </c>
      <c r="E37" s="33" t="s">
        <v>59</v>
      </c>
      <c r="F37" s="32" t="s">
        <v>58</v>
      </c>
      <c r="G37" s="34" t="s">
        <v>59</v>
      </c>
      <c r="I37" s="35" t="s">
        <v>60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61</v>
      </c>
      <c r="B38" s="30">
        <v>100</v>
      </c>
      <c r="C38" s="36">
        <v>1</v>
      </c>
      <c r="D38" s="217">
        <v>7620253</v>
      </c>
      <c r="E38" s="37">
        <f>IF(ISBLANK(D38),"-",$D$48/$D$45*D38)</f>
        <v>7735036.1013464173</v>
      </c>
      <c r="F38" s="217">
        <v>7950833</v>
      </c>
      <c r="G38" s="38">
        <f>IF(ISBLANK(F38),"-",$D$48/$F$45*F38)</f>
        <v>7799273.6154674292</v>
      </c>
      <c r="I38" s="39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62</v>
      </c>
      <c r="B39" s="30">
        <v>1</v>
      </c>
      <c r="C39" s="40">
        <v>2</v>
      </c>
      <c r="D39" s="222">
        <v>7635196</v>
      </c>
      <c r="E39" s="42">
        <f>IF(ISBLANK(D39),"-",$D$48/$D$45*D39)</f>
        <v>7750204.1862462778</v>
      </c>
      <c r="F39" s="222">
        <v>7944917</v>
      </c>
      <c r="G39" s="43">
        <f>IF(ISBLANK(F39),"-",$D$48/$F$45*F39)</f>
        <v>7793470.3867102535</v>
      </c>
      <c r="I39" s="529">
        <f>ABS((F43/D43*D42)-F42)/D42</f>
        <v>8.2998797520578826E-3</v>
      </c>
      <c r="J39" s="17"/>
      <c r="K39" s="17"/>
      <c r="L39" s="22"/>
      <c r="M39" s="22"/>
      <c r="N39" s="23"/>
    </row>
    <row r="40" spans="1:14" ht="26.25" customHeight="1" x14ac:dyDescent="0.4">
      <c r="A40" s="29" t="s">
        <v>63</v>
      </c>
      <c r="B40" s="30">
        <v>1</v>
      </c>
      <c r="C40" s="40">
        <v>3</v>
      </c>
      <c r="D40" s="222">
        <v>7615983</v>
      </c>
      <c r="E40" s="42">
        <f>IF(ISBLANK(D40),"-",$D$48/$D$45*D40)</f>
        <v>7730701.7827676572</v>
      </c>
      <c r="F40" s="222">
        <v>7961166</v>
      </c>
      <c r="G40" s="43">
        <f>IF(ISBLANK(F40),"-",$D$48/$F$45*F40)</f>
        <v>7809409.6470340118</v>
      </c>
      <c r="I40" s="529"/>
      <c r="L40" s="22"/>
      <c r="M40" s="22"/>
      <c r="N40" s="44"/>
    </row>
    <row r="41" spans="1:14" ht="27" customHeight="1" x14ac:dyDescent="0.4">
      <c r="A41" s="29" t="s">
        <v>64</v>
      </c>
      <c r="B41" s="30">
        <v>1</v>
      </c>
      <c r="C41" s="45">
        <v>4</v>
      </c>
      <c r="D41" s="227"/>
      <c r="E41" s="46" t="str">
        <f>IF(ISBLANK(D41),"-",$D$48/$D$45*D41)</f>
        <v>-</v>
      </c>
      <c r="F41" s="227"/>
      <c r="G41" s="47" t="str">
        <f>IF(ISBLANK(F41),"-",$D$48/$F$45*F41)</f>
        <v>-</v>
      </c>
      <c r="I41" s="48"/>
      <c r="L41" s="22"/>
      <c r="M41" s="22"/>
      <c r="N41" s="44"/>
    </row>
    <row r="42" spans="1:14" ht="27" customHeight="1" x14ac:dyDescent="0.4">
      <c r="A42" s="29" t="s">
        <v>65</v>
      </c>
      <c r="B42" s="30">
        <v>1</v>
      </c>
      <c r="C42" s="49" t="s">
        <v>66</v>
      </c>
      <c r="D42" s="50">
        <f>AVERAGE(D38:D41)</f>
        <v>7623810.666666667</v>
      </c>
      <c r="E42" s="51">
        <f>AVERAGE(E38:E41)</f>
        <v>7738647.3567867838</v>
      </c>
      <c r="F42" s="50">
        <f>AVERAGE(F38:F41)</f>
        <v>7952305.333333333</v>
      </c>
      <c r="G42" s="52">
        <f>AVERAGE(G38:G41)</f>
        <v>7800717.8830705648</v>
      </c>
      <c r="H42" s="53"/>
    </row>
    <row r="43" spans="1:14" ht="26.25" customHeight="1" x14ac:dyDescent="0.4">
      <c r="A43" s="29" t="s">
        <v>67</v>
      </c>
      <c r="B43" s="30">
        <v>1</v>
      </c>
      <c r="C43" s="54" t="s">
        <v>68</v>
      </c>
      <c r="D43" s="55">
        <v>15.81</v>
      </c>
      <c r="E43" s="44"/>
      <c r="F43" s="55">
        <v>16.36</v>
      </c>
      <c r="H43" s="53"/>
    </row>
    <row r="44" spans="1:14" ht="26.25" customHeight="1" x14ac:dyDescent="0.4">
      <c r="A44" s="29" t="s">
        <v>69</v>
      </c>
      <c r="B44" s="30">
        <v>1</v>
      </c>
      <c r="C44" s="56" t="s">
        <v>70</v>
      </c>
      <c r="D44" s="57">
        <f>D43*$B$34</f>
        <v>15.81</v>
      </c>
      <c r="E44" s="58"/>
      <c r="F44" s="57">
        <f>F43*$B$34</f>
        <v>16.36</v>
      </c>
      <c r="H44" s="53"/>
    </row>
    <row r="45" spans="1:14" ht="19.5" customHeight="1" x14ac:dyDescent="0.3">
      <c r="A45" s="29" t="s">
        <v>71</v>
      </c>
      <c r="B45" s="59">
        <f>(B44/B43)*(B42/B41)*(B40/B39)*(B38/B37)*B36</f>
        <v>500</v>
      </c>
      <c r="C45" s="56" t="s">
        <v>72</v>
      </c>
      <c r="D45" s="60">
        <f>D44*$B$30/100</f>
        <v>15.76257</v>
      </c>
      <c r="E45" s="61"/>
      <c r="F45" s="60">
        <f>F44*$B$30/100</f>
        <v>16.310919999999999</v>
      </c>
      <c r="H45" s="53"/>
    </row>
    <row r="46" spans="1:14" ht="19.5" customHeight="1" x14ac:dyDescent="0.3">
      <c r="A46" s="530" t="s">
        <v>73</v>
      </c>
      <c r="B46" s="531"/>
      <c r="C46" s="56" t="s">
        <v>74</v>
      </c>
      <c r="D46" s="62">
        <f>D45/$B$45</f>
        <v>3.152514E-2</v>
      </c>
      <c r="E46" s="63"/>
      <c r="F46" s="64">
        <f>F45/$B$45</f>
        <v>3.2621839999999999E-2</v>
      </c>
      <c r="H46" s="53"/>
    </row>
    <row r="47" spans="1:14" ht="27" customHeight="1" x14ac:dyDescent="0.4">
      <c r="A47" s="532"/>
      <c r="B47" s="533"/>
      <c r="C47" s="65" t="s">
        <v>75</v>
      </c>
      <c r="D47" s="66">
        <v>3.2000000000000001E-2</v>
      </c>
      <c r="E47" s="67"/>
      <c r="F47" s="63"/>
      <c r="H47" s="53"/>
    </row>
    <row r="48" spans="1:14" ht="18.75" x14ac:dyDescent="0.3">
      <c r="C48" s="68" t="s">
        <v>76</v>
      </c>
      <c r="D48" s="60">
        <f>D47*$B$45</f>
        <v>16</v>
      </c>
      <c r="F48" s="69"/>
      <c r="H48" s="53"/>
    </row>
    <row r="49" spans="1:12" ht="19.5" customHeight="1" x14ac:dyDescent="0.3">
      <c r="C49" s="70" t="s">
        <v>77</v>
      </c>
      <c r="D49" s="71">
        <f>D48/B34</f>
        <v>16</v>
      </c>
      <c r="F49" s="69"/>
      <c r="H49" s="53"/>
    </row>
    <row r="50" spans="1:12" ht="18.75" x14ac:dyDescent="0.3">
      <c r="C50" s="27" t="s">
        <v>78</v>
      </c>
      <c r="D50" s="72">
        <f>AVERAGE(E38:E41,G38:G41)</f>
        <v>7769682.6199286738</v>
      </c>
      <c r="F50" s="73"/>
      <c r="H50" s="53"/>
    </row>
    <row r="51" spans="1:12" ht="18.75" x14ac:dyDescent="0.3">
      <c r="C51" s="29" t="s">
        <v>79</v>
      </c>
      <c r="D51" s="74">
        <f>STDEV(E38:E41,G38:G41)/D50</f>
        <v>4.502488152619998E-3</v>
      </c>
      <c r="F51" s="73"/>
      <c r="H51" s="53"/>
    </row>
    <row r="52" spans="1:12" ht="19.5" customHeight="1" x14ac:dyDescent="0.3">
      <c r="C52" s="75" t="s">
        <v>18</v>
      </c>
      <c r="D52" s="76">
        <f>COUNT(E38:E41,G38:G41)</f>
        <v>6</v>
      </c>
      <c r="F52" s="73"/>
    </row>
    <row r="54" spans="1:12" ht="18.75" x14ac:dyDescent="0.3">
      <c r="A54" s="77" t="s">
        <v>1</v>
      </c>
      <c r="B54" s="78" t="s">
        <v>80</v>
      </c>
    </row>
    <row r="55" spans="1:12" ht="18.75" x14ac:dyDescent="0.3">
      <c r="A55" s="4" t="s">
        <v>81</v>
      </c>
      <c r="B55" s="79" t="str">
        <f>B21</f>
        <v xml:space="preserve">Each tablet contains: Sulphamethoxazole B.P. 800 mg and Trimethoprim B.P. 160 mg.
</v>
      </c>
    </row>
    <row r="56" spans="1:12" ht="26.25" customHeight="1" x14ac:dyDescent="0.4">
      <c r="A56" s="80" t="s">
        <v>82</v>
      </c>
      <c r="B56" s="81">
        <v>160</v>
      </c>
      <c r="C56" s="4" t="str">
        <f>B20</f>
        <v>Trimethoprim BP</v>
      </c>
      <c r="H56" s="82"/>
    </row>
    <row r="57" spans="1:12" ht="18.75" x14ac:dyDescent="0.3">
      <c r="A57" s="79" t="s">
        <v>83</v>
      </c>
      <c r="B57" s="170">
        <f>Uniformity!C46</f>
        <v>1039.7675000000002</v>
      </c>
      <c r="H57" s="82"/>
    </row>
    <row r="58" spans="1:12" ht="19.5" customHeight="1" x14ac:dyDescent="0.3">
      <c r="H58" s="82"/>
    </row>
    <row r="59" spans="1:12" s="2" customFormat="1" ht="27" customHeight="1" x14ac:dyDescent="0.4">
      <c r="A59" s="27" t="s">
        <v>84</v>
      </c>
      <c r="B59" s="28">
        <v>100</v>
      </c>
      <c r="C59" s="4"/>
      <c r="D59" s="83" t="s">
        <v>85</v>
      </c>
      <c r="E59" s="84" t="s">
        <v>57</v>
      </c>
      <c r="F59" s="84" t="s">
        <v>58</v>
      </c>
      <c r="G59" s="84" t="s">
        <v>86</v>
      </c>
      <c r="H59" s="31" t="s">
        <v>87</v>
      </c>
      <c r="L59" s="17"/>
    </row>
    <row r="60" spans="1:12" s="2" customFormat="1" ht="26.25" customHeight="1" x14ac:dyDescent="0.4">
      <c r="A60" s="29" t="s">
        <v>88</v>
      </c>
      <c r="B60" s="30">
        <v>5</v>
      </c>
      <c r="C60" s="534" t="s">
        <v>89</v>
      </c>
      <c r="D60" s="537">
        <v>205.41</v>
      </c>
      <c r="E60" s="85">
        <v>1</v>
      </c>
      <c r="F60" s="86">
        <v>7897823</v>
      </c>
      <c r="G60" s="171">
        <f>IF(ISBLANK(F60),"-",(F60/$D$50*$D$47*$B$68)*($B$57/$D$60))</f>
        <v>164.65266024088277</v>
      </c>
      <c r="H60" s="87">
        <f t="shared" ref="H60:H71" si="0">IF(ISBLANK(F60),"-",G60/$B$56)</f>
        <v>1.0290791265055172</v>
      </c>
      <c r="L60" s="17"/>
    </row>
    <row r="61" spans="1:12" s="2" customFormat="1" ht="26.25" customHeight="1" x14ac:dyDescent="0.4">
      <c r="A61" s="29" t="s">
        <v>90</v>
      </c>
      <c r="B61" s="30">
        <v>50</v>
      </c>
      <c r="C61" s="535"/>
      <c r="D61" s="538"/>
      <c r="E61" s="88">
        <v>2</v>
      </c>
      <c r="F61" s="41">
        <v>7861422</v>
      </c>
      <c r="G61" s="172">
        <f>IF(ISBLANK(F61),"-",(F61/$D$50*$D$47*$B$68)*($B$57/$D$60))</f>
        <v>163.89377751010642</v>
      </c>
      <c r="H61" s="89">
        <f t="shared" si="0"/>
        <v>1.0243361094381651</v>
      </c>
      <c r="L61" s="17"/>
    </row>
    <row r="62" spans="1:12" s="2" customFormat="1" ht="26.25" customHeight="1" x14ac:dyDescent="0.4">
      <c r="A62" s="29" t="s">
        <v>91</v>
      </c>
      <c r="B62" s="30">
        <v>1</v>
      </c>
      <c r="C62" s="535"/>
      <c r="D62" s="538"/>
      <c r="E62" s="88">
        <v>3</v>
      </c>
      <c r="F62" s="90">
        <v>7865077</v>
      </c>
      <c r="G62" s="172">
        <f>IF(ISBLANK(F62),"-",(F62/$D$50*$D$47*$B$68)*($B$57/$D$60))</f>
        <v>163.96997641620754</v>
      </c>
      <c r="H62" s="89">
        <f t="shared" si="0"/>
        <v>1.0248123526012971</v>
      </c>
      <c r="L62" s="17"/>
    </row>
    <row r="63" spans="1:12" ht="27" customHeight="1" x14ac:dyDescent="0.4">
      <c r="A63" s="29" t="s">
        <v>92</v>
      </c>
      <c r="B63" s="30">
        <v>1</v>
      </c>
      <c r="C63" s="536"/>
      <c r="D63" s="539"/>
      <c r="E63" s="91">
        <v>4</v>
      </c>
      <c r="F63" s="92"/>
      <c r="G63" s="172" t="str">
        <f>IF(ISBLANK(F63),"-",(F63/$D$50*$D$47*$B$68)*($B$57/$D$60))</f>
        <v>-</v>
      </c>
      <c r="H63" s="89" t="str">
        <f t="shared" si="0"/>
        <v>-</v>
      </c>
    </row>
    <row r="64" spans="1:12" ht="26.25" customHeight="1" x14ac:dyDescent="0.4">
      <c r="A64" s="29" t="s">
        <v>93</v>
      </c>
      <c r="B64" s="30">
        <v>1</v>
      </c>
      <c r="C64" s="534" t="s">
        <v>94</v>
      </c>
      <c r="D64" s="537">
        <v>209.42</v>
      </c>
      <c r="E64" s="85">
        <v>1</v>
      </c>
      <c r="F64" s="86">
        <v>7981306</v>
      </c>
      <c r="G64" s="173">
        <f>IF(ISBLANK(F64),"-",(F64/$D$50*$D$47*$B$68)*($B$57/$D$64))</f>
        <v>163.20698598922871</v>
      </c>
      <c r="H64" s="93">
        <f t="shared" si="0"/>
        <v>1.0200436624326794</v>
      </c>
    </row>
    <row r="65" spans="1:8" ht="26.25" customHeight="1" x14ac:dyDescent="0.4">
      <c r="A65" s="29" t="s">
        <v>95</v>
      </c>
      <c r="B65" s="30">
        <v>1</v>
      </c>
      <c r="C65" s="535"/>
      <c r="D65" s="538"/>
      <c r="E65" s="88">
        <v>2</v>
      </c>
      <c r="F65" s="41">
        <v>7989153</v>
      </c>
      <c r="G65" s="174">
        <f>IF(ISBLANK(F65),"-",(F65/$D$50*$D$47*$B$68)*($B$57/$D$64))</f>
        <v>163.36744659793828</v>
      </c>
      <c r="H65" s="94">
        <f t="shared" si="0"/>
        <v>1.0210465412371144</v>
      </c>
    </row>
    <row r="66" spans="1:8" ht="26.25" customHeight="1" x14ac:dyDescent="0.4">
      <c r="A66" s="29" t="s">
        <v>96</v>
      </c>
      <c r="B66" s="30">
        <v>1</v>
      </c>
      <c r="C66" s="535"/>
      <c r="D66" s="538"/>
      <c r="E66" s="88">
        <v>3</v>
      </c>
      <c r="F66" s="41">
        <v>7996404</v>
      </c>
      <c r="G66" s="174">
        <f>IF(ISBLANK(F66),"-",(F66/$D$50*$D$47*$B$68)*($B$57/$D$64))</f>
        <v>163.51571980728622</v>
      </c>
      <c r="H66" s="94">
        <f t="shared" si="0"/>
        <v>1.0219732487955389</v>
      </c>
    </row>
    <row r="67" spans="1:8" ht="27" customHeight="1" x14ac:dyDescent="0.4">
      <c r="A67" s="29" t="s">
        <v>97</v>
      </c>
      <c r="B67" s="30">
        <v>1</v>
      </c>
      <c r="C67" s="536"/>
      <c r="D67" s="539"/>
      <c r="E67" s="91">
        <v>4</v>
      </c>
      <c r="F67" s="92"/>
      <c r="G67" s="175" t="str">
        <f>IF(ISBLANK(F67),"-",(F67/$D$50*$D$47*$B$68)*($B$57/$D$64))</f>
        <v>-</v>
      </c>
      <c r="H67" s="95" t="str">
        <f t="shared" si="0"/>
        <v>-</v>
      </c>
    </row>
    <row r="68" spans="1:8" ht="26.25" customHeight="1" x14ac:dyDescent="0.4">
      <c r="A68" s="29" t="s">
        <v>98</v>
      </c>
      <c r="B68" s="96">
        <f>(B67/B66)*(B65/B64)*(B63/B62)*(B61/B60)*B59</f>
        <v>1000</v>
      </c>
      <c r="C68" s="534" t="s">
        <v>99</v>
      </c>
      <c r="D68" s="537">
        <v>208.17</v>
      </c>
      <c r="E68" s="85">
        <v>1</v>
      </c>
      <c r="F68" s="86">
        <v>7962837</v>
      </c>
      <c r="G68" s="173">
        <f>IF(ISBLANK(F68),"-",(F68/$D$50*$D$47*$B$68)*($B$57/$D$68))</f>
        <v>163.80706221820699</v>
      </c>
      <c r="H68" s="89">
        <f t="shared" si="0"/>
        <v>1.0237941388637937</v>
      </c>
    </row>
    <row r="69" spans="1:8" ht="27" customHeight="1" x14ac:dyDescent="0.4">
      <c r="A69" s="75" t="s">
        <v>100</v>
      </c>
      <c r="B69" s="97">
        <f>(D47*B68)/B56*B57</f>
        <v>207.95350000000005</v>
      </c>
      <c r="C69" s="535"/>
      <c r="D69" s="538"/>
      <c r="E69" s="88">
        <v>2</v>
      </c>
      <c r="F69" s="41">
        <v>7959310</v>
      </c>
      <c r="G69" s="174">
        <f>IF(ISBLANK(F69),"-",(F69/$D$50*$D$47*$B$68)*($B$57/$D$68))</f>
        <v>163.73450673221078</v>
      </c>
      <c r="H69" s="89">
        <f t="shared" si="0"/>
        <v>1.0233406670763174</v>
      </c>
    </row>
    <row r="70" spans="1:8" ht="26.25" customHeight="1" x14ac:dyDescent="0.4">
      <c r="A70" s="547" t="s">
        <v>73</v>
      </c>
      <c r="B70" s="548"/>
      <c r="C70" s="535"/>
      <c r="D70" s="538"/>
      <c r="E70" s="88">
        <v>3</v>
      </c>
      <c r="F70" s="41">
        <v>7950936</v>
      </c>
      <c r="G70" s="174">
        <f>IF(ISBLANK(F70),"-",(F70/$D$50*$D$47*$B$68)*($B$57/$D$68))</f>
        <v>163.56224145301249</v>
      </c>
      <c r="H70" s="89">
        <f t="shared" si="0"/>
        <v>1.022264009081328</v>
      </c>
    </row>
    <row r="71" spans="1:8" ht="27" customHeight="1" x14ac:dyDescent="0.4">
      <c r="A71" s="549"/>
      <c r="B71" s="550"/>
      <c r="C71" s="546"/>
      <c r="D71" s="539"/>
      <c r="E71" s="91">
        <v>4</v>
      </c>
      <c r="F71" s="92"/>
      <c r="G71" s="175" t="str">
        <f>IF(ISBLANK(F71),"-",(F71/$D$50*$D$47*$B$68)*($B$57/$D$68))</f>
        <v>-</v>
      </c>
      <c r="H71" s="98" t="str">
        <f t="shared" si="0"/>
        <v>-</v>
      </c>
    </row>
    <row r="72" spans="1:8" ht="26.25" customHeight="1" x14ac:dyDescent="0.4">
      <c r="A72" s="99"/>
      <c r="B72" s="99"/>
      <c r="C72" s="99"/>
      <c r="D72" s="99"/>
      <c r="E72" s="99"/>
      <c r="F72" s="101" t="s">
        <v>66</v>
      </c>
      <c r="G72" s="180">
        <f>AVERAGE(G60:G71)</f>
        <v>163.74559744056447</v>
      </c>
      <c r="H72" s="102">
        <f>AVERAGE(H60:H71)</f>
        <v>1.023409984003528</v>
      </c>
    </row>
    <row r="73" spans="1:8" ht="26.25" customHeight="1" x14ac:dyDescent="0.4">
      <c r="C73" s="99"/>
      <c r="D73" s="99"/>
      <c r="E73" s="99"/>
      <c r="F73" s="103" t="s">
        <v>79</v>
      </c>
      <c r="G73" s="176">
        <f>STDEV(G60:G71)/G72</f>
        <v>2.5716077700760004E-3</v>
      </c>
      <c r="H73" s="176">
        <f>STDEV(H60:H71)/H72</f>
        <v>2.571607770075987E-3</v>
      </c>
    </row>
    <row r="74" spans="1:8" ht="27" customHeight="1" x14ac:dyDescent="0.4">
      <c r="A74" s="99"/>
      <c r="B74" s="99"/>
      <c r="C74" s="100"/>
      <c r="D74" s="100"/>
      <c r="E74" s="104"/>
      <c r="F74" s="105" t="s">
        <v>18</v>
      </c>
      <c r="G74" s="106">
        <f>COUNT(G60:G71)</f>
        <v>9</v>
      </c>
      <c r="H74" s="106">
        <f>COUNT(H60:H71)</f>
        <v>9</v>
      </c>
    </row>
    <row r="76" spans="1:8" ht="26.25" customHeight="1" x14ac:dyDescent="0.4">
      <c r="A76" s="13" t="s">
        <v>101</v>
      </c>
      <c r="B76" s="107" t="s">
        <v>102</v>
      </c>
      <c r="C76" s="542" t="str">
        <f>B20</f>
        <v>Trimethoprim BP</v>
      </c>
      <c r="D76" s="542"/>
      <c r="E76" s="108" t="s">
        <v>103</v>
      </c>
      <c r="F76" s="108"/>
      <c r="G76" s="109">
        <f>H72</f>
        <v>1.023409984003528</v>
      </c>
      <c r="H76" s="110"/>
    </row>
    <row r="77" spans="1:8" ht="18.75" x14ac:dyDescent="0.3">
      <c r="A77" s="12" t="s">
        <v>104</v>
      </c>
      <c r="B77" s="12" t="s">
        <v>105</v>
      </c>
    </row>
    <row r="78" spans="1:8" ht="18.75" x14ac:dyDescent="0.3">
      <c r="A78" s="12"/>
      <c r="B78" s="12"/>
    </row>
    <row r="79" spans="1:8" ht="26.25" customHeight="1" x14ac:dyDescent="0.4">
      <c r="A79" s="13" t="s">
        <v>4</v>
      </c>
      <c r="B79" s="528" t="str">
        <f>B26</f>
        <v>Trimethoprim</v>
      </c>
      <c r="C79" s="528"/>
    </row>
    <row r="80" spans="1:8" ht="26.25" customHeight="1" x14ac:dyDescent="0.4">
      <c r="A80" s="14" t="s">
        <v>43</v>
      </c>
      <c r="B80" s="528" t="str">
        <f>B27</f>
        <v>T7 3</v>
      </c>
      <c r="C80" s="528"/>
    </row>
    <row r="81" spans="1:12" ht="27" customHeight="1" x14ac:dyDescent="0.4">
      <c r="A81" s="14" t="s">
        <v>6</v>
      </c>
      <c r="B81" s="111">
        <f>B28</f>
        <v>99.7</v>
      </c>
    </row>
    <row r="82" spans="1:12" s="2" customFormat="1" ht="27" customHeight="1" x14ac:dyDescent="0.4">
      <c r="A82" s="14" t="s">
        <v>44</v>
      </c>
      <c r="B82" s="16">
        <v>0</v>
      </c>
      <c r="C82" s="519" t="s">
        <v>45</v>
      </c>
      <c r="D82" s="520"/>
      <c r="E82" s="520"/>
      <c r="F82" s="520"/>
      <c r="G82" s="521"/>
      <c r="I82" s="17"/>
      <c r="J82" s="17"/>
      <c r="K82" s="17"/>
      <c r="L82" s="17"/>
    </row>
    <row r="83" spans="1:12" s="2" customFormat="1" ht="19.5" customHeight="1" x14ac:dyDescent="0.3">
      <c r="A83" s="14" t="s">
        <v>46</v>
      </c>
      <c r="B83" s="18">
        <f>B81-B82</f>
        <v>99.7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47</v>
      </c>
      <c r="B84" s="21">
        <v>1</v>
      </c>
      <c r="C84" s="522" t="s">
        <v>106</v>
      </c>
      <c r="D84" s="523"/>
      <c r="E84" s="523"/>
      <c r="F84" s="523"/>
      <c r="G84" s="523"/>
      <c r="H84" s="524"/>
      <c r="I84" s="17"/>
      <c r="J84" s="17"/>
      <c r="K84" s="17"/>
      <c r="L84" s="17"/>
    </row>
    <row r="85" spans="1:12" s="2" customFormat="1" ht="27" customHeight="1" x14ac:dyDescent="0.4">
      <c r="A85" s="14" t="s">
        <v>49</v>
      </c>
      <c r="B85" s="21">
        <v>1</v>
      </c>
      <c r="C85" s="522" t="s">
        <v>107</v>
      </c>
      <c r="D85" s="523"/>
      <c r="E85" s="523"/>
      <c r="F85" s="523"/>
      <c r="G85" s="523"/>
      <c r="H85" s="524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51</v>
      </c>
      <c r="B87" s="26">
        <f>B84/B85</f>
        <v>1</v>
      </c>
      <c r="C87" s="4" t="s">
        <v>52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53</v>
      </c>
      <c r="B89" s="28">
        <v>20</v>
      </c>
      <c r="D89" s="112" t="s">
        <v>54</v>
      </c>
      <c r="E89" s="113"/>
      <c r="F89" s="525" t="s">
        <v>55</v>
      </c>
      <c r="G89" s="527"/>
    </row>
    <row r="90" spans="1:12" ht="27" customHeight="1" x14ac:dyDescent="0.4">
      <c r="A90" s="29" t="s">
        <v>56</v>
      </c>
      <c r="B90" s="30">
        <v>4</v>
      </c>
      <c r="C90" s="114" t="s">
        <v>57</v>
      </c>
      <c r="D90" s="32" t="s">
        <v>58</v>
      </c>
      <c r="E90" s="33" t="s">
        <v>59</v>
      </c>
      <c r="F90" s="32" t="s">
        <v>58</v>
      </c>
      <c r="G90" s="115" t="s">
        <v>59</v>
      </c>
      <c r="I90" s="35" t="s">
        <v>60</v>
      </c>
    </row>
    <row r="91" spans="1:12" ht="26.25" customHeight="1" x14ac:dyDescent="0.4">
      <c r="A91" s="29" t="s">
        <v>61</v>
      </c>
      <c r="B91" s="30">
        <v>100</v>
      </c>
      <c r="C91" s="116">
        <v>1</v>
      </c>
      <c r="D91" s="217">
        <v>7620253</v>
      </c>
      <c r="E91" s="37">
        <f>IF(ISBLANK(D91),"-",$D$101/$D$98*D91)</f>
        <v>8594484.5570515748</v>
      </c>
      <c r="F91" s="217">
        <v>7950833</v>
      </c>
      <c r="G91" s="38">
        <f>IF(ISBLANK(F91),"-",$D$101/$F$98*F91)</f>
        <v>8665859.5727415886</v>
      </c>
      <c r="I91" s="39"/>
    </row>
    <row r="92" spans="1:12" ht="26.25" customHeight="1" x14ac:dyDescent="0.4">
      <c r="A92" s="29" t="s">
        <v>62</v>
      </c>
      <c r="B92" s="30">
        <v>1</v>
      </c>
      <c r="C92" s="100">
        <v>2</v>
      </c>
      <c r="D92" s="222">
        <v>7635196</v>
      </c>
      <c r="E92" s="42">
        <f>IF(ISBLANK(D92),"-",$D$101/$D$98*D92)</f>
        <v>8611337.9847180862</v>
      </c>
      <c r="F92" s="222">
        <v>7944917</v>
      </c>
      <c r="G92" s="43">
        <f>IF(ISBLANK(F92),"-",$D$101/$F$98*F92)</f>
        <v>8659411.5407891702</v>
      </c>
      <c r="I92" s="529">
        <f>ABS((F96/D96*D95)-F95)/D95</f>
        <v>8.2998797520578826E-3</v>
      </c>
    </row>
    <row r="93" spans="1:12" ht="26.25" customHeight="1" x14ac:dyDescent="0.4">
      <c r="A93" s="29" t="s">
        <v>63</v>
      </c>
      <c r="B93" s="30">
        <v>1</v>
      </c>
      <c r="C93" s="100">
        <v>3</v>
      </c>
      <c r="D93" s="222">
        <v>7615983</v>
      </c>
      <c r="E93" s="42">
        <f>IF(ISBLANK(D93),"-",$D$101/$D$98*D93)</f>
        <v>8589668.6475196201</v>
      </c>
      <c r="F93" s="222">
        <v>7961166</v>
      </c>
      <c r="G93" s="43">
        <f>IF(ISBLANK(F93),"-",$D$101/$F$98*F93)</f>
        <v>8677121.8300377913</v>
      </c>
      <c r="I93" s="529"/>
    </row>
    <row r="94" spans="1:12" ht="27" customHeight="1" x14ac:dyDescent="0.4">
      <c r="A94" s="29" t="s">
        <v>64</v>
      </c>
      <c r="B94" s="30">
        <v>1</v>
      </c>
      <c r="C94" s="117">
        <v>4</v>
      </c>
      <c r="D94" s="227"/>
      <c r="E94" s="46" t="str">
        <f>IF(ISBLANK(D94),"-",$D$101/$D$98*D94)</f>
        <v>-</v>
      </c>
      <c r="F94" s="227"/>
      <c r="G94" s="47" t="str">
        <f>IF(ISBLANK(F94),"-",$D$101/$F$98*F94)</f>
        <v>-</v>
      </c>
      <c r="I94" s="48"/>
    </row>
    <row r="95" spans="1:12" ht="27" customHeight="1" x14ac:dyDescent="0.4">
      <c r="A95" s="29" t="s">
        <v>65</v>
      </c>
      <c r="B95" s="30">
        <v>1</v>
      </c>
      <c r="C95" s="118" t="s">
        <v>66</v>
      </c>
      <c r="D95" s="119">
        <f>AVERAGE(D91:D94)</f>
        <v>7623810.666666667</v>
      </c>
      <c r="E95" s="51">
        <f>AVERAGE(E91:E94)</f>
        <v>8598497.0630964264</v>
      </c>
      <c r="F95" s="120">
        <f>AVERAGE(F91:F94)</f>
        <v>7952305.333333333</v>
      </c>
      <c r="G95" s="121">
        <f>AVERAGE(G91:G94)</f>
        <v>8667464.3145228494</v>
      </c>
    </row>
    <row r="96" spans="1:12" ht="26.25" customHeight="1" x14ac:dyDescent="0.4">
      <c r="A96" s="29" t="s">
        <v>67</v>
      </c>
      <c r="B96" s="15">
        <v>1</v>
      </c>
      <c r="C96" s="122" t="s">
        <v>108</v>
      </c>
      <c r="D96" s="123">
        <f>D43</f>
        <v>15.81</v>
      </c>
      <c r="E96" s="44"/>
      <c r="F96" s="55">
        <f>F43</f>
        <v>16.36</v>
      </c>
    </row>
    <row r="97" spans="1:10" ht="26.25" customHeight="1" x14ac:dyDescent="0.4">
      <c r="A97" s="29" t="s">
        <v>69</v>
      </c>
      <c r="B97" s="15">
        <v>1</v>
      </c>
      <c r="C97" s="124" t="s">
        <v>109</v>
      </c>
      <c r="D97" s="125">
        <f>D96*$B$87</f>
        <v>15.81</v>
      </c>
      <c r="E97" s="58"/>
      <c r="F97" s="57">
        <f>F96*$B$87</f>
        <v>16.36</v>
      </c>
    </row>
    <row r="98" spans="1:10" ht="19.5" customHeight="1" x14ac:dyDescent="0.3">
      <c r="A98" s="29" t="s">
        <v>71</v>
      </c>
      <c r="B98" s="126">
        <f>(B97/B96)*(B95/B94)*(B93/B92)*(B91/B90)*B89</f>
        <v>500</v>
      </c>
      <c r="C98" s="124" t="s">
        <v>110</v>
      </c>
      <c r="D98" s="127">
        <f>D97*$B$83/100</f>
        <v>15.76257</v>
      </c>
      <c r="E98" s="61"/>
      <c r="F98" s="60">
        <f>F97*$B$83/100</f>
        <v>16.310919999999999</v>
      </c>
    </row>
    <row r="99" spans="1:10" ht="19.5" customHeight="1" x14ac:dyDescent="0.3">
      <c r="A99" s="530" t="s">
        <v>73</v>
      </c>
      <c r="B99" s="544"/>
      <c r="C99" s="124" t="s">
        <v>111</v>
      </c>
      <c r="D99" s="128">
        <f>D98/$B$98</f>
        <v>3.152514E-2</v>
      </c>
      <c r="E99" s="61"/>
      <c r="F99" s="64">
        <f>F98/$B$98</f>
        <v>3.2621839999999999E-2</v>
      </c>
      <c r="G99" s="129"/>
      <c r="H99" s="53"/>
    </row>
    <row r="100" spans="1:10" ht="19.5" customHeight="1" x14ac:dyDescent="0.3">
      <c r="A100" s="532"/>
      <c r="B100" s="545"/>
      <c r="C100" s="124" t="s">
        <v>75</v>
      </c>
      <c r="D100" s="130">
        <f>$B$56/$B$116</f>
        <v>3.5555555555555556E-2</v>
      </c>
      <c r="F100" s="69"/>
      <c r="G100" s="131"/>
      <c r="H100" s="53"/>
    </row>
    <row r="101" spans="1:10" ht="18.75" x14ac:dyDescent="0.3">
      <c r="C101" s="124" t="s">
        <v>76</v>
      </c>
      <c r="D101" s="125">
        <f>D100*$B$98</f>
        <v>17.777777777777779</v>
      </c>
      <c r="F101" s="69"/>
      <c r="G101" s="129"/>
      <c r="H101" s="53"/>
    </row>
    <row r="102" spans="1:10" ht="19.5" customHeight="1" x14ac:dyDescent="0.3">
      <c r="C102" s="132" t="s">
        <v>77</v>
      </c>
      <c r="D102" s="133">
        <f>D101/B34</f>
        <v>17.777777777777779</v>
      </c>
      <c r="F102" s="73"/>
      <c r="G102" s="129"/>
      <c r="H102" s="53"/>
      <c r="J102" s="134"/>
    </row>
    <row r="103" spans="1:10" ht="18.75" x14ac:dyDescent="0.3">
      <c r="C103" s="135" t="s">
        <v>112</v>
      </c>
      <c r="D103" s="136">
        <f>AVERAGE(E91:E94,G91:G94)</f>
        <v>8632980.6888096388</v>
      </c>
      <c r="F103" s="73"/>
      <c r="G103" s="137"/>
      <c r="H103" s="53"/>
      <c r="J103" s="138"/>
    </row>
    <row r="104" spans="1:10" ht="18.75" x14ac:dyDescent="0.3">
      <c r="C104" s="103" t="s">
        <v>79</v>
      </c>
      <c r="D104" s="139">
        <f>STDEV(E91:E94,G91:G94)/D103</f>
        <v>4.5024881526199902E-3</v>
      </c>
      <c r="F104" s="73"/>
      <c r="G104" s="129"/>
      <c r="H104" s="53"/>
      <c r="J104" s="138"/>
    </row>
    <row r="105" spans="1:10" ht="19.5" customHeight="1" x14ac:dyDescent="0.3">
      <c r="C105" s="105" t="s">
        <v>18</v>
      </c>
      <c r="D105" s="140">
        <f>COUNT(E91:E94,G91:G94)</f>
        <v>6</v>
      </c>
      <c r="F105" s="73"/>
      <c r="G105" s="129"/>
      <c r="H105" s="53"/>
      <c r="J105" s="138"/>
    </row>
    <row r="106" spans="1:10" ht="19.5" customHeight="1" x14ac:dyDescent="0.3">
      <c r="A106" s="77"/>
      <c r="B106" s="77"/>
      <c r="C106" s="77"/>
      <c r="D106" s="77"/>
      <c r="E106" s="77"/>
    </row>
    <row r="107" spans="1:10" ht="26.25" customHeight="1" x14ac:dyDescent="0.4">
      <c r="A107" s="27" t="s">
        <v>113</v>
      </c>
      <c r="B107" s="28">
        <v>900</v>
      </c>
      <c r="C107" s="141" t="s">
        <v>114</v>
      </c>
      <c r="D107" s="142" t="s">
        <v>58</v>
      </c>
      <c r="E107" s="143" t="s">
        <v>115</v>
      </c>
      <c r="F107" s="144" t="s">
        <v>116</v>
      </c>
    </row>
    <row r="108" spans="1:10" ht="26.25" customHeight="1" x14ac:dyDescent="0.4">
      <c r="A108" s="29" t="s">
        <v>117</v>
      </c>
      <c r="B108" s="30">
        <v>4</v>
      </c>
      <c r="C108" s="145">
        <v>1</v>
      </c>
      <c r="D108" s="146">
        <v>7797011</v>
      </c>
      <c r="E108" s="177">
        <f t="shared" ref="E108:E113" si="1">IF(ISBLANK(D108),"-",D108/$D$103*$D$100*$B$116)</f>
        <v>144.50649259728795</v>
      </c>
      <c r="F108" s="147">
        <f t="shared" ref="F108:F113" si="2">IF(ISBLANK(D108), "-", E108/$B$56)</f>
        <v>0.9031655787330497</v>
      </c>
    </row>
    <row r="109" spans="1:10" ht="26.25" customHeight="1" x14ac:dyDescent="0.4">
      <c r="A109" s="29" t="s">
        <v>90</v>
      </c>
      <c r="B109" s="30">
        <v>20</v>
      </c>
      <c r="C109" s="145">
        <v>2</v>
      </c>
      <c r="D109" s="146">
        <v>7839285</v>
      </c>
      <c r="E109" s="178">
        <f t="shared" si="1"/>
        <v>145.28998097098113</v>
      </c>
      <c r="F109" s="148">
        <f t="shared" si="2"/>
        <v>0.90806238106863213</v>
      </c>
    </row>
    <row r="110" spans="1:10" ht="26.25" customHeight="1" x14ac:dyDescent="0.4">
      <c r="A110" s="29" t="s">
        <v>91</v>
      </c>
      <c r="B110" s="30">
        <v>1</v>
      </c>
      <c r="C110" s="145">
        <v>3</v>
      </c>
      <c r="D110" s="146">
        <v>7827843</v>
      </c>
      <c r="E110" s="178">
        <f t="shared" si="1"/>
        <v>145.0779197992965</v>
      </c>
      <c r="F110" s="148">
        <f t="shared" si="2"/>
        <v>0.9067369987456031</v>
      </c>
    </row>
    <row r="111" spans="1:10" ht="26.25" customHeight="1" x14ac:dyDescent="0.4">
      <c r="A111" s="29" t="s">
        <v>92</v>
      </c>
      <c r="B111" s="30">
        <v>1</v>
      </c>
      <c r="C111" s="145">
        <v>4</v>
      </c>
      <c r="D111" s="146">
        <v>7994165</v>
      </c>
      <c r="E111" s="178">
        <f t="shared" si="1"/>
        <v>148.16046115543486</v>
      </c>
      <c r="F111" s="148">
        <f t="shared" si="2"/>
        <v>0.92600288222146787</v>
      </c>
    </row>
    <row r="112" spans="1:10" ht="26.25" customHeight="1" x14ac:dyDescent="0.4">
      <c r="A112" s="29" t="s">
        <v>93</v>
      </c>
      <c r="B112" s="30">
        <v>1</v>
      </c>
      <c r="C112" s="145">
        <v>5</v>
      </c>
      <c r="D112" s="146">
        <v>7747634</v>
      </c>
      <c r="E112" s="178">
        <f t="shared" si="1"/>
        <v>143.59136023631319</v>
      </c>
      <c r="F112" s="148">
        <f t="shared" si="2"/>
        <v>0.89744600147695741</v>
      </c>
    </row>
    <row r="113" spans="1:10" ht="26.25" customHeight="1" x14ac:dyDescent="0.4">
      <c r="A113" s="29" t="s">
        <v>95</v>
      </c>
      <c r="B113" s="30">
        <v>1</v>
      </c>
      <c r="C113" s="149">
        <v>6</v>
      </c>
      <c r="D113" s="150">
        <v>7983401</v>
      </c>
      <c r="E113" s="179">
        <f t="shared" si="1"/>
        <v>147.96096574798744</v>
      </c>
      <c r="F113" s="151">
        <f t="shared" si="2"/>
        <v>0.9247560359249215</v>
      </c>
    </row>
    <row r="114" spans="1:10" ht="26.25" customHeight="1" x14ac:dyDescent="0.4">
      <c r="A114" s="29" t="s">
        <v>96</v>
      </c>
      <c r="B114" s="30">
        <v>1</v>
      </c>
      <c r="C114" s="145"/>
      <c r="D114" s="100"/>
      <c r="E114" s="3"/>
      <c r="F114" s="152"/>
    </row>
    <row r="115" spans="1:10" ht="26.25" customHeight="1" x14ac:dyDescent="0.4">
      <c r="A115" s="29" t="s">
        <v>97</v>
      </c>
      <c r="B115" s="30">
        <v>1</v>
      </c>
      <c r="C115" s="145"/>
      <c r="D115" s="153" t="s">
        <v>66</v>
      </c>
      <c r="E115" s="181">
        <f>AVERAGE(E108:E113)</f>
        <v>145.76453008455019</v>
      </c>
      <c r="F115" s="154">
        <f>AVERAGE(F108:F113)</f>
        <v>0.91102831302843856</v>
      </c>
    </row>
    <row r="116" spans="1:10" ht="27" customHeight="1" x14ac:dyDescent="0.4">
      <c r="A116" s="29" t="s">
        <v>98</v>
      </c>
      <c r="B116" s="59">
        <f>(B115/B114)*(B113/B112)*(B111/B110)*(B109/B108)*B107</f>
        <v>4500</v>
      </c>
      <c r="C116" s="155"/>
      <c r="D116" s="118" t="s">
        <v>79</v>
      </c>
      <c r="E116" s="156">
        <f>STDEV(E108:E113)/E115</f>
        <v>1.2859056825198778E-2</v>
      </c>
      <c r="F116" s="156">
        <f>STDEV(F108:F113)/F115</f>
        <v>1.2859056825198776E-2</v>
      </c>
      <c r="I116" s="3"/>
    </row>
    <row r="117" spans="1:10" ht="27" customHeight="1" x14ac:dyDescent="0.4">
      <c r="A117" s="530" t="s">
        <v>73</v>
      </c>
      <c r="B117" s="531"/>
      <c r="C117" s="157"/>
      <c r="D117" s="158" t="s">
        <v>18</v>
      </c>
      <c r="E117" s="159">
        <f>COUNT(E108:E113)</f>
        <v>6</v>
      </c>
      <c r="F117" s="159">
        <f>COUNT(F108:F113)</f>
        <v>6</v>
      </c>
      <c r="I117" s="3"/>
      <c r="J117" s="138"/>
    </row>
    <row r="118" spans="1:10" ht="19.5" customHeight="1" x14ac:dyDescent="0.3">
      <c r="A118" s="532"/>
      <c r="B118" s="533"/>
      <c r="C118" s="3"/>
      <c r="D118" s="3"/>
      <c r="E118" s="3"/>
      <c r="F118" s="100"/>
      <c r="G118" s="3"/>
      <c r="H118" s="3"/>
      <c r="I118" s="3"/>
    </row>
    <row r="119" spans="1:10" ht="18.75" x14ac:dyDescent="0.3">
      <c r="A119" s="168"/>
      <c r="B119" s="25"/>
      <c r="C119" s="3"/>
      <c r="D119" s="3"/>
      <c r="E119" s="3"/>
      <c r="F119" s="100"/>
      <c r="G119" s="3"/>
      <c r="H119" s="3"/>
      <c r="I119" s="3"/>
    </row>
    <row r="120" spans="1:10" ht="26.25" customHeight="1" x14ac:dyDescent="0.4">
      <c r="A120" s="13" t="s">
        <v>101</v>
      </c>
      <c r="B120" s="107" t="s">
        <v>118</v>
      </c>
      <c r="C120" s="542" t="str">
        <f>B20</f>
        <v>Trimethoprim BP</v>
      </c>
      <c r="D120" s="542"/>
      <c r="E120" s="108" t="s">
        <v>119</v>
      </c>
      <c r="F120" s="108"/>
      <c r="G120" s="109">
        <f>F115</f>
        <v>0.91102831302843856</v>
      </c>
      <c r="H120" s="3"/>
      <c r="I120" s="3"/>
    </row>
    <row r="121" spans="1:10" ht="19.5" customHeight="1" x14ac:dyDescent="0.3">
      <c r="A121" s="160"/>
      <c r="B121" s="160"/>
      <c r="C121" s="161"/>
      <c r="D121" s="161"/>
      <c r="E121" s="161"/>
      <c r="F121" s="161"/>
      <c r="G121" s="161"/>
      <c r="H121" s="161"/>
    </row>
    <row r="122" spans="1:10" ht="18.75" x14ac:dyDescent="0.3">
      <c r="B122" s="543" t="s">
        <v>21</v>
      </c>
      <c r="C122" s="543"/>
      <c r="E122" s="114" t="s">
        <v>22</v>
      </c>
      <c r="F122" s="162"/>
      <c r="G122" s="543" t="s">
        <v>23</v>
      </c>
      <c r="H122" s="543"/>
    </row>
    <row r="123" spans="1:10" ht="69.95" customHeight="1" x14ac:dyDescent="0.3">
      <c r="A123" s="163" t="s">
        <v>24</v>
      </c>
      <c r="B123" s="164"/>
      <c r="C123" s="164"/>
      <c r="E123" s="164"/>
      <c r="F123" s="3"/>
      <c r="G123" s="165"/>
      <c r="H123" s="165"/>
    </row>
    <row r="124" spans="1:10" ht="69.95" customHeight="1" x14ac:dyDescent="0.3">
      <c r="A124" s="163" t="s">
        <v>25</v>
      </c>
      <c r="B124" s="166"/>
      <c r="C124" s="166"/>
      <c r="E124" s="166"/>
      <c r="F124" s="3"/>
      <c r="G124" s="167"/>
      <c r="H124" s="167"/>
    </row>
    <row r="125" spans="1:10" ht="18.75" x14ac:dyDescent="0.3">
      <c r="A125" s="99"/>
      <c r="B125" s="99"/>
      <c r="C125" s="100"/>
      <c r="D125" s="100"/>
      <c r="E125" s="100"/>
      <c r="F125" s="104"/>
      <c r="G125" s="100"/>
      <c r="H125" s="100"/>
      <c r="I125" s="3"/>
    </row>
    <row r="126" spans="1:10" ht="18.75" x14ac:dyDescent="0.3">
      <c r="A126" s="99"/>
      <c r="B126" s="99"/>
      <c r="C126" s="100"/>
      <c r="D126" s="100"/>
      <c r="E126" s="100"/>
      <c r="F126" s="104"/>
      <c r="G126" s="100"/>
      <c r="H126" s="100"/>
      <c r="I126" s="3"/>
    </row>
    <row r="127" spans="1:10" ht="18.75" x14ac:dyDescent="0.3">
      <c r="A127" s="99"/>
      <c r="B127" s="99"/>
      <c r="C127" s="100"/>
      <c r="D127" s="100"/>
      <c r="E127" s="100"/>
      <c r="F127" s="104"/>
      <c r="G127" s="100"/>
      <c r="H127" s="100"/>
      <c r="I127" s="3"/>
    </row>
    <row r="128" spans="1:10" ht="18.75" x14ac:dyDescent="0.3">
      <c r="A128" s="99"/>
      <c r="B128" s="99"/>
      <c r="C128" s="100"/>
      <c r="D128" s="100"/>
      <c r="E128" s="100"/>
      <c r="F128" s="104"/>
      <c r="G128" s="100"/>
      <c r="H128" s="100"/>
      <c r="I128" s="3"/>
    </row>
    <row r="129" spans="1:9" ht="18.75" x14ac:dyDescent="0.3">
      <c r="A129" s="99"/>
      <c r="B129" s="99"/>
      <c r="C129" s="100"/>
      <c r="D129" s="100"/>
      <c r="E129" s="100"/>
      <c r="F129" s="104"/>
      <c r="G129" s="100"/>
      <c r="H129" s="100"/>
      <c r="I129" s="3"/>
    </row>
    <row r="130" spans="1:9" ht="18.75" x14ac:dyDescent="0.3">
      <c r="A130" s="99"/>
      <c r="B130" s="99"/>
      <c r="C130" s="100"/>
      <c r="D130" s="100"/>
      <c r="E130" s="100"/>
      <c r="F130" s="104"/>
      <c r="G130" s="100"/>
      <c r="H130" s="100"/>
      <c r="I130" s="3"/>
    </row>
    <row r="131" spans="1:9" ht="18.75" x14ac:dyDescent="0.3">
      <c r="A131" s="99"/>
      <c r="B131" s="99"/>
      <c r="C131" s="100"/>
      <c r="D131" s="100"/>
      <c r="E131" s="100"/>
      <c r="F131" s="104"/>
      <c r="G131" s="100"/>
      <c r="H131" s="100"/>
      <c r="I131" s="3"/>
    </row>
    <row r="132" spans="1:9" ht="18.75" x14ac:dyDescent="0.3">
      <c r="A132" s="99"/>
      <c r="B132" s="99"/>
      <c r="C132" s="100"/>
      <c r="D132" s="100"/>
      <c r="E132" s="100"/>
      <c r="F132" s="104"/>
      <c r="G132" s="100"/>
      <c r="H132" s="100"/>
      <c r="I132" s="3"/>
    </row>
    <row r="133" spans="1:9" ht="18.75" x14ac:dyDescent="0.3">
      <c r="A133" s="99"/>
      <c r="B133" s="99"/>
      <c r="C133" s="100"/>
      <c r="D133" s="100"/>
      <c r="E133" s="100"/>
      <c r="F133" s="104"/>
      <c r="G133" s="100"/>
      <c r="H133" s="100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zoomScale="60" zoomScaleNormal="60" zoomScalePageLayoutView="55" workbookViewId="0">
      <selection activeCell="B22" sqref="B22:B23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40" t="s">
        <v>40</v>
      </c>
      <c r="B1" s="540"/>
      <c r="C1" s="540"/>
      <c r="D1" s="540"/>
      <c r="E1" s="540"/>
      <c r="F1" s="540"/>
      <c r="G1" s="540"/>
      <c r="H1" s="540"/>
      <c r="I1" s="540"/>
    </row>
    <row r="2" spans="1:9" ht="18.75" customHeight="1" x14ac:dyDescent="0.25">
      <c r="A2" s="540"/>
      <c r="B2" s="540"/>
      <c r="C2" s="540"/>
      <c r="D2" s="540"/>
      <c r="E2" s="540"/>
      <c r="F2" s="540"/>
      <c r="G2" s="540"/>
      <c r="H2" s="540"/>
      <c r="I2" s="540"/>
    </row>
    <row r="3" spans="1:9" ht="18.75" customHeight="1" x14ac:dyDescent="0.25">
      <c r="A3" s="540"/>
      <c r="B3" s="540"/>
      <c r="C3" s="540"/>
      <c r="D3" s="540"/>
      <c r="E3" s="540"/>
      <c r="F3" s="540"/>
      <c r="G3" s="540"/>
      <c r="H3" s="540"/>
      <c r="I3" s="540"/>
    </row>
    <row r="4" spans="1:9" ht="18.75" customHeight="1" x14ac:dyDescent="0.25">
      <c r="A4" s="540"/>
      <c r="B4" s="540"/>
      <c r="C4" s="540"/>
      <c r="D4" s="540"/>
      <c r="E4" s="540"/>
      <c r="F4" s="540"/>
      <c r="G4" s="540"/>
      <c r="H4" s="540"/>
      <c r="I4" s="540"/>
    </row>
    <row r="5" spans="1:9" ht="18.75" customHeight="1" x14ac:dyDescent="0.25">
      <c r="A5" s="540"/>
      <c r="B5" s="540"/>
      <c r="C5" s="540"/>
      <c r="D5" s="540"/>
      <c r="E5" s="540"/>
      <c r="F5" s="540"/>
      <c r="G5" s="540"/>
      <c r="H5" s="540"/>
      <c r="I5" s="540"/>
    </row>
    <row r="6" spans="1:9" ht="18.75" customHeight="1" x14ac:dyDescent="0.25">
      <c r="A6" s="540"/>
      <c r="B6" s="540"/>
      <c r="C6" s="540"/>
      <c r="D6" s="540"/>
      <c r="E6" s="540"/>
      <c r="F6" s="540"/>
      <c r="G6" s="540"/>
      <c r="H6" s="540"/>
      <c r="I6" s="540"/>
    </row>
    <row r="7" spans="1:9" ht="18.75" customHeight="1" x14ac:dyDescent="0.25">
      <c r="A7" s="540"/>
      <c r="B7" s="540"/>
      <c r="C7" s="540"/>
      <c r="D7" s="540"/>
      <c r="E7" s="540"/>
      <c r="F7" s="540"/>
      <c r="G7" s="540"/>
      <c r="H7" s="540"/>
      <c r="I7" s="540"/>
    </row>
    <row r="8" spans="1:9" x14ac:dyDescent="0.25">
      <c r="A8" s="541" t="s">
        <v>41</v>
      </c>
      <c r="B8" s="541"/>
      <c r="C8" s="541"/>
      <c r="D8" s="541"/>
      <c r="E8" s="541"/>
      <c r="F8" s="541"/>
      <c r="G8" s="541"/>
      <c r="H8" s="541"/>
      <c r="I8" s="541"/>
    </row>
    <row r="9" spans="1:9" x14ac:dyDescent="0.25">
      <c r="A9" s="541"/>
      <c r="B9" s="541"/>
      <c r="C9" s="541"/>
      <c r="D9" s="541"/>
      <c r="E9" s="541"/>
      <c r="F9" s="541"/>
      <c r="G9" s="541"/>
      <c r="H9" s="541"/>
      <c r="I9" s="541"/>
    </row>
    <row r="10" spans="1:9" x14ac:dyDescent="0.25">
      <c r="A10" s="541"/>
      <c r="B10" s="541"/>
      <c r="C10" s="541"/>
      <c r="D10" s="541"/>
      <c r="E10" s="541"/>
      <c r="F10" s="541"/>
      <c r="G10" s="541"/>
      <c r="H10" s="541"/>
      <c r="I10" s="541"/>
    </row>
    <row r="11" spans="1:9" x14ac:dyDescent="0.25">
      <c r="A11" s="541"/>
      <c r="B11" s="541"/>
      <c r="C11" s="541"/>
      <c r="D11" s="541"/>
      <c r="E11" s="541"/>
      <c r="F11" s="541"/>
      <c r="G11" s="541"/>
      <c r="H11" s="541"/>
      <c r="I11" s="541"/>
    </row>
    <row r="12" spans="1:9" x14ac:dyDescent="0.25">
      <c r="A12" s="541"/>
      <c r="B12" s="541"/>
      <c r="C12" s="541"/>
      <c r="D12" s="541"/>
      <c r="E12" s="541"/>
      <c r="F12" s="541"/>
      <c r="G12" s="541"/>
      <c r="H12" s="541"/>
      <c r="I12" s="541"/>
    </row>
    <row r="13" spans="1:9" x14ac:dyDescent="0.25">
      <c r="A13" s="541"/>
      <c r="B13" s="541"/>
      <c r="C13" s="541"/>
      <c r="D13" s="541"/>
      <c r="E13" s="541"/>
      <c r="F13" s="541"/>
      <c r="G13" s="541"/>
      <c r="H13" s="541"/>
      <c r="I13" s="541"/>
    </row>
    <row r="14" spans="1:9" x14ac:dyDescent="0.25">
      <c r="A14" s="541"/>
      <c r="B14" s="541"/>
      <c r="C14" s="541"/>
      <c r="D14" s="541"/>
      <c r="E14" s="541"/>
      <c r="F14" s="541"/>
      <c r="G14" s="541"/>
      <c r="H14" s="541"/>
      <c r="I14" s="541"/>
    </row>
    <row r="15" spans="1:9" ht="19.5" customHeight="1" x14ac:dyDescent="0.3">
      <c r="A15" s="183"/>
    </row>
    <row r="16" spans="1:9" ht="19.5" customHeight="1" x14ac:dyDescent="0.3">
      <c r="A16" s="513" t="s">
        <v>26</v>
      </c>
      <c r="B16" s="514"/>
      <c r="C16" s="514"/>
      <c r="D16" s="514"/>
      <c r="E16" s="514"/>
      <c r="F16" s="514"/>
      <c r="G16" s="514"/>
      <c r="H16" s="515"/>
    </row>
    <row r="17" spans="1:14" ht="20.25" customHeight="1" x14ac:dyDescent="0.25">
      <c r="A17" s="516" t="s">
        <v>42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185" t="s">
        <v>28</v>
      </c>
      <c r="B18" s="512" t="s">
        <v>5</v>
      </c>
      <c r="C18" s="512"/>
      <c r="D18" s="351"/>
      <c r="E18" s="186"/>
      <c r="F18" s="187"/>
      <c r="G18" s="187"/>
      <c r="H18" s="187"/>
    </row>
    <row r="19" spans="1:14" ht="26.25" customHeight="1" x14ac:dyDescent="0.4">
      <c r="A19" s="185" t="s">
        <v>29</v>
      </c>
      <c r="B19" s="188" t="s">
        <v>124</v>
      </c>
      <c r="C19" s="364">
        <v>29</v>
      </c>
      <c r="D19" s="187"/>
      <c r="E19" s="187"/>
      <c r="F19" s="187"/>
      <c r="G19" s="187"/>
      <c r="H19" s="187"/>
    </row>
    <row r="20" spans="1:14" ht="26.25" customHeight="1" x14ac:dyDescent="0.4">
      <c r="A20" s="185" t="s">
        <v>30</v>
      </c>
      <c r="B20" s="517" t="s">
        <v>122</v>
      </c>
      <c r="C20" s="517"/>
      <c r="D20" s="187"/>
      <c r="E20" s="187"/>
      <c r="F20" s="187"/>
      <c r="G20" s="187"/>
      <c r="H20" s="187"/>
    </row>
    <row r="21" spans="1:14" ht="26.25" customHeight="1" x14ac:dyDescent="0.4">
      <c r="A21" s="185" t="s">
        <v>31</v>
      </c>
      <c r="B21" s="517" t="s">
        <v>10</v>
      </c>
      <c r="C21" s="517"/>
      <c r="D21" s="517"/>
      <c r="E21" s="517"/>
      <c r="F21" s="517"/>
      <c r="G21" s="517"/>
      <c r="H21" s="517"/>
      <c r="I21" s="189"/>
    </row>
    <row r="22" spans="1:14" ht="26.25" customHeight="1" x14ac:dyDescent="0.4">
      <c r="A22" s="185" t="s">
        <v>32</v>
      </c>
      <c r="B22" s="190">
        <v>42543</v>
      </c>
      <c r="C22" s="187"/>
      <c r="D22" s="187"/>
      <c r="E22" s="187"/>
      <c r="F22" s="187"/>
      <c r="G22" s="187"/>
      <c r="H22" s="187"/>
    </row>
    <row r="23" spans="1:14" ht="26.25" customHeight="1" x14ac:dyDescent="0.4">
      <c r="A23" s="185" t="s">
        <v>33</v>
      </c>
      <c r="B23" s="190">
        <v>42563</v>
      </c>
      <c r="C23" s="187"/>
      <c r="D23" s="187"/>
      <c r="E23" s="187"/>
      <c r="F23" s="187"/>
      <c r="G23" s="187"/>
      <c r="H23" s="187"/>
    </row>
    <row r="24" spans="1:14" ht="18.75" x14ac:dyDescent="0.3">
      <c r="A24" s="185"/>
      <c r="B24" s="191"/>
    </row>
    <row r="25" spans="1:14" ht="18.75" x14ac:dyDescent="0.3">
      <c r="A25" s="192" t="s">
        <v>1</v>
      </c>
      <c r="B25" s="191"/>
    </row>
    <row r="26" spans="1:14" ht="26.25" customHeight="1" x14ac:dyDescent="0.4">
      <c r="A26" s="193" t="s">
        <v>4</v>
      </c>
      <c r="B26" s="512" t="s">
        <v>120</v>
      </c>
      <c r="C26" s="512"/>
    </row>
    <row r="27" spans="1:14" ht="26.25" customHeight="1" x14ac:dyDescent="0.4">
      <c r="A27" s="194" t="s">
        <v>43</v>
      </c>
      <c r="B27" s="518" t="s">
        <v>128</v>
      </c>
      <c r="C27" s="518"/>
    </row>
    <row r="28" spans="1:14" ht="27" customHeight="1" x14ac:dyDescent="0.4">
      <c r="A28" s="194" t="s">
        <v>6</v>
      </c>
      <c r="B28" s="195">
        <v>99.9</v>
      </c>
    </row>
    <row r="29" spans="1:14" s="2" customFormat="1" ht="27" customHeight="1" x14ac:dyDescent="0.4">
      <c r="A29" s="194" t="s">
        <v>44</v>
      </c>
      <c r="B29" s="196">
        <v>0</v>
      </c>
      <c r="C29" s="519" t="s">
        <v>45</v>
      </c>
      <c r="D29" s="520"/>
      <c r="E29" s="520"/>
      <c r="F29" s="520"/>
      <c r="G29" s="521"/>
      <c r="I29" s="197"/>
      <c r="J29" s="197"/>
      <c r="K29" s="197"/>
      <c r="L29" s="197"/>
    </row>
    <row r="30" spans="1:14" s="2" customFormat="1" ht="19.5" customHeight="1" x14ac:dyDescent="0.3">
      <c r="A30" s="194" t="s">
        <v>46</v>
      </c>
      <c r="B30" s="198">
        <f>B28-B29</f>
        <v>99.9</v>
      </c>
      <c r="C30" s="199"/>
      <c r="D30" s="199"/>
      <c r="E30" s="199"/>
      <c r="F30" s="199"/>
      <c r="G30" s="200"/>
      <c r="I30" s="197"/>
      <c r="J30" s="197"/>
      <c r="K30" s="197"/>
      <c r="L30" s="197"/>
    </row>
    <row r="31" spans="1:14" s="2" customFormat="1" ht="27" customHeight="1" x14ac:dyDescent="0.4">
      <c r="A31" s="194" t="s">
        <v>47</v>
      </c>
      <c r="B31" s="201">
        <v>1</v>
      </c>
      <c r="C31" s="522" t="s">
        <v>48</v>
      </c>
      <c r="D31" s="523"/>
      <c r="E31" s="523"/>
      <c r="F31" s="523"/>
      <c r="G31" s="523"/>
      <c r="H31" s="524"/>
      <c r="I31" s="197"/>
      <c r="J31" s="197"/>
      <c r="K31" s="197"/>
      <c r="L31" s="197"/>
    </row>
    <row r="32" spans="1:14" s="2" customFormat="1" ht="27" customHeight="1" x14ac:dyDescent="0.4">
      <c r="A32" s="194" t="s">
        <v>49</v>
      </c>
      <c r="B32" s="201">
        <v>1</v>
      </c>
      <c r="C32" s="522" t="s">
        <v>50</v>
      </c>
      <c r="D32" s="523"/>
      <c r="E32" s="523"/>
      <c r="F32" s="523"/>
      <c r="G32" s="523"/>
      <c r="H32" s="524"/>
      <c r="I32" s="197"/>
      <c r="J32" s="197"/>
      <c r="K32" s="197"/>
      <c r="L32" s="202"/>
      <c r="M32" s="202"/>
      <c r="N32" s="203"/>
    </row>
    <row r="33" spans="1:14" s="2" customFormat="1" ht="17.25" customHeight="1" x14ac:dyDescent="0.3">
      <c r="A33" s="194"/>
      <c r="B33" s="204"/>
      <c r="C33" s="205"/>
      <c r="D33" s="205"/>
      <c r="E33" s="205"/>
      <c r="F33" s="205"/>
      <c r="G33" s="205"/>
      <c r="H33" s="205"/>
      <c r="I33" s="197"/>
      <c r="J33" s="197"/>
      <c r="K33" s="197"/>
      <c r="L33" s="202"/>
      <c r="M33" s="202"/>
      <c r="N33" s="203"/>
    </row>
    <row r="34" spans="1:14" s="2" customFormat="1" ht="18.75" x14ac:dyDescent="0.3">
      <c r="A34" s="194" t="s">
        <v>51</v>
      </c>
      <c r="B34" s="206">
        <f>B31/B32</f>
        <v>1</v>
      </c>
      <c r="C34" s="184" t="s">
        <v>52</v>
      </c>
      <c r="D34" s="184"/>
      <c r="E34" s="184"/>
      <c r="F34" s="184"/>
      <c r="G34" s="184"/>
      <c r="I34" s="197"/>
      <c r="J34" s="197"/>
      <c r="K34" s="197"/>
      <c r="L34" s="202"/>
      <c r="M34" s="202"/>
      <c r="N34" s="203"/>
    </row>
    <row r="35" spans="1:14" s="2" customFormat="1" ht="19.5" customHeight="1" x14ac:dyDescent="0.3">
      <c r="A35" s="194"/>
      <c r="B35" s="198"/>
      <c r="G35" s="184"/>
      <c r="I35" s="197"/>
      <c r="J35" s="197"/>
      <c r="K35" s="197"/>
      <c r="L35" s="202"/>
      <c r="M35" s="202"/>
      <c r="N35" s="203"/>
    </row>
    <row r="36" spans="1:14" s="2" customFormat="1" ht="27" customHeight="1" x14ac:dyDescent="0.4">
      <c r="A36" s="207" t="s">
        <v>53</v>
      </c>
      <c r="B36" s="208">
        <v>100</v>
      </c>
      <c r="C36" s="184"/>
      <c r="D36" s="525" t="s">
        <v>54</v>
      </c>
      <c r="E36" s="526"/>
      <c r="F36" s="525" t="s">
        <v>55</v>
      </c>
      <c r="G36" s="527"/>
      <c r="J36" s="197"/>
      <c r="K36" s="197"/>
      <c r="L36" s="202"/>
      <c r="M36" s="202"/>
      <c r="N36" s="203"/>
    </row>
    <row r="37" spans="1:14" s="2" customFormat="1" ht="27" customHeight="1" x14ac:dyDescent="0.4">
      <c r="A37" s="209" t="s">
        <v>56</v>
      </c>
      <c r="B37" s="210">
        <v>1</v>
      </c>
      <c r="C37" s="211" t="s">
        <v>57</v>
      </c>
      <c r="D37" s="212" t="s">
        <v>58</v>
      </c>
      <c r="E37" s="213" t="s">
        <v>59</v>
      </c>
      <c r="F37" s="212" t="s">
        <v>58</v>
      </c>
      <c r="G37" s="214" t="s">
        <v>59</v>
      </c>
      <c r="I37" s="215" t="s">
        <v>60</v>
      </c>
      <c r="J37" s="197"/>
      <c r="K37" s="197"/>
      <c r="L37" s="202"/>
      <c r="M37" s="202"/>
      <c r="N37" s="203"/>
    </row>
    <row r="38" spans="1:14" s="2" customFormat="1" ht="26.25" customHeight="1" x14ac:dyDescent="0.4">
      <c r="A38" s="209" t="s">
        <v>61</v>
      </c>
      <c r="B38" s="210">
        <v>1</v>
      </c>
      <c r="C38" s="216">
        <v>1</v>
      </c>
      <c r="D38" s="217">
        <v>101237474</v>
      </c>
      <c r="E38" s="218">
        <f>IF(ISBLANK(D38),"-",$D$48/$D$45*D38)</f>
        <v>96455740.928316787</v>
      </c>
      <c r="F38" s="217">
        <v>97378930</v>
      </c>
      <c r="G38" s="219">
        <f>IF(ISBLANK(F38),"-",$D$48/$F$45*F38)</f>
        <v>95917743.08133471</v>
      </c>
      <c r="I38" s="220"/>
      <c r="J38" s="197"/>
      <c r="K38" s="197"/>
      <c r="L38" s="202"/>
      <c r="M38" s="202"/>
      <c r="N38" s="203"/>
    </row>
    <row r="39" spans="1:14" s="2" customFormat="1" ht="26.25" customHeight="1" x14ac:dyDescent="0.4">
      <c r="A39" s="209" t="s">
        <v>62</v>
      </c>
      <c r="B39" s="210">
        <v>1</v>
      </c>
      <c r="C39" s="221">
        <v>2</v>
      </c>
      <c r="D39" s="222">
        <v>101406841</v>
      </c>
      <c r="E39" s="223">
        <f>IF(ISBLANK(D39),"-",$D$48/$D$45*D39)</f>
        <v>96617108.244472921</v>
      </c>
      <c r="F39" s="222">
        <v>97223561</v>
      </c>
      <c r="G39" s="224">
        <f>IF(ISBLANK(F39),"-",$D$48/$F$45*F39)</f>
        <v>95764705.418825939</v>
      </c>
      <c r="I39" s="529">
        <f>ABS((F43/D43*D42)-F42)/D42</f>
        <v>6.1960412747374865E-3</v>
      </c>
      <c r="J39" s="197"/>
      <c r="K39" s="197"/>
      <c r="L39" s="202"/>
      <c r="M39" s="202"/>
      <c r="N39" s="203"/>
    </row>
    <row r="40" spans="1:14" ht="26.25" customHeight="1" x14ac:dyDescent="0.4">
      <c r="A40" s="209" t="s">
        <v>63</v>
      </c>
      <c r="B40" s="210">
        <v>1</v>
      </c>
      <c r="C40" s="221">
        <v>3</v>
      </c>
      <c r="D40" s="222">
        <v>101169483</v>
      </c>
      <c r="E40" s="223">
        <f>IF(ISBLANK(D40),"-",$D$48/$D$45*D40)</f>
        <v>96390961.336113036</v>
      </c>
      <c r="F40" s="222">
        <v>97388496</v>
      </c>
      <c r="G40" s="224">
        <f>IF(ISBLANK(F40),"-",$D$48/$F$45*F40)</f>
        <v>95927165.541925669</v>
      </c>
      <c r="I40" s="529"/>
      <c r="L40" s="202"/>
      <c r="M40" s="202"/>
      <c r="N40" s="225"/>
    </row>
    <row r="41" spans="1:14" ht="27" customHeight="1" x14ac:dyDescent="0.4">
      <c r="A41" s="209" t="s">
        <v>64</v>
      </c>
      <c r="B41" s="210">
        <v>1</v>
      </c>
      <c r="C41" s="226">
        <v>4</v>
      </c>
      <c r="D41" s="227"/>
      <c r="E41" s="228" t="str">
        <f>IF(ISBLANK(D41),"-",$D$48/$D$45*D41)</f>
        <v>-</v>
      </c>
      <c r="F41" s="227"/>
      <c r="G41" s="229" t="str">
        <f>IF(ISBLANK(F41),"-",$D$48/$F$45*F41)</f>
        <v>-</v>
      </c>
      <c r="I41" s="230"/>
      <c r="L41" s="202"/>
      <c r="M41" s="202"/>
      <c r="N41" s="225"/>
    </row>
    <row r="42" spans="1:14" ht="27" customHeight="1" x14ac:dyDescent="0.4">
      <c r="A42" s="209" t="s">
        <v>65</v>
      </c>
      <c r="B42" s="210">
        <v>1</v>
      </c>
      <c r="C42" s="231" t="s">
        <v>66</v>
      </c>
      <c r="D42" s="232">
        <f>AVERAGE(D38:D41)</f>
        <v>101271266</v>
      </c>
      <c r="E42" s="233">
        <f>AVERAGE(E38:E41)</f>
        <v>96487936.83630091</v>
      </c>
      <c r="F42" s="232">
        <f>AVERAGE(F38:F41)</f>
        <v>97330329</v>
      </c>
      <c r="G42" s="234">
        <f>AVERAGE(G38:G41)</f>
        <v>95869871.347362101</v>
      </c>
      <c r="H42" s="235"/>
    </row>
    <row r="43" spans="1:14" ht="26.25" customHeight="1" x14ac:dyDescent="0.4">
      <c r="A43" s="209" t="s">
        <v>67</v>
      </c>
      <c r="B43" s="210">
        <v>1</v>
      </c>
      <c r="C43" s="236" t="s">
        <v>68</v>
      </c>
      <c r="D43" s="237">
        <v>16.809999999999999</v>
      </c>
      <c r="E43" s="225"/>
      <c r="F43" s="237">
        <v>16.260000000000002</v>
      </c>
      <c r="H43" s="235"/>
    </row>
    <row r="44" spans="1:14" ht="26.25" customHeight="1" x14ac:dyDescent="0.4">
      <c r="A44" s="209" t="s">
        <v>69</v>
      </c>
      <c r="B44" s="210">
        <v>1</v>
      </c>
      <c r="C44" s="238" t="s">
        <v>70</v>
      </c>
      <c r="D44" s="239">
        <f>D43*$B$34</f>
        <v>16.809999999999999</v>
      </c>
      <c r="E44" s="240"/>
      <c r="F44" s="239">
        <f>F43*$B$34</f>
        <v>16.260000000000002</v>
      </c>
      <c r="H44" s="235"/>
    </row>
    <row r="45" spans="1:14" ht="19.5" customHeight="1" x14ac:dyDescent="0.3">
      <c r="A45" s="209" t="s">
        <v>71</v>
      </c>
      <c r="B45" s="241">
        <f>(B44/B43)*(B42/B41)*(B40/B39)*(B38/B37)*B36</f>
        <v>100</v>
      </c>
      <c r="C45" s="238" t="s">
        <v>72</v>
      </c>
      <c r="D45" s="242">
        <f>D44*$B$30/100</f>
        <v>16.793189999999999</v>
      </c>
      <c r="E45" s="243"/>
      <c r="F45" s="242">
        <f>F44*$B$30/100</f>
        <v>16.243740000000003</v>
      </c>
      <c r="H45" s="235"/>
    </row>
    <row r="46" spans="1:14" ht="19.5" customHeight="1" x14ac:dyDescent="0.3">
      <c r="A46" s="530" t="s">
        <v>73</v>
      </c>
      <c r="B46" s="531"/>
      <c r="C46" s="238" t="s">
        <v>74</v>
      </c>
      <c r="D46" s="244">
        <f>D45/$B$45</f>
        <v>0.1679319</v>
      </c>
      <c r="E46" s="245"/>
      <c r="F46" s="246">
        <f>F45/$B$45</f>
        <v>0.16243740000000004</v>
      </c>
      <c r="H46" s="235"/>
    </row>
    <row r="47" spans="1:14" ht="27" customHeight="1" x14ac:dyDescent="0.4">
      <c r="A47" s="532"/>
      <c r="B47" s="533"/>
      <c r="C47" s="247" t="s">
        <v>75</v>
      </c>
      <c r="D47" s="248">
        <v>0.16</v>
      </c>
      <c r="E47" s="249"/>
      <c r="F47" s="245"/>
      <c r="H47" s="235"/>
    </row>
    <row r="48" spans="1:14" ht="18.75" x14ac:dyDescent="0.3">
      <c r="C48" s="250" t="s">
        <v>76</v>
      </c>
      <c r="D48" s="242">
        <f>D47*$B$45</f>
        <v>16</v>
      </c>
      <c r="F48" s="251"/>
      <c r="H48" s="235"/>
    </row>
    <row r="49" spans="1:12" ht="19.5" customHeight="1" x14ac:dyDescent="0.3">
      <c r="C49" s="252" t="s">
        <v>77</v>
      </c>
      <c r="D49" s="253">
        <f>D48/B34</f>
        <v>16</v>
      </c>
      <c r="F49" s="251"/>
      <c r="H49" s="235"/>
    </row>
    <row r="50" spans="1:12" ht="18.75" x14ac:dyDescent="0.3">
      <c r="C50" s="207" t="s">
        <v>78</v>
      </c>
      <c r="D50" s="254">
        <f>AVERAGE(E38:E41,G38:G41)</f>
        <v>96178904.091831505</v>
      </c>
      <c r="F50" s="255"/>
      <c r="H50" s="235"/>
    </row>
    <row r="51" spans="1:12" ht="18.75" x14ac:dyDescent="0.3">
      <c r="C51" s="209" t="s">
        <v>79</v>
      </c>
      <c r="D51" s="256">
        <f>STDEV(E38:E41,G38:G41)/D50</f>
        <v>3.6517075082130438E-3</v>
      </c>
      <c r="F51" s="255"/>
      <c r="H51" s="235"/>
    </row>
    <row r="52" spans="1:12" ht="19.5" customHeight="1" x14ac:dyDescent="0.3">
      <c r="C52" s="257" t="s">
        <v>18</v>
      </c>
      <c r="D52" s="258">
        <f>COUNT(E38:E41,G38:G41)</f>
        <v>6</v>
      </c>
      <c r="F52" s="255"/>
    </row>
    <row r="54" spans="1:12" ht="18.75" x14ac:dyDescent="0.3">
      <c r="A54" s="259" t="s">
        <v>1</v>
      </c>
      <c r="B54" s="260" t="s">
        <v>80</v>
      </c>
    </row>
    <row r="55" spans="1:12" ht="18.75" x14ac:dyDescent="0.3">
      <c r="A55" s="184" t="s">
        <v>81</v>
      </c>
      <c r="B55" s="261" t="str">
        <f>B21</f>
        <v xml:space="preserve">Each tablet contains: Sulphamethoxazole B.P. 800 mg and Trimethoprim B.P. 160 mg.
</v>
      </c>
    </row>
    <row r="56" spans="1:12" ht="26.25" customHeight="1" x14ac:dyDescent="0.4">
      <c r="A56" s="262" t="s">
        <v>82</v>
      </c>
      <c r="B56" s="263">
        <v>800</v>
      </c>
      <c r="C56" s="184" t="str">
        <f>B20</f>
        <v xml:space="preserve">Sulfamethoxazole BP </v>
      </c>
      <c r="H56" s="264"/>
    </row>
    <row r="57" spans="1:12" ht="18.75" x14ac:dyDescent="0.3">
      <c r="A57" s="261" t="s">
        <v>83</v>
      </c>
      <c r="B57" s="352">
        <f>Uniformity!C46</f>
        <v>1039.7675000000002</v>
      </c>
      <c r="H57" s="264"/>
    </row>
    <row r="58" spans="1:12" ht="19.5" customHeight="1" x14ac:dyDescent="0.3">
      <c r="H58" s="264"/>
    </row>
    <row r="59" spans="1:12" s="2" customFormat="1" ht="27" customHeight="1" x14ac:dyDescent="0.4">
      <c r="A59" s="207" t="s">
        <v>84</v>
      </c>
      <c r="B59" s="208">
        <v>100</v>
      </c>
      <c r="C59" s="184"/>
      <c r="D59" s="265" t="s">
        <v>85</v>
      </c>
      <c r="E59" s="266" t="s">
        <v>57</v>
      </c>
      <c r="F59" s="266" t="s">
        <v>58</v>
      </c>
      <c r="G59" s="266" t="s">
        <v>86</v>
      </c>
      <c r="H59" s="211" t="s">
        <v>87</v>
      </c>
      <c r="L59" s="197"/>
    </row>
    <row r="60" spans="1:12" s="2" customFormat="1" ht="26.25" customHeight="1" x14ac:dyDescent="0.4">
      <c r="A60" s="209" t="s">
        <v>88</v>
      </c>
      <c r="B60" s="210">
        <v>5</v>
      </c>
      <c r="C60" s="534" t="s">
        <v>89</v>
      </c>
      <c r="D60" s="537">
        <f>Trimethoprim!D60</f>
        <v>205.41</v>
      </c>
      <c r="E60" s="267">
        <v>1</v>
      </c>
      <c r="F60" s="268">
        <v>98550385</v>
      </c>
      <c r="G60" s="353">
        <f>IF(ISBLANK(F60),"-",(F60/$D$50*$D$47*$B$68)*($B$57/$D$60))</f>
        <v>829.87587522177967</v>
      </c>
      <c r="H60" s="269">
        <f t="shared" ref="H60:H71" si="0">IF(ISBLANK(F60),"-",G60/$B$56)</f>
        <v>1.0373448440272246</v>
      </c>
      <c r="L60" s="197"/>
    </row>
    <row r="61" spans="1:12" s="2" customFormat="1" ht="26.25" customHeight="1" x14ac:dyDescent="0.4">
      <c r="A61" s="209" t="s">
        <v>90</v>
      </c>
      <c r="B61" s="210">
        <v>50</v>
      </c>
      <c r="C61" s="535"/>
      <c r="D61" s="538"/>
      <c r="E61" s="270">
        <v>2</v>
      </c>
      <c r="F61" s="222">
        <v>98064134</v>
      </c>
      <c r="G61" s="354">
        <f>IF(ISBLANK(F61),"-",(F61/$D$50*$D$47*$B$68)*($B$57/$D$60))</f>
        <v>825.78123901916683</v>
      </c>
      <c r="H61" s="271">
        <f t="shared" si="0"/>
        <v>1.0322265487739586</v>
      </c>
      <c r="L61" s="197"/>
    </row>
    <row r="62" spans="1:12" s="2" customFormat="1" ht="26.25" customHeight="1" x14ac:dyDescent="0.4">
      <c r="A62" s="209" t="s">
        <v>91</v>
      </c>
      <c r="B62" s="210">
        <v>1</v>
      </c>
      <c r="C62" s="535"/>
      <c r="D62" s="538"/>
      <c r="E62" s="270">
        <v>3</v>
      </c>
      <c r="F62" s="272">
        <v>98116873</v>
      </c>
      <c r="G62" s="354">
        <f>IF(ISBLANK(F62),"-",(F62/$D$50*$D$47*$B$68)*($B$57/$D$60))</f>
        <v>826.22534508514832</v>
      </c>
      <c r="H62" s="271">
        <f t="shared" si="0"/>
        <v>1.0327816813564354</v>
      </c>
      <c r="L62" s="197"/>
    </row>
    <row r="63" spans="1:12" ht="27" customHeight="1" x14ac:dyDescent="0.4">
      <c r="A63" s="209" t="s">
        <v>92</v>
      </c>
      <c r="B63" s="210">
        <v>1</v>
      </c>
      <c r="C63" s="536"/>
      <c r="D63" s="539"/>
      <c r="E63" s="273">
        <v>4</v>
      </c>
      <c r="F63" s="274"/>
      <c r="G63" s="354" t="str">
        <f>IF(ISBLANK(F63),"-",(F63/$D$50*$D$47*$B$68)*($B$57/$D$60))</f>
        <v>-</v>
      </c>
      <c r="H63" s="271" t="str">
        <f t="shared" si="0"/>
        <v>-</v>
      </c>
    </row>
    <row r="64" spans="1:12" ht="26.25" customHeight="1" x14ac:dyDescent="0.4">
      <c r="A64" s="209" t="s">
        <v>93</v>
      </c>
      <c r="B64" s="210">
        <v>1</v>
      </c>
      <c r="C64" s="534" t="s">
        <v>94</v>
      </c>
      <c r="D64" s="537">
        <f>Trimethoprim!D64</f>
        <v>209.42</v>
      </c>
      <c r="E64" s="267">
        <v>1</v>
      </c>
      <c r="F64" s="268">
        <v>99200529</v>
      </c>
      <c r="G64" s="355">
        <f>IF(ISBLANK(F64),"-",(F64/$D$50*$D$47*$B$68)*($B$57/$D$64))</f>
        <v>819.35522938011013</v>
      </c>
      <c r="H64" s="275">
        <f t="shared" si="0"/>
        <v>1.0241940367251376</v>
      </c>
    </row>
    <row r="65" spans="1:8" ht="26.25" customHeight="1" x14ac:dyDescent="0.4">
      <c r="A65" s="209" t="s">
        <v>95</v>
      </c>
      <c r="B65" s="210">
        <v>1</v>
      </c>
      <c r="C65" s="535"/>
      <c r="D65" s="538"/>
      <c r="E65" s="270">
        <v>2</v>
      </c>
      <c r="F65" s="222">
        <v>99119462</v>
      </c>
      <c r="G65" s="356">
        <f>IF(ISBLANK(F65),"-",(F65/$D$50*$D$47*$B$68)*($B$57/$D$64))</f>
        <v>818.68564957998456</v>
      </c>
      <c r="H65" s="276">
        <f t="shared" si="0"/>
        <v>1.0233570619749808</v>
      </c>
    </row>
    <row r="66" spans="1:8" ht="26.25" customHeight="1" x14ac:dyDescent="0.4">
      <c r="A66" s="209" t="s">
        <v>96</v>
      </c>
      <c r="B66" s="210">
        <v>1</v>
      </c>
      <c r="C66" s="535"/>
      <c r="D66" s="538"/>
      <c r="E66" s="270">
        <v>3</v>
      </c>
      <c r="F66" s="222">
        <v>99123478</v>
      </c>
      <c r="G66" s="356">
        <f>IF(ISBLANK(F66),"-",(F66/$D$50*$D$47*$B$68)*($B$57/$D$64))</f>
        <v>818.7188200744805</v>
      </c>
      <c r="H66" s="276">
        <f t="shared" si="0"/>
        <v>1.0233985250931006</v>
      </c>
    </row>
    <row r="67" spans="1:8" ht="27" customHeight="1" x14ac:dyDescent="0.4">
      <c r="A67" s="209" t="s">
        <v>97</v>
      </c>
      <c r="B67" s="210">
        <v>1</v>
      </c>
      <c r="C67" s="536"/>
      <c r="D67" s="539"/>
      <c r="E67" s="273">
        <v>4</v>
      </c>
      <c r="F67" s="274"/>
      <c r="G67" s="357" t="str">
        <f>IF(ISBLANK(F67),"-",(F67/$D$50*$D$47*$B$68)*($B$57/$D$64))</f>
        <v>-</v>
      </c>
      <c r="H67" s="277" t="str">
        <f t="shared" si="0"/>
        <v>-</v>
      </c>
    </row>
    <row r="68" spans="1:8" ht="26.25" customHeight="1" x14ac:dyDescent="0.4">
      <c r="A68" s="209" t="s">
        <v>98</v>
      </c>
      <c r="B68" s="278">
        <f>(B67/B66)*(B65/B64)*(B63/B62)*(B61/B60)*B59</f>
        <v>1000</v>
      </c>
      <c r="C68" s="534" t="s">
        <v>99</v>
      </c>
      <c r="D68" s="537">
        <f>Trimethoprim!D68</f>
        <v>208.17</v>
      </c>
      <c r="E68" s="267">
        <v>1</v>
      </c>
      <c r="F68" s="268">
        <v>98088531</v>
      </c>
      <c r="G68" s="355">
        <f>IF(ISBLANK(F68),"-",(F68/$D$50*$D$47*$B$68)*($B$57/$D$68))</f>
        <v>815.03542461977429</v>
      </c>
      <c r="H68" s="271">
        <f t="shared" si="0"/>
        <v>1.0187942807747179</v>
      </c>
    </row>
    <row r="69" spans="1:8" ht="27" customHeight="1" x14ac:dyDescent="0.4">
      <c r="A69" s="257" t="s">
        <v>100</v>
      </c>
      <c r="B69" s="279">
        <f>(D47*B68)/B56*B57</f>
        <v>207.95350000000005</v>
      </c>
      <c r="C69" s="535"/>
      <c r="D69" s="538"/>
      <c r="E69" s="270">
        <v>2</v>
      </c>
      <c r="F69" s="222">
        <v>98081123</v>
      </c>
      <c r="G69" s="356">
        <f>IF(ISBLANK(F69),"-",(F69/$D$50*$D$47*$B$68)*($B$57/$D$68))</f>
        <v>814.97387020190286</v>
      </c>
      <c r="H69" s="271">
        <f t="shared" si="0"/>
        <v>1.0187173377523786</v>
      </c>
    </row>
    <row r="70" spans="1:8" ht="26.25" customHeight="1" x14ac:dyDescent="0.4">
      <c r="A70" s="547" t="s">
        <v>73</v>
      </c>
      <c r="B70" s="548"/>
      <c r="C70" s="535"/>
      <c r="D70" s="538"/>
      <c r="E70" s="270">
        <v>3</v>
      </c>
      <c r="F70" s="222">
        <v>98023466</v>
      </c>
      <c r="G70" s="356">
        <f>IF(ISBLANK(F70),"-",(F70/$D$50*$D$47*$B$68)*($B$57/$D$68))</f>
        <v>814.49478771388692</v>
      </c>
      <c r="H70" s="271">
        <f t="shared" si="0"/>
        <v>1.0181184846423585</v>
      </c>
    </row>
    <row r="71" spans="1:8" ht="27" customHeight="1" x14ac:dyDescent="0.4">
      <c r="A71" s="549"/>
      <c r="B71" s="550"/>
      <c r="C71" s="546"/>
      <c r="D71" s="539"/>
      <c r="E71" s="273">
        <v>4</v>
      </c>
      <c r="F71" s="274"/>
      <c r="G71" s="357" t="str">
        <f>IF(ISBLANK(F71),"-",(F71/$D$50*$D$47*$B$68)*($B$57/$D$68))</f>
        <v>-</v>
      </c>
      <c r="H71" s="280" t="str">
        <f t="shared" si="0"/>
        <v>-</v>
      </c>
    </row>
    <row r="72" spans="1:8" ht="26.25" customHeight="1" x14ac:dyDescent="0.4">
      <c r="A72" s="281"/>
      <c r="B72" s="281"/>
      <c r="C72" s="281"/>
      <c r="D72" s="281"/>
      <c r="E72" s="281"/>
      <c r="F72" s="283" t="s">
        <v>66</v>
      </c>
      <c r="G72" s="362">
        <f>AVERAGE(G60:G71)</f>
        <v>820.34958232180384</v>
      </c>
      <c r="H72" s="284">
        <f>AVERAGE(H60:H71)</f>
        <v>1.0254369779022545</v>
      </c>
    </row>
    <row r="73" spans="1:8" ht="26.25" customHeight="1" x14ac:dyDescent="0.4">
      <c r="C73" s="281"/>
      <c r="D73" s="281"/>
      <c r="E73" s="281"/>
      <c r="F73" s="285" t="s">
        <v>79</v>
      </c>
      <c r="G73" s="358">
        <f>STDEV(G60:G71)/G72</f>
        <v>6.8498771416871853E-3</v>
      </c>
      <c r="H73" s="358">
        <f>STDEV(H60:H71)/H72</f>
        <v>6.849877141687207E-3</v>
      </c>
    </row>
    <row r="74" spans="1:8" ht="27" customHeight="1" x14ac:dyDescent="0.4">
      <c r="A74" s="281"/>
      <c r="B74" s="281"/>
      <c r="C74" s="282"/>
      <c r="D74" s="282"/>
      <c r="E74" s="286"/>
      <c r="F74" s="287" t="s">
        <v>18</v>
      </c>
      <c r="G74" s="288">
        <f>COUNT(G60:G71)</f>
        <v>9</v>
      </c>
      <c r="H74" s="288">
        <f>COUNT(H60:H71)</f>
        <v>9</v>
      </c>
    </row>
    <row r="76" spans="1:8" ht="26.25" customHeight="1" x14ac:dyDescent="0.4">
      <c r="A76" s="193" t="s">
        <v>101</v>
      </c>
      <c r="B76" s="289" t="s">
        <v>102</v>
      </c>
      <c r="C76" s="542" t="str">
        <f>B20</f>
        <v xml:space="preserve">Sulfamethoxazole BP </v>
      </c>
      <c r="D76" s="542"/>
      <c r="E76" s="290" t="s">
        <v>103</v>
      </c>
      <c r="F76" s="290"/>
      <c r="G76" s="291">
        <f>H72</f>
        <v>1.0254369779022545</v>
      </c>
      <c r="H76" s="292"/>
    </row>
    <row r="77" spans="1:8" ht="18.75" x14ac:dyDescent="0.3">
      <c r="A77" s="192" t="s">
        <v>104</v>
      </c>
      <c r="B77" s="192" t="s">
        <v>105</v>
      </c>
    </row>
    <row r="78" spans="1:8" ht="18.75" x14ac:dyDescent="0.3">
      <c r="A78" s="192"/>
      <c r="B78" s="192"/>
    </row>
    <row r="79" spans="1:8" ht="26.25" customHeight="1" x14ac:dyDescent="0.4">
      <c r="A79" s="193" t="s">
        <v>4</v>
      </c>
      <c r="B79" s="528" t="str">
        <f>B26</f>
        <v>Sulphamethoxazole</v>
      </c>
      <c r="C79" s="528"/>
    </row>
    <row r="80" spans="1:8" ht="26.25" customHeight="1" x14ac:dyDescent="0.4">
      <c r="A80" s="194" t="s">
        <v>43</v>
      </c>
      <c r="B80" s="528" t="str">
        <f>B27</f>
        <v>S12 5</v>
      </c>
      <c r="C80" s="528"/>
    </row>
    <row r="81" spans="1:12" ht="27" customHeight="1" x14ac:dyDescent="0.4">
      <c r="A81" s="194" t="s">
        <v>6</v>
      </c>
      <c r="B81" s="293">
        <f>B28</f>
        <v>99.9</v>
      </c>
    </row>
    <row r="82" spans="1:12" s="2" customFormat="1" ht="27" customHeight="1" x14ac:dyDescent="0.4">
      <c r="A82" s="194" t="s">
        <v>44</v>
      </c>
      <c r="B82" s="196">
        <v>0</v>
      </c>
      <c r="C82" s="519" t="s">
        <v>45</v>
      </c>
      <c r="D82" s="520"/>
      <c r="E82" s="520"/>
      <c r="F82" s="520"/>
      <c r="G82" s="521"/>
      <c r="I82" s="197"/>
      <c r="J82" s="197"/>
      <c r="K82" s="197"/>
      <c r="L82" s="197"/>
    </row>
    <row r="83" spans="1:12" s="2" customFormat="1" ht="19.5" customHeight="1" x14ac:dyDescent="0.3">
      <c r="A83" s="194" t="s">
        <v>46</v>
      </c>
      <c r="B83" s="198">
        <f>B81-B82</f>
        <v>99.9</v>
      </c>
      <c r="C83" s="199"/>
      <c r="D83" s="199"/>
      <c r="E83" s="199"/>
      <c r="F83" s="199"/>
      <c r="G83" s="200"/>
      <c r="I83" s="197"/>
      <c r="J83" s="197"/>
      <c r="K83" s="197"/>
      <c r="L83" s="197"/>
    </row>
    <row r="84" spans="1:12" s="2" customFormat="1" ht="27" customHeight="1" x14ac:dyDescent="0.4">
      <c r="A84" s="194" t="s">
        <v>47</v>
      </c>
      <c r="B84" s="201">
        <v>1</v>
      </c>
      <c r="C84" s="522" t="s">
        <v>106</v>
      </c>
      <c r="D84" s="523"/>
      <c r="E84" s="523"/>
      <c r="F84" s="523"/>
      <c r="G84" s="523"/>
      <c r="H84" s="524"/>
      <c r="I84" s="197"/>
      <c r="J84" s="197"/>
      <c r="K84" s="197"/>
      <c r="L84" s="197"/>
    </row>
    <row r="85" spans="1:12" s="2" customFormat="1" ht="27" customHeight="1" x14ac:dyDescent="0.4">
      <c r="A85" s="194" t="s">
        <v>49</v>
      </c>
      <c r="B85" s="201">
        <v>1</v>
      </c>
      <c r="C85" s="522" t="s">
        <v>107</v>
      </c>
      <c r="D85" s="523"/>
      <c r="E85" s="523"/>
      <c r="F85" s="523"/>
      <c r="G85" s="523"/>
      <c r="H85" s="524"/>
      <c r="I85" s="197"/>
      <c r="J85" s="197"/>
      <c r="K85" s="197"/>
      <c r="L85" s="197"/>
    </row>
    <row r="86" spans="1:12" s="2" customFormat="1" ht="18.75" x14ac:dyDescent="0.3">
      <c r="A86" s="194"/>
      <c r="B86" s="204"/>
      <c r="C86" s="205"/>
      <c r="D86" s="205"/>
      <c r="E86" s="205"/>
      <c r="F86" s="205"/>
      <c r="G86" s="205"/>
      <c r="H86" s="205"/>
      <c r="I86" s="197"/>
      <c r="J86" s="197"/>
      <c r="K86" s="197"/>
      <c r="L86" s="197"/>
    </row>
    <row r="87" spans="1:12" s="2" customFormat="1" ht="18.75" x14ac:dyDescent="0.3">
      <c r="A87" s="194" t="s">
        <v>51</v>
      </c>
      <c r="B87" s="206">
        <f>B84/B85</f>
        <v>1</v>
      </c>
      <c r="C87" s="184" t="s">
        <v>52</v>
      </c>
      <c r="D87" s="184"/>
      <c r="E87" s="184"/>
      <c r="F87" s="184"/>
      <c r="G87" s="184"/>
      <c r="I87" s="197"/>
      <c r="J87" s="197"/>
      <c r="K87" s="197"/>
      <c r="L87" s="197"/>
    </row>
    <row r="88" spans="1:12" ht="19.5" customHeight="1" x14ac:dyDescent="0.3">
      <c r="A88" s="192"/>
      <c r="B88" s="192"/>
    </row>
    <row r="89" spans="1:12" ht="27" customHeight="1" x14ac:dyDescent="0.4">
      <c r="A89" s="207" t="s">
        <v>53</v>
      </c>
      <c r="B89" s="208">
        <v>100</v>
      </c>
      <c r="D89" s="294" t="s">
        <v>54</v>
      </c>
      <c r="E89" s="295"/>
      <c r="F89" s="525" t="s">
        <v>55</v>
      </c>
      <c r="G89" s="527"/>
    </row>
    <row r="90" spans="1:12" ht="27" customHeight="1" x14ac:dyDescent="0.4">
      <c r="A90" s="209" t="s">
        <v>56</v>
      </c>
      <c r="B90" s="210">
        <v>1</v>
      </c>
      <c r="C90" s="296" t="s">
        <v>57</v>
      </c>
      <c r="D90" s="212" t="s">
        <v>58</v>
      </c>
      <c r="E90" s="213" t="s">
        <v>59</v>
      </c>
      <c r="F90" s="212" t="s">
        <v>58</v>
      </c>
      <c r="G90" s="297" t="s">
        <v>59</v>
      </c>
      <c r="I90" s="215" t="s">
        <v>60</v>
      </c>
    </row>
    <row r="91" spans="1:12" ht="26.25" customHeight="1" x14ac:dyDescent="0.4">
      <c r="A91" s="209" t="s">
        <v>61</v>
      </c>
      <c r="B91" s="210">
        <v>1</v>
      </c>
      <c r="C91" s="298">
        <v>1</v>
      </c>
      <c r="D91" s="217">
        <v>101237474</v>
      </c>
      <c r="E91" s="218">
        <f>IF(ISBLANK(D91),"-",$D$101/$D$98*D91)</f>
        <v>107173045.47590753</v>
      </c>
      <c r="F91" s="217">
        <v>97378930</v>
      </c>
      <c r="G91" s="219">
        <f>IF(ISBLANK(F91),"-",$D$101/$F$98*F91)</f>
        <v>106575270.09037189</v>
      </c>
      <c r="I91" s="220"/>
    </row>
    <row r="92" spans="1:12" ht="26.25" customHeight="1" x14ac:dyDescent="0.4">
      <c r="A92" s="209" t="s">
        <v>62</v>
      </c>
      <c r="B92" s="210">
        <v>1</v>
      </c>
      <c r="C92" s="282">
        <v>2</v>
      </c>
      <c r="D92" s="222">
        <v>101406841</v>
      </c>
      <c r="E92" s="223">
        <f>IF(ISBLANK(D92),"-",$D$101/$D$98*D92)</f>
        <v>107352342.4938588</v>
      </c>
      <c r="F92" s="222">
        <v>97223561</v>
      </c>
      <c r="G92" s="224">
        <f>IF(ISBLANK(F92),"-",$D$101/$F$98*F92)</f>
        <v>106405228.24313994</v>
      </c>
      <c r="I92" s="529">
        <f>ABS((F96/D96*D95)-F95)/D95</f>
        <v>6.1960412747374865E-3</v>
      </c>
    </row>
    <row r="93" spans="1:12" ht="26.25" customHeight="1" x14ac:dyDescent="0.4">
      <c r="A93" s="209" t="s">
        <v>63</v>
      </c>
      <c r="B93" s="210">
        <v>1</v>
      </c>
      <c r="C93" s="282">
        <v>3</v>
      </c>
      <c r="D93" s="222">
        <v>101169483</v>
      </c>
      <c r="E93" s="223">
        <f>IF(ISBLANK(D93),"-",$D$101/$D$98*D93)</f>
        <v>107101068.15123671</v>
      </c>
      <c r="F93" s="222">
        <v>97388496</v>
      </c>
      <c r="G93" s="224">
        <f>IF(ISBLANK(F93),"-",$D$101/$F$98*F93)</f>
        <v>106585739.49102852</v>
      </c>
      <c r="I93" s="529"/>
    </row>
    <row r="94" spans="1:12" ht="27" customHeight="1" x14ac:dyDescent="0.4">
      <c r="A94" s="209" t="s">
        <v>64</v>
      </c>
      <c r="B94" s="210">
        <v>1</v>
      </c>
      <c r="C94" s="299">
        <v>4</v>
      </c>
      <c r="D94" s="227"/>
      <c r="E94" s="228" t="str">
        <f>IF(ISBLANK(D94),"-",$D$101/$D$98*D94)</f>
        <v>-</v>
      </c>
      <c r="F94" s="227"/>
      <c r="G94" s="229" t="str">
        <f>IF(ISBLANK(F94),"-",$D$101/$F$98*F94)</f>
        <v>-</v>
      </c>
      <c r="I94" s="230"/>
    </row>
    <row r="95" spans="1:12" ht="27" customHeight="1" x14ac:dyDescent="0.4">
      <c r="A95" s="209" t="s">
        <v>65</v>
      </c>
      <c r="B95" s="210">
        <v>1</v>
      </c>
      <c r="C95" s="300" t="s">
        <v>66</v>
      </c>
      <c r="D95" s="301">
        <f>AVERAGE(D91:D94)</f>
        <v>101271266</v>
      </c>
      <c r="E95" s="233">
        <f>AVERAGE(E91:E94)</f>
        <v>107208818.70700102</v>
      </c>
      <c r="F95" s="302">
        <f>AVERAGE(F91:F94)</f>
        <v>97330329</v>
      </c>
      <c r="G95" s="303">
        <f>AVERAGE(G91:G94)</f>
        <v>106522079.27484679</v>
      </c>
    </row>
    <row r="96" spans="1:12" ht="26.25" customHeight="1" x14ac:dyDescent="0.4">
      <c r="A96" s="209" t="s">
        <v>67</v>
      </c>
      <c r="B96" s="195">
        <v>1</v>
      </c>
      <c r="C96" s="304" t="s">
        <v>108</v>
      </c>
      <c r="D96" s="305">
        <f>D43</f>
        <v>16.809999999999999</v>
      </c>
      <c r="E96" s="225"/>
      <c r="F96" s="237">
        <f>F43</f>
        <v>16.260000000000002</v>
      </c>
    </row>
    <row r="97" spans="1:10" ht="26.25" customHeight="1" x14ac:dyDescent="0.4">
      <c r="A97" s="209" t="s">
        <v>69</v>
      </c>
      <c r="B97" s="195">
        <v>1</v>
      </c>
      <c r="C97" s="306" t="s">
        <v>109</v>
      </c>
      <c r="D97" s="307">
        <f>D96*$B$87</f>
        <v>16.809999999999999</v>
      </c>
      <c r="E97" s="240"/>
      <c r="F97" s="239">
        <f>F96*$B$87</f>
        <v>16.260000000000002</v>
      </c>
    </row>
    <row r="98" spans="1:10" ht="19.5" customHeight="1" x14ac:dyDescent="0.3">
      <c r="A98" s="209" t="s">
        <v>71</v>
      </c>
      <c r="B98" s="308">
        <f>(B97/B96)*(B95/B94)*(B93/B92)*(B91/B90)*B89</f>
        <v>100</v>
      </c>
      <c r="C98" s="306" t="s">
        <v>110</v>
      </c>
      <c r="D98" s="309">
        <f>D97*$B$83/100</f>
        <v>16.793189999999999</v>
      </c>
      <c r="E98" s="243"/>
      <c r="F98" s="242">
        <f>F97*$B$83/100</f>
        <v>16.243740000000003</v>
      </c>
    </row>
    <row r="99" spans="1:10" ht="19.5" customHeight="1" x14ac:dyDescent="0.3">
      <c r="A99" s="530" t="s">
        <v>73</v>
      </c>
      <c r="B99" s="544"/>
      <c r="C99" s="306" t="s">
        <v>111</v>
      </c>
      <c r="D99" s="310">
        <f>D98/$B$98</f>
        <v>0.1679319</v>
      </c>
      <c r="E99" s="243"/>
      <c r="F99" s="246">
        <f>F98/$B$98</f>
        <v>0.16243740000000004</v>
      </c>
      <c r="G99" s="311"/>
      <c r="H99" s="235"/>
    </row>
    <row r="100" spans="1:10" ht="19.5" customHeight="1" x14ac:dyDescent="0.3">
      <c r="A100" s="532"/>
      <c r="B100" s="545"/>
      <c r="C100" s="306" t="s">
        <v>75</v>
      </c>
      <c r="D100" s="312">
        <f>$B$56/$B$116</f>
        <v>0.17777777777777778</v>
      </c>
      <c r="F100" s="251"/>
      <c r="G100" s="313"/>
      <c r="H100" s="235"/>
    </row>
    <row r="101" spans="1:10" ht="18.75" x14ac:dyDescent="0.3">
      <c r="C101" s="306" t="s">
        <v>76</v>
      </c>
      <c r="D101" s="307">
        <f>D100*$B$98</f>
        <v>17.777777777777779</v>
      </c>
      <c r="F101" s="251"/>
      <c r="G101" s="311"/>
      <c r="H101" s="235"/>
    </row>
    <row r="102" spans="1:10" ht="19.5" customHeight="1" x14ac:dyDescent="0.3">
      <c r="C102" s="314" t="s">
        <v>77</v>
      </c>
      <c r="D102" s="315">
        <f>D101/B34</f>
        <v>17.777777777777779</v>
      </c>
      <c r="F102" s="255"/>
      <c r="G102" s="311"/>
      <c r="H102" s="235"/>
      <c r="J102" s="316"/>
    </row>
    <row r="103" spans="1:10" ht="18.75" x14ac:dyDescent="0.3">
      <c r="C103" s="317" t="s">
        <v>112</v>
      </c>
      <c r="D103" s="318">
        <f>AVERAGE(E91:E94,G91:G94)</f>
        <v>106865448.9909239</v>
      </c>
      <c r="F103" s="255"/>
      <c r="G103" s="319"/>
      <c r="H103" s="235"/>
      <c r="J103" s="320"/>
    </row>
    <row r="104" spans="1:10" ht="18.75" x14ac:dyDescent="0.3">
      <c r="C104" s="285" t="s">
        <v>79</v>
      </c>
      <c r="D104" s="321">
        <f>STDEV(E91:E94,G91:G94)/D103</f>
        <v>3.651707508213043E-3</v>
      </c>
      <c r="F104" s="255"/>
      <c r="G104" s="311"/>
      <c r="H104" s="235"/>
      <c r="J104" s="320"/>
    </row>
    <row r="105" spans="1:10" ht="19.5" customHeight="1" x14ac:dyDescent="0.3">
      <c r="C105" s="287" t="s">
        <v>18</v>
      </c>
      <c r="D105" s="322">
        <f>COUNT(E91:E94,G91:G94)</f>
        <v>6</v>
      </c>
      <c r="F105" s="255"/>
      <c r="G105" s="311"/>
      <c r="H105" s="235"/>
      <c r="J105" s="320"/>
    </row>
    <row r="106" spans="1:10" ht="19.5" customHeight="1" x14ac:dyDescent="0.3">
      <c r="A106" s="259"/>
      <c r="B106" s="259"/>
      <c r="C106" s="259"/>
      <c r="D106" s="259"/>
      <c r="E106" s="259"/>
    </row>
    <row r="107" spans="1:10" ht="26.25" customHeight="1" x14ac:dyDescent="0.4">
      <c r="A107" s="207" t="s">
        <v>113</v>
      </c>
      <c r="B107" s="208">
        <v>900</v>
      </c>
      <c r="C107" s="323" t="s">
        <v>114</v>
      </c>
      <c r="D107" s="324" t="s">
        <v>58</v>
      </c>
      <c r="E107" s="325" t="s">
        <v>115</v>
      </c>
      <c r="F107" s="326" t="s">
        <v>116</v>
      </c>
    </row>
    <row r="108" spans="1:10" ht="26.25" customHeight="1" x14ac:dyDescent="0.4">
      <c r="A108" s="209" t="s">
        <v>117</v>
      </c>
      <c r="B108" s="210">
        <v>5</v>
      </c>
      <c r="C108" s="327">
        <v>1</v>
      </c>
      <c r="D108" s="328">
        <v>96026290</v>
      </c>
      <c r="E108" s="359">
        <f t="shared" ref="E108:E113" si="1">IF(ISBLANK(D108),"-",D108/$D$103*$D$100*$B$116)</f>
        <v>718.85752341268346</v>
      </c>
      <c r="F108" s="329">
        <f t="shared" ref="F108:F113" si="2">IF(ISBLANK(D108), "-", E108/$B$56)</f>
        <v>0.89857190426585432</v>
      </c>
    </row>
    <row r="109" spans="1:10" ht="26.25" customHeight="1" x14ac:dyDescent="0.4">
      <c r="A109" s="209" t="s">
        <v>90</v>
      </c>
      <c r="B109" s="210">
        <v>25</v>
      </c>
      <c r="C109" s="327">
        <v>2</v>
      </c>
      <c r="D109" s="328">
        <v>96918281</v>
      </c>
      <c r="E109" s="360">
        <f t="shared" si="1"/>
        <v>725.53501185013533</v>
      </c>
      <c r="F109" s="330">
        <f t="shared" si="2"/>
        <v>0.9069187648126692</v>
      </c>
    </row>
    <row r="110" spans="1:10" ht="26.25" customHeight="1" x14ac:dyDescent="0.4">
      <c r="A110" s="209" t="s">
        <v>91</v>
      </c>
      <c r="B110" s="210">
        <v>1</v>
      </c>
      <c r="C110" s="327">
        <v>3</v>
      </c>
      <c r="D110" s="328">
        <v>97744452</v>
      </c>
      <c r="E110" s="360">
        <f t="shared" si="1"/>
        <v>731.71976853474087</v>
      </c>
      <c r="F110" s="330">
        <f t="shared" si="2"/>
        <v>0.91464971066842604</v>
      </c>
    </row>
    <row r="111" spans="1:10" ht="26.25" customHeight="1" x14ac:dyDescent="0.4">
      <c r="A111" s="209" t="s">
        <v>92</v>
      </c>
      <c r="B111" s="210">
        <v>1</v>
      </c>
      <c r="C111" s="327">
        <v>4</v>
      </c>
      <c r="D111" s="328">
        <v>99094085</v>
      </c>
      <c r="E111" s="360">
        <f t="shared" si="1"/>
        <v>741.82318746195381</v>
      </c>
      <c r="F111" s="330">
        <f t="shared" si="2"/>
        <v>0.92727898432744227</v>
      </c>
    </row>
    <row r="112" spans="1:10" ht="26.25" customHeight="1" x14ac:dyDescent="0.4">
      <c r="A112" s="209" t="s">
        <v>93</v>
      </c>
      <c r="B112" s="210">
        <v>1</v>
      </c>
      <c r="C112" s="327">
        <v>5</v>
      </c>
      <c r="D112" s="328">
        <v>96673168</v>
      </c>
      <c r="E112" s="360">
        <f t="shared" si="1"/>
        <v>723.70008389304928</v>
      </c>
      <c r="F112" s="330">
        <f t="shared" si="2"/>
        <v>0.90462510486631165</v>
      </c>
    </row>
    <row r="113" spans="1:10" ht="26.25" customHeight="1" x14ac:dyDescent="0.4">
      <c r="A113" s="209" t="s">
        <v>95</v>
      </c>
      <c r="B113" s="210">
        <v>1</v>
      </c>
      <c r="C113" s="331">
        <v>6</v>
      </c>
      <c r="D113" s="332">
        <v>98380169</v>
      </c>
      <c r="E113" s="361">
        <f t="shared" si="1"/>
        <v>736.47877722091778</v>
      </c>
      <c r="F113" s="333">
        <f t="shared" si="2"/>
        <v>0.92059847152614727</v>
      </c>
    </row>
    <row r="114" spans="1:10" ht="26.25" customHeight="1" x14ac:dyDescent="0.4">
      <c r="A114" s="209" t="s">
        <v>96</v>
      </c>
      <c r="B114" s="210">
        <v>1</v>
      </c>
      <c r="C114" s="327"/>
      <c r="D114" s="282"/>
      <c r="E114" s="183"/>
      <c r="F114" s="334"/>
    </row>
    <row r="115" spans="1:10" ht="26.25" customHeight="1" x14ac:dyDescent="0.4">
      <c r="A115" s="209" t="s">
        <v>97</v>
      </c>
      <c r="B115" s="210">
        <v>1</v>
      </c>
      <c r="C115" s="327"/>
      <c r="D115" s="335" t="s">
        <v>66</v>
      </c>
      <c r="E115" s="363">
        <f>AVERAGE(E108:E113)</f>
        <v>729.68572539558011</v>
      </c>
      <c r="F115" s="336">
        <f>AVERAGE(F108:F113)</f>
        <v>0.91210715674447507</v>
      </c>
    </row>
    <row r="116" spans="1:10" ht="27" customHeight="1" x14ac:dyDescent="0.4">
      <c r="A116" s="209" t="s">
        <v>98</v>
      </c>
      <c r="B116" s="241">
        <f>(B115/B114)*(B113/B112)*(B111/B110)*(B109/B108)*B107</f>
        <v>4500</v>
      </c>
      <c r="C116" s="337"/>
      <c r="D116" s="300" t="s">
        <v>79</v>
      </c>
      <c r="E116" s="338">
        <f>STDEV(E108:E113)/E115</f>
        <v>1.1755693776978621E-2</v>
      </c>
      <c r="F116" s="338">
        <f>STDEV(F108:F113)/F115</f>
        <v>1.1755693776978623E-2</v>
      </c>
      <c r="I116" s="183"/>
    </row>
    <row r="117" spans="1:10" ht="27" customHeight="1" x14ac:dyDescent="0.4">
      <c r="A117" s="530" t="s">
        <v>73</v>
      </c>
      <c r="B117" s="531"/>
      <c r="C117" s="339"/>
      <c r="D117" s="340" t="s">
        <v>18</v>
      </c>
      <c r="E117" s="341">
        <f>COUNT(E108:E113)</f>
        <v>6</v>
      </c>
      <c r="F117" s="341">
        <f>COUNT(F108:F113)</f>
        <v>6</v>
      </c>
      <c r="I117" s="183"/>
      <c r="J117" s="320"/>
    </row>
    <row r="118" spans="1:10" ht="19.5" customHeight="1" x14ac:dyDescent="0.3">
      <c r="A118" s="532"/>
      <c r="B118" s="533"/>
      <c r="C118" s="183"/>
      <c r="D118" s="183"/>
      <c r="E118" s="183"/>
      <c r="F118" s="282"/>
      <c r="G118" s="183"/>
      <c r="H118" s="183"/>
      <c r="I118" s="183"/>
    </row>
    <row r="119" spans="1:10" ht="18.75" x14ac:dyDescent="0.3">
      <c r="A119" s="350"/>
      <c r="B119" s="205"/>
      <c r="C119" s="183"/>
      <c r="D119" s="183"/>
      <c r="E119" s="183"/>
      <c r="F119" s="282"/>
      <c r="G119" s="183"/>
      <c r="H119" s="183"/>
      <c r="I119" s="183"/>
    </row>
    <row r="120" spans="1:10" ht="26.25" customHeight="1" x14ac:dyDescent="0.4">
      <c r="A120" s="193" t="s">
        <v>101</v>
      </c>
      <c r="B120" s="289" t="s">
        <v>118</v>
      </c>
      <c r="C120" s="542" t="str">
        <f>B20</f>
        <v xml:space="preserve">Sulfamethoxazole BP </v>
      </c>
      <c r="D120" s="542"/>
      <c r="E120" s="290" t="s">
        <v>119</v>
      </c>
      <c r="F120" s="290"/>
      <c r="G120" s="291">
        <f>F115</f>
        <v>0.91210715674447507</v>
      </c>
      <c r="H120" s="183"/>
      <c r="I120" s="183"/>
    </row>
    <row r="121" spans="1:10" ht="19.5" customHeight="1" x14ac:dyDescent="0.3">
      <c r="A121" s="342"/>
      <c r="B121" s="342"/>
      <c r="C121" s="343"/>
      <c r="D121" s="343"/>
      <c r="E121" s="343"/>
      <c r="F121" s="343"/>
      <c r="G121" s="343"/>
      <c r="H121" s="343"/>
    </row>
    <row r="122" spans="1:10" ht="18.75" x14ac:dyDescent="0.3">
      <c r="B122" s="543" t="s">
        <v>21</v>
      </c>
      <c r="C122" s="543"/>
      <c r="E122" s="296" t="s">
        <v>22</v>
      </c>
      <c r="F122" s="344"/>
      <c r="G122" s="543" t="s">
        <v>23</v>
      </c>
      <c r="H122" s="543"/>
    </row>
    <row r="123" spans="1:10" ht="69.95" customHeight="1" x14ac:dyDescent="0.3">
      <c r="A123" s="345" t="s">
        <v>24</v>
      </c>
      <c r="B123" s="346"/>
      <c r="C123" s="346"/>
      <c r="E123" s="346"/>
      <c r="F123" s="183"/>
      <c r="G123" s="347"/>
      <c r="H123" s="347"/>
    </row>
    <row r="124" spans="1:10" ht="69.95" customHeight="1" x14ac:dyDescent="0.3">
      <c r="A124" s="345" t="s">
        <v>25</v>
      </c>
      <c r="B124" s="348"/>
      <c r="C124" s="348"/>
      <c r="E124" s="348"/>
      <c r="F124" s="183"/>
      <c r="G124" s="349"/>
      <c r="H124" s="349"/>
    </row>
    <row r="125" spans="1:10" ht="18.75" x14ac:dyDescent="0.3">
      <c r="A125" s="281"/>
      <c r="B125" s="281"/>
      <c r="C125" s="282"/>
      <c r="D125" s="282"/>
      <c r="E125" s="282"/>
      <c r="F125" s="286"/>
      <c r="G125" s="282"/>
      <c r="H125" s="282"/>
      <c r="I125" s="183"/>
    </row>
    <row r="126" spans="1:10" ht="18.75" x14ac:dyDescent="0.3">
      <c r="A126" s="281"/>
      <c r="B126" s="281"/>
      <c r="C126" s="282"/>
      <c r="D126" s="282"/>
      <c r="E126" s="282"/>
      <c r="F126" s="286"/>
      <c r="G126" s="282"/>
      <c r="H126" s="282"/>
      <c r="I126" s="183"/>
    </row>
    <row r="127" spans="1:10" ht="18.75" x14ac:dyDescent="0.3">
      <c r="A127" s="281"/>
      <c r="B127" s="281"/>
      <c r="C127" s="282"/>
      <c r="D127" s="282"/>
      <c r="E127" s="282"/>
      <c r="F127" s="286"/>
      <c r="G127" s="282"/>
      <c r="H127" s="282"/>
      <c r="I127" s="183"/>
    </row>
    <row r="128" spans="1:10" ht="18.75" x14ac:dyDescent="0.3">
      <c r="A128" s="281"/>
      <c r="B128" s="281"/>
      <c r="C128" s="282"/>
      <c r="D128" s="282"/>
      <c r="E128" s="282"/>
      <c r="F128" s="286"/>
      <c r="G128" s="282"/>
      <c r="H128" s="282"/>
      <c r="I128" s="183"/>
    </row>
    <row r="129" spans="1:9" ht="18.75" x14ac:dyDescent="0.3">
      <c r="A129" s="281"/>
      <c r="B129" s="281"/>
      <c r="C129" s="282"/>
      <c r="D129" s="282"/>
      <c r="E129" s="282"/>
      <c r="F129" s="286"/>
      <c r="G129" s="282"/>
      <c r="H129" s="282"/>
      <c r="I129" s="183"/>
    </row>
    <row r="130" spans="1:9" ht="18.75" x14ac:dyDescent="0.3">
      <c r="A130" s="281"/>
      <c r="B130" s="281"/>
      <c r="C130" s="282"/>
      <c r="D130" s="282"/>
      <c r="E130" s="282"/>
      <c r="F130" s="286"/>
      <c r="G130" s="282"/>
      <c r="H130" s="282"/>
      <c r="I130" s="183"/>
    </row>
    <row r="131" spans="1:9" ht="18.75" x14ac:dyDescent="0.3">
      <c r="A131" s="281"/>
      <c r="B131" s="281"/>
      <c r="C131" s="282"/>
      <c r="D131" s="282"/>
      <c r="E131" s="282"/>
      <c r="F131" s="286"/>
      <c r="G131" s="282"/>
      <c r="H131" s="282"/>
      <c r="I131" s="183"/>
    </row>
    <row r="132" spans="1:9" ht="18.75" x14ac:dyDescent="0.3">
      <c r="A132" s="281"/>
      <c r="B132" s="281"/>
      <c r="C132" s="282"/>
      <c r="D132" s="282"/>
      <c r="E132" s="282"/>
      <c r="F132" s="286"/>
      <c r="G132" s="282"/>
      <c r="H132" s="282"/>
      <c r="I132" s="183"/>
    </row>
    <row r="133" spans="1:9" ht="18.75" x14ac:dyDescent="0.3">
      <c r="A133" s="281"/>
      <c r="B133" s="281"/>
      <c r="C133" s="282"/>
      <c r="D133" s="282"/>
      <c r="E133" s="282"/>
      <c r="F133" s="286"/>
      <c r="G133" s="282"/>
      <c r="H133" s="282"/>
      <c r="I133" s="18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Trimethoprim</vt:lpstr>
      <vt:lpstr>SST Sulfamethoxazole</vt:lpstr>
      <vt:lpstr>Uniformity</vt:lpstr>
      <vt:lpstr>Trimethoprim</vt:lpstr>
      <vt:lpstr>Sulphamethoxazole</vt:lpstr>
      <vt:lpstr>'SST Sulfamethoxazole'!Print_Area</vt:lpstr>
      <vt:lpstr>'SST Trimethoprim'!Print_Area</vt:lpstr>
      <vt:lpstr>Sulphamethoxazole!Print_Area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2016-07-12T11:43:50Z</cp:lastPrinted>
  <dcterms:created xsi:type="dcterms:W3CDTF">2005-07-05T10:19:27Z</dcterms:created>
  <dcterms:modified xsi:type="dcterms:W3CDTF">2016-07-13T05:12:51Z</dcterms:modified>
</cp:coreProperties>
</file>