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SST T" sheetId="9" r:id="rId1"/>
    <sheet name="SST S" sheetId="10" r:id="rId2"/>
    <sheet name="Relative density" sheetId="8" r:id="rId3"/>
    <sheet name="Trimethoprim" sheetId="3" r:id="rId4"/>
    <sheet name="Sulfamethoxazole" sheetId="2" r:id="rId5"/>
  </sheets>
  <definedNames>
    <definedName name="_xlnm.Print_Area" localSheetId="2">'Relative density'!$A$1:$D$15</definedName>
    <definedName name="_xlnm.Print_Area" localSheetId="1">'SST S'!$A$15:$F$64</definedName>
    <definedName name="_xlnm.Print_Area" localSheetId="0">'SST T'!$A$15:$G$61</definedName>
    <definedName name="_xlnm.Print_Area" localSheetId="4">Sulfamethoxazole!$A$1:$I$81</definedName>
    <definedName name="_xlnm.Print_Area" localSheetId="3">Trimethoprim!$A$1:$I$81</definedName>
  </definedNames>
  <calcPr calcId="145621"/>
</workbook>
</file>

<file path=xl/calcChain.xml><?xml version="1.0" encoding="utf-8"?>
<calcChain xmlns="http://schemas.openxmlformats.org/spreadsheetml/2006/main">
  <c r="B13" i="8" l="1"/>
  <c r="D61" i="2"/>
  <c r="B57" i="2"/>
  <c r="C7" i="8" l="1"/>
  <c r="B54" i="10"/>
  <c r="F52" i="10"/>
  <c r="E52" i="10"/>
  <c r="D52" i="10"/>
  <c r="C52" i="10"/>
  <c r="B52" i="10"/>
  <c r="B53" i="10" s="1"/>
  <c r="B32" i="10"/>
  <c r="E30" i="10"/>
  <c r="D30" i="10"/>
  <c r="C30" i="10"/>
  <c r="B30" i="10"/>
  <c r="B31" i="10" s="1"/>
  <c r="B23" i="2" l="1"/>
  <c r="B22" i="2"/>
  <c r="D69" i="2" l="1"/>
  <c r="D65" i="2"/>
  <c r="B53" i="9"/>
  <c r="E51" i="9"/>
  <c r="D51" i="9"/>
  <c r="C51" i="9"/>
  <c r="B51" i="9"/>
  <c r="B52" i="9" s="1"/>
  <c r="B32" i="9"/>
  <c r="E30" i="9"/>
  <c r="D30" i="9"/>
  <c r="C30" i="9"/>
  <c r="B30" i="9"/>
  <c r="B31" i="9" s="1"/>
  <c r="B7" i="8"/>
  <c r="A7" i="8"/>
  <c r="B11" i="8" l="1"/>
  <c r="B9" i="8"/>
  <c r="D58" i="2" l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B57" i="3" l="1"/>
  <c r="D58" i="3" s="1"/>
  <c r="B70" i="3" s="1"/>
  <c r="F45" i="2"/>
  <c r="G39" i="2" s="1"/>
  <c r="D45" i="3"/>
  <c r="D46" i="3" s="1"/>
  <c r="D45" i="2"/>
  <c r="B70" i="2"/>
  <c r="F44" i="3"/>
  <c r="F45" i="3" s="1"/>
  <c r="F46" i="2" l="1"/>
  <c r="G38" i="2"/>
  <c r="E40" i="3"/>
  <c r="E39" i="3"/>
  <c r="E38" i="3"/>
  <c r="G40" i="2"/>
  <c r="G42" i="2" s="1"/>
  <c r="D46" i="2"/>
  <c r="E40" i="2"/>
  <c r="E38" i="2"/>
  <c r="E39" i="2"/>
  <c r="F46" i="3"/>
  <c r="G38" i="3"/>
  <c r="G40" i="3"/>
  <c r="G39" i="3"/>
  <c r="E42" i="3" l="1"/>
  <c r="D52" i="2"/>
  <c r="E42" i="2"/>
  <c r="D50" i="2"/>
  <c r="D50" i="3"/>
  <c r="D52" i="3"/>
  <c r="G42" i="3"/>
  <c r="D51" i="3" l="1"/>
  <c r="G63" i="3"/>
  <c r="H63" i="3" s="1"/>
  <c r="G65" i="3"/>
  <c r="H65" i="3" s="1"/>
  <c r="G70" i="3"/>
  <c r="H70" i="3" s="1"/>
  <c r="G66" i="3"/>
  <c r="H66" i="3" s="1"/>
  <c r="G67" i="3"/>
  <c r="H67" i="3" s="1"/>
  <c r="G61" i="3"/>
  <c r="H61" i="3" s="1"/>
  <c r="G71" i="3"/>
  <c r="H71" i="3" s="1"/>
  <c r="G62" i="3"/>
  <c r="H62" i="3" s="1"/>
  <c r="G69" i="3"/>
  <c r="H69" i="3" s="1"/>
  <c r="D51" i="2"/>
  <c r="G70" i="2"/>
  <c r="H70" i="2" s="1"/>
  <c r="G61" i="2"/>
  <c r="H61" i="2" s="1"/>
  <c r="G62" i="2"/>
  <c r="H62" i="2" s="1"/>
  <c r="G65" i="2"/>
  <c r="H65" i="2" s="1"/>
  <c r="G63" i="2"/>
  <c r="H63" i="2" s="1"/>
  <c r="G71" i="2"/>
  <c r="H71" i="2" s="1"/>
  <c r="G69" i="2"/>
  <c r="H69" i="2" s="1"/>
  <c r="G66" i="2"/>
  <c r="H66" i="2" s="1"/>
  <c r="G67" i="2"/>
  <c r="H67" i="2" s="1"/>
  <c r="H75" i="3" l="1"/>
  <c r="H73" i="3"/>
  <c r="H75" i="2"/>
  <c r="H73" i="2"/>
  <c r="G77" i="2" s="1"/>
  <c r="H74" i="2" l="1"/>
  <c r="H74" i="3"/>
  <c r="G77" i="3"/>
</calcChain>
</file>

<file path=xl/sharedStrings.xml><?xml version="1.0" encoding="utf-8"?>
<sst xmlns="http://schemas.openxmlformats.org/spreadsheetml/2006/main" count="297" uniqueCount="121">
  <si>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</si>
  <si>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</si>
  <si>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</si>
  <si>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</si>
  <si>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</si>
  <si>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</si>
  <si>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</si>
  <si>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</si>
  <si>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</si>
  <si>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</si>
  <si>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</si>
  <si>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</si>
  <si>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</si>
  <si>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</si>
  <si>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</si>
  <si>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</si>
  <si>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</si>
  <si>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</si>
  <si>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</si>
  <si>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</si>
  <si>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</si>
  <si>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</si>
  <si>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</si>
  <si>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</si>
  <si>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</si>
  <si>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</si>
  <si>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</si>
  <si>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</si>
  <si>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</si>
  <si>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</si>
  <si>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</si>
  <si>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</si>
  <si>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</si>
  <si>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</si>
  <si>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</si>
  <si>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</si>
  <si>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</si>
  <si>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</si>
  <si>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</si>
  <si>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</si>
  <si>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</si>
  <si>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</si>
  <si>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</si>
  <si>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</si>
  <si>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</si>
  <si>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</si>
  <si>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</si>
  <si>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</si>
  <si>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</si>
  <si>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</si>
  <si>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</si>
  <si>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</si>
  <si>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</si>
  <si>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</si>
  <si>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</si>
  <si>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</si>
  <si>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</si>
  <si>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</si>
  <si>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</si>
  <si>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</si>
  <si>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</si>
  <si>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</si>
  <si>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</si>
  <si>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</si>
  <si>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</si>
  <si>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</si>
  <si>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</si>
  <si>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</si>
  <si>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</si>
  <si>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</si>
  <si>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</si>
  <si>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</si>
  <si>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</si>
  <si>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</si>
  <si>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</si>
  <si>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</si>
  <si>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</si>
  <si>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</si>
  <si>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</si>
  <si>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</si>
  <si>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</si>
  <si>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</si>
  <si>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</si>
  <si>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</si>
  <si>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</si>
  <si>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</si>
  <si>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</si>
  <si>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</si>
  <si>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</si>
  <si>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</si>
  <si>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</si>
  <si>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</si>
  <si>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</si>
  <si>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</si>
  <si>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</si>
  <si>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</si>
  <si>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</si>
  <si>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</si>
  <si>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</si>
  <si>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</si>
  <si>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</si>
  <si>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</si>
  <si>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</si>
  <si>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</si>
  <si>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</si>
  <si>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</si>
  <si>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</si>
  <si>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Each 5 mL contains: Trimethoprim BP 40 mg.</t>
  </si>
  <si>
    <t>Sulphamethoxazole</t>
  </si>
  <si>
    <t xml:space="preserve">Sulfamethoxazole BP </t>
  </si>
  <si>
    <t xml:space="preserve">Each 5 mL contains: Sulphamethoxazole BP 200 mg 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</si>
  <si>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</si>
  <si>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</si>
  <si>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Not Applicable</t>
  </si>
  <si>
    <t>N/A</t>
  </si>
  <si>
    <t>Sample Weight (g)</t>
  </si>
  <si>
    <t>SULFRAN</t>
  </si>
  <si>
    <t>S12 5</t>
  </si>
  <si>
    <t>T7 3</t>
  </si>
  <si>
    <t>NDQB2016061171</t>
  </si>
  <si>
    <t>KIPKORIR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</si>
</sst>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0.0"/>
    <numFmt numFmtId="175" formatCode="dd\-mmm\-yyyy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21" fillId="3" borderId="0" xfId="0" applyFont="1" applyFill="1" applyAlignment="1" applyProtection="1">
      <alignment horizontal="left"/>
      <protection locked="0"/>
    </xf>
    <xf numFmtId="2" fontId="24" fillId="2" borderId="0" xfId="1" applyNumberFormat="1" applyFont="1" applyFill="1" applyAlignment="1">
      <alignment horizontal="center"/>
    </xf>
    <xf numFmtId="10" fontId="25" fillId="2" borderId="0" xfId="1" applyNumberFormat="1" applyFont="1" applyFill="1" applyAlignment="1">
      <alignment horizontal="center"/>
    </xf>
    <xf numFmtId="2" fontId="26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0" fontId="23" fillId="2" borderId="0" xfId="1" applyFill="1"/>
    <xf numFmtId="0" fontId="26" fillId="2" borderId="0" xfId="1" applyFont="1" applyFill="1"/>
    <xf numFmtId="164" fontId="27" fillId="3" borderId="0" xfId="1" applyNumberFormat="1" applyFont="1" applyFill="1" applyAlignment="1" applyProtection="1">
      <alignment horizontal="center"/>
      <protection locked="0"/>
    </xf>
    <xf numFmtId="164" fontId="25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173" fontId="24" fillId="5" borderId="0" xfId="1" applyNumberFormat="1" applyFont="1" applyFill="1" applyAlignment="1">
      <alignment horizontal="center"/>
    </xf>
    <xf numFmtId="173" fontId="26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/>
    </xf>
    <xf numFmtId="173" fontId="27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 wrapText="1"/>
    </xf>
    <xf numFmtId="172" fontId="24" fillId="5" borderId="51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wrapText="1"/>
    </xf>
    <xf numFmtId="172" fontId="26" fillId="2" borderId="0" xfId="1" applyNumberFormat="1" applyFont="1" applyFill="1" applyAlignment="1">
      <alignment horizontal="center" vertical="center"/>
    </xf>
    <xf numFmtId="168" fontId="25" fillId="2" borderId="0" xfId="1" applyNumberFormat="1" applyFont="1" applyFill="1" applyAlignment="1">
      <alignment horizontal="center"/>
    </xf>
    <xf numFmtId="172" fontId="25" fillId="2" borderId="0" xfId="1" applyNumberFormat="1" applyFont="1" applyFill="1" applyAlignment="1">
      <alignment horizontal="center"/>
    </xf>
    <xf numFmtId="0" fontId="23" fillId="2" borderId="0" xfId="1" applyFill="1" applyAlignment="1">
      <alignment horizontal="center"/>
    </xf>
    <xf numFmtId="168" fontId="23" fillId="2" borderId="0" xfId="1" applyNumberFormat="1" applyFill="1"/>
    <xf numFmtId="0" fontId="23" fillId="2" borderId="0" xfId="1" applyFill="1" applyAlignment="1">
      <alignment horizontal="righ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174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174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174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/>
    </xf>
    <xf numFmtId="2" fontId="5" fillId="4" borderId="29" xfId="1" applyNumberFormat="1" applyFont="1" applyFill="1" applyBorder="1" applyAlignment="1">
      <alignment horizontal="center"/>
    </xf>
    <xf numFmtId="2" fontId="5" fillId="4" borderId="52" xfId="1" applyNumberFormat="1" applyFont="1" applyFill="1" applyBorder="1" applyAlignment="1">
      <alignment horizontal="center"/>
    </xf>
    <xf numFmtId="2" fontId="5" fillId="4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2" xfId="1" applyNumberFormat="1" applyFont="1" applyFill="1" applyBorder="1" applyAlignment="1">
      <alignment horizontal="center"/>
    </xf>
    <xf numFmtId="165" fontId="5" fillId="2" borderId="54" xfId="1" applyNumberFormat="1" applyFont="1" applyFill="1" applyBorder="1" applyAlignment="1">
      <alignment horizontal="center"/>
    </xf>
    <xf numFmtId="165" fontId="5" fillId="2" borderId="55" xfId="1" applyNumberFormat="1" applyFont="1" applyFill="1" applyBorder="1" applyAlignment="1">
      <alignment horizontal="center"/>
    </xf>
    <xf numFmtId="0" fontId="6" fillId="2" borderId="55" xfId="1" applyFont="1" applyFill="1" applyBorder="1"/>
    <xf numFmtId="0" fontId="6" fillId="2" borderId="56" xfId="1" applyFont="1" applyFill="1" applyBorder="1"/>
    <xf numFmtId="0" fontId="6" fillId="2" borderId="5" xfId="1" applyFont="1" applyFill="1" applyBorder="1"/>
    <xf numFmtId="0" fontId="5" fillId="4" borderId="2" xfId="1" applyFont="1" applyFill="1" applyBorder="1" applyAlignment="1">
      <alignment horizontal="center"/>
    </xf>
    <xf numFmtId="0" fontId="5" fillId="2" borderId="57" xfId="1" applyFont="1" applyFill="1" applyBorder="1" applyAlignment="1">
      <alignment horizontal="center"/>
    </xf>
    <xf numFmtId="0" fontId="6" fillId="2" borderId="58" xfId="1" applyFont="1" applyFill="1" applyBorder="1"/>
    <xf numFmtId="0" fontId="6" fillId="2" borderId="59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4" fillId="2" borderId="0" xfId="1" applyFont="1" applyFill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64" fontId="8" fillId="3" borderId="0" xfId="1" applyNumberFormat="1" applyFont="1" applyFill="1" applyAlignment="1" applyProtection="1">
      <alignment horizontal="center"/>
      <protection locked="0"/>
    </xf>
    <xf numFmtId="0" fontId="8" fillId="2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4" fontId="15" fillId="2" borderId="37" xfId="0" applyNumberFormat="1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175" fontId="15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28" fillId="3" borderId="29" xfId="1" applyFont="1" applyFill="1" applyBorder="1" applyAlignment="1" applyProtection="1">
      <alignment horizontal="center" vertical="center"/>
      <protection locked="0"/>
    </xf>
    <xf numFmtId="0" fontId="28" fillId="3" borderId="60" xfId="1" applyFont="1" applyFill="1" applyBorder="1" applyAlignment="1" applyProtection="1">
      <alignment horizontal="center" vertical="center"/>
      <protection locked="0"/>
    </xf>
    <xf numFmtId="0" fontId="28" fillId="3" borderId="61" xfId="1" applyFont="1" applyFill="1" applyBorder="1" applyAlignment="1" applyProtection="1">
      <alignment horizontal="center" vertical="center"/>
      <protection locked="0"/>
    </xf>
    <xf numFmtId="0" fontId="28" fillId="3" borderId="34" xfId="1" applyFont="1" applyFill="1" applyBorder="1" applyAlignment="1" applyProtection="1">
      <alignment horizontal="center" vertical="center"/>
      <protection locked="0"/>
    </xf>
    <xf numFmtId="0" fontId="28" fillId="3" borderId="0" xfId="1" applyFont="1" applyFill="1" applyBorder="1" applyAlignment="1" applyProtection="1">
      <alignment horizontal="center" vertical="center"/>
      <protection locked="0"/>
    </xf>
    <xf numFmtId="0" fontId="28" fillId="3" borderId="6" xfId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left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21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zoomScale="90" zoomScaleNormal="100" zoomScaleSheetLayoutView="90" workbookViewId="0">
      <selection activeCell="A15" sqref="A15:G61"/>
    </sheetView>
  </sheetViews>
  <sheetFormatPr defaultColWidth="9.140625" defaultRowHeight="13.5" x14ac:dyDescent="0.25"/>
  <cols>
    <col min="1" max="1" width="27.5703125" style="290" customWidth="1"/>
    <col min="2" max="2" width="20.42578125" style="290" customWidth="1"/>
    <col min="3" max="3" width="31.85546875" style="290" customWidth="1"/>
    <col min="4" max="4" width="25.85546875" style="290" customWidth="1"/>
    <col min="5" max="5" width="25.7109375" style="290" customWidth="1"/>
    <col min="6" max="6" width="23.140625" style="290" customWidth="1"/>
    <col min="7" max="7" width="28.42578125" style="290" customWidth="1"/>
    <col min="8" max="8" width="21.5703125" style="290" customWidth="1"/>
    <col min="9" max="9" width="9.140625" style="290" customWidth="1"/>
    <col min="10" max="16384" width="9.140625" style="292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8" t="s">
        <v>0</v>
      </c>
      <c r="B15" s="378"/>
      <c r="C15" s="378"/>
      <c r="D15" s="378"/>
      <c r="E15" s="378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119</v>
      </c>
      <c r="D17" s="7"/>
      <c r="E17" s="293"/>
    </row>
    <row r="18" spans="1:5" ht="16.5" customHeight="1" x14ac:dyDescent="0.3">
      <c r="A18" s="295" t="s">
        <v>4</v>
      </c>
      <c r="B18" s="295" t="s">
        <v>106</v>
      </c>
      <c r="C18" s="293"/>
      <c r="D18" s="293"/>
      <c r="E18" s="293"/>
    </row>
    <row r="19" spans="1:5" ht="16.5" customHeight="1" x14ac:dyDescent="0.3">
      <c r="A19" s="295" t="s">
        <v>5</v>
      </c>
      <c r="B19" s="8">
        <v>99.7</v>
      </c>
      <c r="C19" s="293"/>
      <c r="D19" s="293"/>
      <c r="E19" s="293"/>
    </row>
    <row r="20" spans="1:5" ht="16.5" customHeight="1" x14ac:dyDescent="0.3">
      <c r="A20" s="6" t="s">
        <v>6</v>
      </c>
      <c r="B20" s="8">
        <v>15.8</v>
      </c>
      <c r="C20" s="293"/>
      <c r="D20" s="293"/>
      <c r="E20" s="293"/>
    </row>
    <row r="21" spans="1:5" ht="16.5" customHeight="1" x14ac:dyDescent="0.3">
      <c r="A21" s="6" t="s">
        <v>7</v>
      </c>
      <c r="B21" s="9">
        <v>3.2000000000000001E-2</v>
      </c>
      <c r="C21" s="293"/>
      <c r="D21" s="293"/>
      <c r="E21" s="293"/>
    </row>
    <row r="22" spans="1:5" ht="15.75" customHeight="1" x14ac:dyDescent="0.25">
      <c r="A22" s="293"/>
      <c r="B22" s="293"/>
      <c r="C22" s="293"/>
      <c r="D22" s="293"/>
      <c r="E22" s="293"/>
    </row>
    <row r="23" spans="1:5" ht="16.5" customHeight="1" x14ac:dyDescent="0.3">
      <c r="A23" s="11" t="s">
        <v>8</v>
      </c>
      <c r="B23" s="10" t="s">
        <v>9</v>
      </c>
      <c r="C23" s="11" t="s">
        <v>10</v>
      </c>
      <c r="D23" s="11" t="s">
        <v>11</v>
      </c>
      <c r="E23" s="11" t="s">
        <v>12</v>
      </c>
    </row>
    <row r="24" spans="1:5" ht="16.5" customHeight="1" x14ac:dyDescent="0.3">
      <c r="A24" s="12">
        <v>1</v>
      </c>
      <c r="B24" s="334">
        <v>7436053</v>
      </c>
      <c r="C24" s="334">
        <v>5422.2</v>
      </c>
      <c r="D24" s="336">
        <v>1.3</v>
      </c>
      <c r="E24" s="337">
        <v>3.5</v>
      </c>
    </row>
    <row r="25" spans="1:5" ht="16.5" customHeight="1" x14ac:dyDescent="0.3">
      <c r="A25" s="12">
        <v>2</v>
      </c>
      <c r="B25" s="334">
        <v>7436330</v>
      </c>
      <c r="C25" s="334">
        <v>5450.1</v>
      </c>
      <c r="D25" s="336">
        <v>1.3</v>
      </c>
      <c r="E25" s="336">
        <v>3.5</v>
      </c>
    </row>
    <row r="26" spans="1:5" ht="16.5" customHeight="1" x14ac:dyDescent="0.3">
      <c r="A26" s="12">
        <v>3</v>
      </c>
      <c r="B26" s="334">
        <v>7430989</v>
      </c>
      <c r="C26" s="334">
        <v>5458.9</v>
      </c>
      <c r="D26" s="336">
        <v>1.3</v>
      </c>
      <c r="E26" s="336">
        <v>3.5</v>
      </c>
    </row>
    <row r="27" spans="1:5" ht="16.5" customHeight="1" x14ac:dyDescent="0.3">
      <c r="A27" s="12">
        <v>4</v>
      </c>
      <c r="B27" s="334">
        <v>7426046</v>
      </c>
      <c r="C27" s="334">
        <v>5450.4</v>
      </c>
      <c r="D27" s="336">
        <v>1.3</v>
      </c>
      <c r="E27" s="336">
        <v>3.5</v>
      </c>
    </row>
    <row r="28" spans="1:5" ht="16.5" customHeight="1" x14ac:dyDescent="0.3">
      <c r="A28" s="12">
        <v>5</v>
      </c>
      <c r="B28" s="334">
        <v>7426137</v>
      </c>
      <c r="C28" s="334">
        <v>5462.4</v>
      </c>
      <c r="D28" s="336">
        <v>1.3</v>
      </c>
      <c r="E28" s="336">
        <v>3.5</v>
      </c>
    </row>
    <row r="29" spans="1:5" ht="16.5" customHeight="1" x14ac:dyDescent="0.3">
      <c r="A29" s="12">
        <v>6</v>
      </c>
      <c r="B29" s="339">
        <v>7433805</v>
      </c>
      <c r="C29" s="339">
        <v>5426.2</v>
      </c>
      <c r="D29" s="341">
        <v>1.2</v>
      </c>
      <c r="E29" s="341">
        <v>3.5</v>
      </c>
    </row>
    <row r="30" spans="1:5" ht="16.5" customHeight="1" x14ac:dyDescent="0.3">
      <c r="A30" s="18" t="s">
        <v>13</v>
      </c>
      <c r="B30" s="19">
        <f>AVERAGE(B24:B29)</f>
        <v>7431560</v>
      </c>
      <c r="C30" s="20">
        <f>AVERAGE(C24:C29)</f>
        <v>5445.0333333333338</v>
      </c>
      <c r="D30" s="21">
        <f>AVERAGE(D24:D29)</f>
        <v>1.2833333333333334</v>
      </c>
      <c r="E30" s="21">
        <f>AVERAGE(E24:E29)</f>
        <v>3.5</v>
      </c>
    </row>
    <row r="31" spans="1:5" ht="16.5" customHeight="1" x14ac:dyDescent="0.3">
      <c r="A31" s="22" t="s">
        <v>14</v>
      </c>
      <c r="B31" s="23">
        <f>(STDEV(B24:B29)/B30)</f>
        <v>6.2572902506424668E-4</v>
      </c>
      <c r="C31" s="24"/>
      <c r="D31" s="24"/>
      <c r="E31" s="25"/>
    </row>
    <row r="32" spans="1:5" s="290" customFormat="1" ht="16.5" customHeight="1" x14ac:dyDescent="0.3">
      <c r="A32" s="26" t="s">
        <v>15</v>
      </c>
      <c r="B32" s="27">
        <f>COUNT(B24:B29)</f>
        <v>6</v>
      </c>
      <c r="C32" s="28"/>
      <c r="D32" s="294"/>
      <c r="E32" s="29"/>
    </row>
    <row r="33" spans="1:5" s="290" customFormat="1" ht="15.75" customHeight="1" x14ac:dyDescent="0.25">
      <c r="A33" s="293"/>
      <c r="B33" s="293"/>
      <c r="C33" s="293"/>
      <c r="D33" s="293"/>
      <c r="E33" s="293"/>
    </row>
    <row r="34" spans="1:5" s="290" customFormat="1" ht="16.5" customHeight="1" x14ac:dyDescent="0.3">
      <c r="A34" s="295" t="s">
        <v>16</v>
      </c>
      <c r="B34" s="30" t="s">
        <v>17</v>
      </c>
      <c r="C34" s="296"/>
      <c r="D34" s="296"/>
      <c r="E34" s="296"/>
    </row>
    <row r="35" spans="1:5" ht="16.5" customHeight="1" x14ac:dyDescent="0.3">
      <c r="A35" s="295"/>
      <c r="B35" s="30" t="s">
        <v>18</v>
      </c>
      <c r="C35" s="296"/>
      <c r="D35" s="296"/>
      <c r="E35" s="296"/>
    </row>
    <row r="36" spans="1:5" ht="16.5" customHeight="1" x14ac:dyDescent="0.3">
      <c r="A36" s="295"/>
      <c r="B36" s="30" t="s">
        <v>19</v>
      </c>
      <c r="C36" s="296"/>
      <c r="D36" s="296"/>
      <c r="E36" s="296"/>
    </row>
    <row r="37" spans="1:5" ht="15.75" customHeight="1" x14ac:dyDescent="0.25">
      <c r="A37" s="293"/>
      <c r="B37" s="293"/>
      <c r="C37" s="293"/>
      <c r="D37" s="293"/>
      <c r="E37" s="293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295" t="s">
        <v>4</v>
      </c>
      <c r="B39" s="6"/>
      <c r="C39" s="293"/>
      <c r="D39" s="293"/>
      <c r="E39" s="293"/>
    </row>
    <row r="40" spans="1:5" ht="16.5" customHeight="1" x14ac:dyDescent="0.3">
      <c r="A40" s="295" t="s">
        <v>5</v>
      </c>
      <c r="B40" s="8"/>
      <c r="C40" s="293"/>
      <c r="D40" s="293"/>
      <c r="E40" s="293"/>
    </row>
    <row r="41" spans="1:5" ht="16.5" customHeight="1" x14ac:dyDescent="0.3">
      <c r="A41" s="6" t="s">
        <v>6</v>
      </c>
      <c r="B41" s="8"/>
      <c r="C41" s="293"/>
      <c r="D41" s="293"/>
      <c r="E41" s="293"/>
    </row>
    <row r="42" spans="1:5" ht="16.5" customHeight="1" x14ac:dyDescent="0.3">
      <c r="A42" s="6" t="s">
        <v>7</v>
      </c>
      <c r="B42" s="9"/>
      <c r="C42" s="293"/>
      <c r="D42" s="293"/>
      <c r="E42" s="293"/>
    </row>
    <row r="43" spans="1:5" ht="15.75" customHeight="1" x14ac:dyDescent="0.25">
      <c r="A43" s="293"/>
      <c r="B43" s="293"/>
      <c r="C43" s="293"/>
      <c r="D43" s="293"/>
      <c r="E43" s="293"/>
    </row>
    <row r="44" spans="1:5" ht="16.5" customHeight="1" x14ac:dyDescent="0.3">
      <c r="A44" s="11" t="s">
        <v>8</v>
      </c>
      <c r="B44" s="10" t="s">
        <v>9</v>
      </c>
      <c r="C44" s="11" t="s">
        <v>10</v>
      </c>
      <c r="D44" s="11" t="s">
        <v>11</v>
      </c>
      <c r="E44" s="11" t="s">
        <v>12</v>
      </c>
    </row>
    <row r="45" spans="1:5" ht="16.5" customHeight="1" x14ac:dyDescent="0.3">
      <c r="A45" s="12">
        <v>1</v>
      </c>
      <c r="B45" s="13"/>
      <c r="C45" s="13"/>
      <c r="D45" s="14"/>
      <c r="E45" s="15"/>
    </row>
    <row r="46" spans="1:5" ht="16.5" customHeight="1" x14ac:dyDescent="0.3">
      <c r="A46" s="12">
        <v>2</v>
      </c>
      <c r="B46" s="13"/>
      <c r="C46" s="13"/>
      <c r="D46" s="14"/>
      <c r="E46" s="14"/>
    </row>
    <row r="47" spans="1:5" ht="16.5" customHeight="1" x14ac:dyDescent="0.3">
      <c r="A47" s="12">
        <v>3</v>
      </c>
      <c r="B47" s="13"/>
      <c r="C47" s="13"/>
      <c r="D47" s="14"/>
      <c r="E47" s="14"/>
    </row>
    <row r="48" spans="1:5" ht="16.5" customHeight="1" x14ac:dyDescent="0.3">
      <c r="A48" s="12">
        <v>4</v>
      </c>
      <c r="B48" s="13"/>
      <c r="C48" s="13"/>
      <c r="D48" s="14"/>
      <c r="E48" s="14"/>
    </row>
    <row r="49" spans="1:7" ht="16.5" customHeight="1" x14ac:dyDescent="0.3">
      <c r="A49" s="12">
        <v>5</v>
      </c>
      <c r="B49" s="13"/>
      <c r="C49" s="13"/>
      <c r="D49" s="14"/>
      <c r="E49" s="14"/>
    </row>
    <row r="50" spans="1:7" ht="16.5" customHeight="1" x14ac:dyDescent="0.3">
      <c r="A50" s="12">
        <v>6</v>
      </c>
      <c r="B50" s="16"/>
      <c r="C50" s="16"/>
      <c r="D50" s="17"/>
      <c r="E50" s="17"/>
    </row>
    <row r="51" spans="1:7" ht="16.5" customHeight="1" x14ac:dyDescent="0.3">
      <c r="A51" s="18" t="s">
        <v>13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14</v>
      </c>
      <c r="B52" s="23" t="e">
        <f>(STDEV(B45:B50)/B51)</f>
        <v>#DIV/0!</v>
      </c>
      <c r="C52" s="24"/>
      <c r="D52" s="24"/>
      <c r="E52" s="25"/>
    </row>
    <row r="53" spans="1:7" s="290" customFormat="1" ht="16.5" customHeight="1" x14ac:dyDescent="0.3">
      <c r="A53" s="26" t="s">
        <v>15</v>
      </c>
      <c r="B53" s="27">
        <f>COUNT(B45:B50)</f>
        <v>0</v>
      </c>
      <c r="C53" s="28"/>
      <c r="D53" s="294"/>
      <c r="E53" s="29"/>
    </row>
    <row r="54" spans="1:7" s="290" customFormat="1" ht="15.75" customHeight="1" x14ac:dyDescent="0.25">
      <c r="A54" s="293"/>
      <c r="B54" s="293"/>
      <c r="C54" s="293"/>
      <c r="D54" s="293"/>
      <c r="E54" s="293"/>
    </row>
    <row r="55" spans="1:7" s="290" customFormat="1" ht="16.5" customHeight="1" x14ac:dyDescent="0.3">
      <c r="A55" s="295" t="s">
        <v>16</v>
      </c>
      <c r="B55" s="30" t="s">
        <v>17</v>
      </c>
      <c r="C55" s="296"/>
      <c r="D55" s="296"/>
      <c r="E55" s="296"/>
    </row>
    <row r="56" spans="1:7" ht="16.5" customHeight="1" x14ac:dyDescent="0.3">
      <c r="A56" s="295"/>
      <c r="B56" s="30" t="s">
        <v>18</v>
      </c>
      <c r="C56" s="296"/>
      <c r="D56" s="296"/>
      <c r="E56" s="296"/>
    </row>
    <row r="57" spans="1:7" ht="16.5" customHeight="1" x14ac:dyDescent="0.3">
      <c r="A57" s="295"/>
      <c r="B57" s="30" t="s">
        <v>19</v>
      </c>
      <c r="C57" s="296"/>
      <c r="D57" s="296"/>
      <c r="E57" s="296"/>
    </row>
    <row r="58" spans="1:7" ht="14.25" customHeight="1" thickBot="1" x14ac:dyDescent="0.3">
      <c r="A58" s="288"/>
      <c r="B58" s="289"/>
      <c r="D58" s="291"/>
      <c r="F58" s="292"/>
      <c r="G58" s="292"/>
    </row>
    <row r="59" spans="1:7" ht="15" customHeight="1" x14ac:dyDescent="0.3">
      <c r="B59" s="379" t="s">
        <v>21</v>
      </c>
      <c r="C59" s="379"/>
      <c r="E59" s="31" t="s">
        <v>22</v>
      </c>
      <c r="F59" s="32"/>
      <c r="G59" s="31" t="s">
        <v>23</v>
      </c>
    </row>
    <row r="60" spans="1:7" ht="15" customHeight="1" x14ac:dyDescent="0.3">
      <c r="A60" s="33" t="s">
        <v>24</v>
      </c>
      <c r="B60" s="34"/>
      <c r="C60" s="34"/>
      <c r="E60" s="34"/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4"/>
  <sheetViews>
    <sheetView tabSelected="1" view="pageBreakPreview" zoomScaleNormal="100" zoomScaleSheetLayoutView="100" workbookViewId="0">
      <selection activeCell="A15" sqref="A15:F64"/>
    </sheetView>
  </sheetViews>
  <sheetFormatPr defaultColWidth="8.85546875" defaultRowHeight="13.5" x14ac:dyDescent="0.25"/>
  <cols>
    <col min="1" max="1" width="27.5703125" style="322" customWidth="1"/>
    <col min="2" max="2" width="20.42578125" style="322" customWidth="1"/>
    <col min="3" max="3" width="31.85546875" style="322" customWidth="1"/>
    <col min="4" max="4" width="28.42578125" style="322" customWidth="1"/>
    <col min="5" max="5" width="25.7109375" style="322" customWidth="1"/>
    <col min="6" max="6" width="23.140625" style="322" customWidth="1"/>
    <col min="7" max="7" width="28.42578125" style="322" customWidth="1"/>
    <col min="8" max="8" width="21.5703125" style="322" customWidth="1"/>
    <col min="9" max="9" width="9.140625" style="322" customWidth="1"/>
    <col min="10" max="16384" width="8.85546875" style="302"/>
  </cols>
  <sheetData>
    <row r="14" spans="1:6" ht="15" customHeight="1" x14ac:dyDescent="0.3">
      <c r="A14" s="321"/>
      <c r="C14" s="323"/>
      <c r="F14" s="323"/>
    </row>
    <row r="15" spans="1:6" ht="18.75" customHeight="1" x14ac:dyDescent="0.3">
      <c r="A15" s="380" t="s">
        <v>0</v>
      </c>
      <c r="B15" s="380"/>
      <c r="C15" s="380"/>
      <c r="D15" s="380"/>
      <c r="E15" s="380"/>
    </row>
    <row r="16" spans="1:6" ht="16.5" customHeight="1" x14ac:dyDescent="0.3">
      <c r="A16" s="324" t="s">
        <v>1</v>
      </c>
      <c r="B16" s="361" t="s">
        <v>2</v>
      </c>
    </row>
    <row r="17" spans="1:6" ht="16.5" customHeight="1" x14ac:dyDescent="0.3">
      <c r="A17" s="325" t="s">
        <v>3</v>
      </c>
      <c r="B17" s="6" t="s">
        <v>119</v>
      </c>
      <c r="D17" s="326"/>
      <c r="E17" s="327"/>
    </row>
    <row r="18" spans="1:6" ht="16.5" customHeight="1" x14ac:dyDescent="0.3">
      <c r="A18" s="328" t="s">
        <v>4</v>
      </c>
      <c r="B18" s="328" t="s">
        <v>108</v>
      </c>
      <c r="C18" s="327"/>
      <c r="D18" s="327"/>
      <c r="E18" s="327"/>
    </row>
    <row r="19" spans="1:6" ht="16.5" customHeight="1" x14ac:dyDescent="0.3">
      <c r="A19" s="328" t="s">
        <v>5</v>
      </c>
      <c r="B19" s="329">
        <v>99.9</v>
      </c>
      <c r="C19" s="327"/>
      <c r="D19" s="327"/>
      <c r="E19" s="327"/>
    </row>
    <row r="20" spans="1:6" ht="16.5" customHeight="1" x14ac:dyDescent="0.3">
      <c r="A20" s="325" t="s">
        <v>6</v>
      </c>
      <c r="B20" s="329">
        <v>16.809999999999999</v>
      </c>
      <c r="C20" s="327"/>
      <c r="D20" s="327"/>
      <c r="E20" s="327"/>
    </row>
    <row r="21" spans="1:6" ht="16.5" customHeight="1" x14ac:dyDescent="0.3">
      <c r="A21" s="325" t="s">
        <v>7</v>
      </c>
      <c r="B21" s="330">
        <v>0.16</v>
      </c>
      <c r="C21" s="327"/>
      <c r="D21" s="327"/>
      <c r="E21" s="327"/>
    </row>
    <row r="22" spans="1:6" ht="15.75" customHeight="1" x14ac:dyDescent="0.25">
      <c r="A22" s="327"/>
      <c r="B22" s="327"/>
      <c r="C22" s="327"/>
      <c r="D22" s="327"/>
      <c r="E22" s="327"/>
    </row>
    <row r="23" spans="1:6" ht="16.5" customHeight="1" x14ac:dyDescent="0.3">
      <c r="A23" s="331" t="s">
        <v>8</v>
      </c>
      <c r="B23" s="332" t="s">
        <v>9</v>
      </c>
      <c r="C23" s="331" t="s">
        <v>10</v>
      </c>
      <c r="D23" s="331" t="s">
        <v>11</v>
      </c>
      <c r="E23" s="331" t="s">
        <v>12</v>
      </c>
      <c r="F23" s="331" t="s">
        <v>111</v>
      </c>
    </row>
    <row r="24" spans="1:6" ht="16.5" customHeight="1" x14ac:dyDescent="0.3">
      <c r="A24" s="333">
        <v>1</v>
      </c>
      <c r="B24" s="375">
        <v>101148807</v>
      </c>
      <c r="C24" s="335">
        <v>8043.16</v>
      </c>
      <c r="D24" s="336">
        <v>1.3</v>
      </c>
      <c r="E24" s="337">
        <v>3.5</v>
      </c>
      <c r="F24" s="338">
        <v>14.1</v>
      </c>
    </row>
    <row r="25" spans="1:6" ht="16.5" customHeight="1" x14ac:dyDescent="0.3">
      <c r="A25" s="333">
        <v>2</v>
      </c>
      <c r="B25" s="375">
        <v>101591829</v>
      </c>
      <c r="C25" s="335">
        <v>8330.35</v>
      </c>
      <c r="D25" s="336">
        <v>1.3</v>
      </c>
      <c r="E25" s="336">
        <v>3.5</v>
      </c>
      <c r="F25" s="335">
        <v>14.1</v>
      </c>
    </row>
    <row r="26" spans="1:6" ht="16.5" customHeight="1" x14ac:dyDescent="0.3">
      <c r="A26" s="333">
        <v>3</v>
      </c>
      <c r="B26" s="375">
        <v>100948762</v>
      </c>
      <c r="C26" s="335">
        <v>8316.1200000000008</v>
      </c>
      <c r="D26" s="336">
        <v>1.3</v>
      </c>
      <c r="E26" s="336">
        <v>3.5</v>
      </c>
      <c r="F26" s="335">
        <v>14.1</v>
      </c>
    </row>
    <row r="27" spans="1:6" ht="16.5" customHeight="1" x14ac:dyDescent="0.3">
      <c r="A27" s="333">
        <v>4</v>
      </c>
      <c r="B27" s="375">
        <v>101317656</v>
      </c>
      <c r="C27" s="335">
        <v>8348.5300000000007</v>
      </c>
      <c r="D27" s="336">
        <v>1.3</v>
      </c>
      <c r="E27" s="336">
        <v>3.5</v>
      </c>
      <c r="F27" s="335">
        <v>14.1</v>
      </c>
    </row>
    <row r="28" spans="1:6" ht="16.5" customHeight="1" x14ac:dyDescent="0.3">
      <c r="A28" s="333">
        <v>5</v>
      </c>
      <c r="B28" s="375">
        <v>101233595</v>
      </c>
      <c r="C28" s="335">
        <v>8460.7900000000009</v>
      </c>
      <c r="D28" s="336">
        <v>1.3</v>
      </c>
      <c r="E28" s="336">
        <v>3.5</v>
      </c>
      <c r="F28" s="335">
        <v>14.1</v>
      </c>
    </row>
    <row r="29" spans="1:6" ht="16.5" customHeight="1" x14ac:dyDescent="0.3">
      <c r="A29" s="333">
        <v>6</v>
      </c>
      <c r="B29" s="376">
        <v>101085428</v>
      </c>
      <c r="C29" s="340">
        <v>8427.51</v>
      </c>
      <c r="D29" s="341">
        <v>1.2</v>
      </c>
      <c r="E29" s="341">
        <v>3.5</v>
      </c>
      <c r="F29" s="335">
        <v>14.1</v>
      </c>
    </row>
    <row r="30" spans="1:6" ht="16.5" customHeight="1" x14ac:dyDescent="0.3">
      <c r="A30" s="342" t="s">
        <v>13</v>
      </c>
      <c r="B30" s="343">
        <f>AVERAGE(B24:B29)</f>
        <v>101221012.83333333</v>
      </c>
      <c r="C30" s="344">
        <f>AVERAGE(C24:C29)</f>
        <v>8321.0766666666677</v>
      </c>
      <c r="D30" s="345">
        <f>AVERAGE(D24:D29)</f>
        <v>1.2833333333333334</v>
      </c>
      <c r="E30" s="346">
        <f>AVERAGE(E24:E29)</f>
        <v>3.5</v>
      </c>
      <c r="F30" s="347">
        <v>14.1</v>
      </c>
    </row>
    <row r="31" spans="1:6" ht="16.5" customHeight="1" x14ac:dyDescent="0.3">
      <c r="A31" s="348" t="s">
        <v>14</v>
      </c>
      <c r="B31" s="349">
        <f>(STDEV(B24:B29)/B30)</f>
        <v>2.1856434033952366E-3</v>
      </c>
      <c r="C31" s="350"/>
      <c r="D31" s="351"/>
      <c r="E31" s="352"/>
      <c r="F31" s="353"/>
    </row>
    <row r="32" spans="1:6" s="322" customFormat="1" ht="16.5" customHeight="1" x14ac:dyDescent="0.3">
      <c r="A32" s="354" t="s">
        <v>15</v>
      </c>
      <c r="B32" s="355">
        <f>COUNT(B24:B29)</f>
        <v>6</v>
      </c>
      <c r="C32" s="356"/>
      <c r="D32" s="357"/>
      <c r="E32" s="357"/>
      <c r="F32" s="358"/>
    </row>
    <row r="33" spans="1:6" s="322" customFormat="1" ht="15.75" customHeight="1" x14ac:dyDescent="0.25">
      <c r="A33" s="327"/>
      <c r="B33" s="327"/>
      <c r="C33" s="327"/>
      <c r="D33" s="327"/>
      <c r="E33" s="327"/>
    </row>
    <row r="34" spans="1:6" s="322" customFormat="1" ht="16.5" customHeight="1" x14ac:dyDescent="0.3">
      <c r="A34" s="328" t="s">
        <v>16</v>
      </c>
      <c r="B34" s="359" t="s">
        <v>17</v>
      </c>
      <c r="C34" s="360"/>
      <c r="D34" s="360"/>
      <c r="E34" s="360"/>
    </row>
    <row r="35" spans="1:6" ht="16.5" customHeight="1" x14ac:dyDescent="0.3">
      <c r="A35" s="328"/>
      <c r="B35" s="359" t="s">
        <v>18</v>
      </c>
      <c r="C35" s="360"/>
      <c r="D35" s="360"/>
      <c r="E35" s="360"/>
    </row>
    <row r="36" spans="1:6" ht="16.5" customHeight="1" x14ac:dyDescent="0.3">
      <c r="A36" s="328"/>
      <c r="B36" s="359" t="s">
        <v>19</v>
      </c>
      <c r="C36" s="360"/>
      <c r="D36" s="360"/>
      <c r="E36" s="360"/>
    </row>
    <row r="37" spans="1:6" ht="15.75" customHeight="1" x14ac:dyDescent="0.3">
      <c r="A37" s="327"/>
      <c r="B37" s="327" t="s">
        <v>112</v>
      </c>
      <c r="C37" s="327"/>
      <c r="D37" s="327"/>
      <c r="E37" s="327"/>
    </row>
    <row r="38" spans="1:6" ht="15.75" customHeight="1" x14ac:dyDescent="0.25">
      <c r="A38" s="327"/>
      <c r="B38" s="327"/>
      <c r="C38" s="327"/>
      <c r="D38" s="327"/>
      <c r="E38" s="327"/>
    </row>
    <row r="39" spans="1:6" ht="16.5" customHeight="1" x14ac:dyDescent="0.3">
      <c r="A39" s="324" t="s">
        <v>1</v>
      </c>
      <c r="B39" s="361" t="s">
        <v>20</v>
      </c>
    </row>
    <row r="40" spans="1:6" ht="16.5" customHeight="1" x14ac:dyDescent="0.3">
      <c r="A40" s="328" t="s">
        <v>4</v>
      </c>
      <c r="B40" s="381" t="s">
        <v>114</v>
      </c>
      <c r="C40" s="327"/>
      <c r="D40" s="327"/>
      <c r="E40" s="327"/>
    </row>
    <row r="41" spans="1:6" ht="16.5" customHeight="1" x14ac:dyDescent="0.3">
      <c r="A41" s="328" t="s">
        <v>5</v>
      </c>
      <c r="B41" s="381"/>
      <c r="C41" s="327"/>
      <c r="D41" s="327"/>
      <c r="E41" s="327"/>
    </row>
    <row r="42" spans="1:6" ht="16.5" customHeight="1" x14ac:dyDescent="0.3">
      <c r="A42" s="325" t="s">
        <v>6</v>
      </c>
      <c r="B42" s="381"/>
      <c r="C42" s="327"/>
      <c r="D42" s="327"/>
      <c r="E42" s="327"/>
    </row>
    <row r="43" spans="1:6" ht="16.5" customHeight="1" x14ac:dyDescent="0.3">
      <c r="A43" s="325" t="s">
        <v>7</v>
      </c>
      <c r="B43" s="381"/>
      <c r="C43" s="327"/>
      <c r="D43" s="327"/>
      <c r="E43" s="327"/>
    </row>
    <row r="44" spans="1:6" ht="15.75" customHeight="1" x14ac:dyDescent="0.25">
      <c r="A44" s="327"/>
      <c r="B44" s="327"/>
      <c r="C44" s="327"/>
      <c r="D44" s="327"/>
      <c r="E44" s="327"/>
    </row>
    <row r="45" spans="1:6" ht="16.5" customHeight="1" x14ac:dyDescent="0.3">
      <c r="A45" s="331" t="s">
        <v>8</v>
      </c>
      <c r="B45" s="332" t="s">
        <v>9</v>
      </c>
      <c r="C45" s="331" t="s">
        <v>10</v>
      </c>
      <c r="D45" s="331" t="s">
        <v>11</v>
      </c>
      <c r="E45" s="331" t="s">
        <v>12</v>
      </c>
      <c r="F45" s="331" t="s">
        <v>111</v>
      </c>
    </row>
    <row r="46" spans="1:6" ht="16.5" customHeight="1" x14ac:dyDescent="0.25">
      <c r="A46" s="333">
        <v>1</v>
      </c>
      <c r="B46" s="383" t="s">
        <v>113</v>
      </c>
      <c r="C46" s="384"/>
      <c r="D46" s="384"/>
      <c r="E46" s="384"/>
      <c r="F46" s="385"/>
    </row>
    <row r="47" spans="1:6" ht="16.5" customHeight="1" x14ac:dyDescent="0.25">
      <c r="A47" s="333">
        <v>2</v>
      </c>
      <c r="B47" s="386"/>
      <c r="C47" s="387"/>
      <c r="D47" s="387"/>
      <c r="E47" s="387"/>
      <c r="F47" s="388"/>
    </row>
    <row r="48" spans="1:6" ht="16.5" customHeight="1" x14ac:dyDescent="0.25">
      <c r="A48" s="333">
        <v>3</v>
      </c>
      <c r="B48" s="386"/>
      <c r="C48" s="387"/>
      <c r="D48" s="387"/>
      <c r="E48" s="387"/>
      <c r="F48" s="388"/>
    </row>
    <row r="49" spans="1:7" ht="16.5" customHeight="1" x14ac:dyDescent="0.25">
      <c r="A49" s="333">
        <v>4</v>
      </c>
      <c r="B49" s="386"/>
      <c r="C49" s="387"/>
      <c r="D49" s="387"/>
      <c r="E49" s="387"/>
      <c r="F49" s="388"/>
    </row>
    <row r="50" spans="1:7" ht="16.5" customHeight="1" x14ac:dyDescent="0.25">
      <c r="A50" s="333">
        <v>5</v>
      </c>
      <c r="B50" s="386"/>
      <c r="C50" s="387"/>
      <c r="D50" s="387"/>
      <c r="E50" s="387"/>
      <c r="F50" s="388"/>
    </row>
    <row r="51" spans="1:7" ht="16.5" customHeight="1" x14ac:dyDescent="0.25">
      <c r="A51" s="333">
        <v>6</v>
      </c>
      <c r="B51" s="386"/>
      <c r="C51" s="387"/>
      <c r="D51" s="387"/>
      <c r="E51" s="387"/>
      <c r="F51" s="388"/>
    </row>
    <row r="52" spans="1:7" ht="16.5" customHeight="1" x14ac:dyDescent="0.3">
      <c r="A52" s="342" t="s">
        <v>13</v>
      </c>
      <c r="B52" s="343" t="e">
        <f>AVERAGE(B46:B51)</f>
        <v>#DIV/0!</v>
      </c>
      <c r="C52" s="344" t="e">
        <f>AVERAGE(C46:C51)</f>
        <v>#DIV/0!</v>
      </c>
      <c r="D52" s="345" t="e">
        <f>AVERAGE(D46:D51)</f>
        <v>#DIV/0!</v>
      </c>
      <c r="E52" s="346" t="e">
        <f>AVERAGE(E46:E51)</f>
        <v>#DIV/0!</v>
      </c>
      <c r="F52" s="347" t="e">
        <f>AVERAGE(F46:F51)</f>
        <v>#DIV/0!</v>
      </c>
    </row>
    <row r="53" spans="1:7" ht="16.5" customHeight="1" x14ac:dyDescent="0.3">
      <c r="A53" s="348" t="s">
        <v>14</v>
      </c>
      <c r="B53" s="349" t="e">
        <f>(STDEV(B46:B51)/B52)</f>
        <v>#DIV/0!</v>
      </c>
      <c r="C53" s="350"/>
      <c r="D53" s="351"/>
      <c r="E53" s="352"/>
      <c r="F53" s="353"/>
    </row>
    <row r="54" spans="1:7" s="322" customFormat="1" ht="16.5" customHeight="1" x14ac:dyDescent="0.3">
      <c r="A54" s="354" t="s">
        <v>15</v>
      </c>
      <c r="B54" s="355">
        <f>COUNT(B46:B51)</f>
        <v>0</v>
      </c>
      <c r="C54" s="356"/>
      <c r="D54" s="357"/>
      <c r="E54" s="357"/>
      <c r="F54" s="358"/>
    </row>
    <row r="55" spans="1:7" s="322" customFormat="1" ht="15.75" customHeight="1" x14ac:dyDescent="0.25">
      <c r="A55" s="327"/>
      <c r="B55" s="327"/>
      <c r="C55" s="327"/>
      <c r="D55" s="327"/>
      <c r="E55" s="327"/>
    </row>
    <row r="56" spans="1:7" s="322" customFormat="1" ht="16.5" customHeight="1" x14ac:dyDescent="0.3">
      <c r="A56" s="328" t="s">
        <v>16</v>
      </c>
      <c r="B56" s="359" t="s">
        <v>17</v>
      </c>
      <c r="C56" s="360"/>
      <c r="D56" s="360"/>
      <c r="E56" s="360"/>
    </row>
    <row r="57" spans="1:7" ht="16.5" customHeight="1" x14ac:dyDescent="0.3">
      <c r="A57" s="328"/>
      <c r="B57" s="359" t="s">
        <v>18</v>
      </c>
      <c r="C57" s="360"/>
      <c r="D57" s="360"/>
      <c r="E57" s="360"/>
    </row>
    <row r="58" spans="1:7" ht="16.5" customHeight="1" x14ac:dyDescent="0.3">
      <c r="A58" s="328"/>
      <c r="B58" s="359" t="s">
        <v>19</v>
      </c>
      <c r="C58" s="360"/>
      <c r="D58" s="360"/>
      <c r="E58" s="360"/>
    </row>
    <row r="59" spans="1:7" ht="16.5" customHeight="1" x14ac:dyDescent="0.3">
      <c r="A59" s="328"/>
      <c r="B59" s="327" t="s">
        <v>112</v>
      </c>
      <c r="C59" s="360"/>
      <c r="D59" s="360"/>
      <c r="E59" s="360"/>
    </row>
    <row r="60" spans="1:7" ht="16.5" customHeight="1" x14ac:dyDescent="0.3">
      <c r="A60" s="328"/>
      <c r="B60" s="359"/>
      <c r="C60" s="360"/>
      <c r="D60" s="360"/>
      <c r="E60" s="360"/>
    </row>
    <row r="61" spans="1:7" ht="14.25" customHeight="1" thickBot="1" x14ac:dyDescent="0.3">
      <c r="A61" s="362"/>
      <c r="B61" s="363"/>
      <c r="D61" s="364"/>
      <c r="F61" s="302"/>
      <c r="G61" s="302"/>
    </row>
    <row r="62" spans="1:7" ht="15" customHeight="1" x14ac:dyDescent="0.3">
      <c r="B62" s="382" t="s">
        <v>21</v>
      </c>
      <c r="C62" s="382"/>
      <c r="D62" s="365" t="s">
        <v>22</v>
      </c>
      <c r="E62" s="366"/>
      <c r="F62" s="365" t="s">
        <v>23</v>
      </c>
    </row>
    <row r="63" spans="1:7" ht="15" customHeight="1" x14ac:dyDescent="0.3">
      <c r="A63" s="367" t="s">
        <v>24</v>
      </c>
      <c r="B63" s="368"/>
      <c r="C63" s="368"/>
      <c r="D63" s="368"/>
      <c r="F63" s="368"/>
    </row>
    <row r="64" spans="1:7" ht="25.15" customHeight="1" x14ac:dyDescent="0.3">
      <c r="A64" s="367" t="s">
        <v>25</v>
      </c>
      <c r="B64" s="369"/>
      <c r="C64" s="369"/>
      <c r="D64" s="369"/>
      <c r="F64" s="370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40:B43"/>
    <mergeCell ref="B62:C62"/>
    <mergeCell ref="B46:F51"/>
  </mergeCells>
  <printOptions horizontalCentered="1"/>
  <pageMargins left="0.7" right="0.7" top="0.75" bottom="0.75" header="0.3" footer="0.3"/>
  <pageSetup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32"/>
  <sheetViews>
    <sheetView view="pageBreakPreview" zoomScaleNormal="100" zoomScaleSheetLayoutView="100" workbookViewId="0">
      <selection sqref="A1:D15"/>
    </sheetView>
  </sheetViews>
  <sheetFormatPr defaultRowHeight="15" x14ac:dyDescent="0.3"/>
  <cols>
    <col min="1" max="1" width="28.42578125" style="303" customWidth="1"/>
    <col min="2" max="2" width="32" style="303" customWidth="1"/>
    <col min="3" max="3" width="34.28515625" style="303" customWidth="1"/>
    <col min="4" max="4" width="13.28515625" style="303" customWidth="1"/>
    <col min="5" max="5" width="25.5703125" style="303" customWidth="1"/>
    <col min="6" max="6" width="21.5703125" style="303" customWidth="1"/>
    <col min="7" max="7" width="23" style="303" customWidth="1"/>
    <col min="8" max="8" width="9.140625" style="303" customWidth="1"/>
    <col min="9" max="9" width="30.140625" style="303" customWidth="1"/>
    <col min="10" max="10" width="21.5703125" style="303" customWidth="1"/>
    <col min="11" max="11" width="23" style="303" customWidth="1"/>
    <col min="12" max="256" width="9.140625" style="303" customWidth="1"/>
    <col min="257" max="257" width="24" style="303" customWidth="1"/>
    <col min="258" max="258" width="21.5703125" style="303" customWidth="1"/>
    <col min="259" max="259" width="23" style="303" customWidth="1"/>
    <col min="260" max="512" width="9.140625" style="303" customWidth="1"/>
    <col min="513" max="513" width="24" style="303" customWidth="1"/>
    <col min="514" max="514" width="21.5703125" style="303" customWidth="1"/>
    <col min="515" max="515" width="23" style="303" customWidth="1"/>
    <col min="516" max="768" width="9.140625" style="303" customWidth="1"/>
    <col min="769" max="769" width="24" style="303" customWidth="1"/>
    <col min="770" max="770" width="21.5703125" style="303" customWidth="1"/>
    <col min="771" max="771" width="23" style="303" customWidth="1"/>
    <col min="772" max="1024" width="9.140625" style="303" customWidth="1"/>
    <col min="1025" max="1025" width="24" style="303" customWidth="1"/>
    <col min="1026" max="1026" width="21.5703125" style="303" customWidth="1"/>
    <col min="1027" max="1027" width="23" style="303" customWidth="1"/>
    <col min="1028" max="1280" width="9.140625" style="303" customWidth="1"/>
    <col min="1281" max="1281" width="24" style="303" customWidth="1"/>
    <col min="1282" max="1282" width="21.5703125" style="303" customWidth="1"/>
    <col min="1283" max="1283" width="23" style="303" customWidth="1"/>
    <col min="1284" max="1536" width="9.140625" style="303" customWidth="1"/>
    <col min="1537" max="1537" width="24" style="303" customWidth="1"/>
    <col min="1538" max="1538" width="21.5703125" style="303" customWidth="1"/>
    <col min="1539" max="1539" width="23" style="303" customWidth="1"/>
    <col min="1540" max="1792" width="9.140625" style="303" customWidth="1"/>
    <col min="1793" max="1793" width="24" style="303" customWidth="1"/>
    <col min="1794" max="1794" width="21.5703125" style="303" customWidth="1"/>
    <col min="1795" max="1795" width="23" style="303" customWidth="1"/>
    <col min="1796" max="2048" width="9.140625" style="303" customWidth="1"/>
    <col min="2049" max="2049" width="24" style="303" customWidth="1"/>
    <col min="2050" max="2050" width="21.5703125" style="303" customWidth="1"/>
    <col min="2051" max="2051" width="23" style="303" customWidth="1"/>
    <col min="2052" max="2304" width="9.140625" style="303" customWidth="1"/>
    <col min="2305" max="2305" width="24" style="303" customWidth="1"/>
    <col min="2306" max="2306" width="21.5703125" style="303" customWidth="1"/>
    <col min="2307" max="2307" width="23" style="303" customWidth="1"/>
    <col min="2308" max="2560" width="9.140625" style="303" customWidth="1"/>
    <col min="2561" max="2561" width="24" style="303" customWidth="1"/>
    <col min="2562" max="2562" width="21.5703125" style="303" customWidth="1"/>
    <col min="2563" max="2563" width="23" style="303" customWidth="1"/>
    <col min="2564" max="2816" width="9.140625" style="303" customWidth="1"/>
    <col min="2817" max="2817" width="24" style="303" customWidth="1"/>
    <col min="2818" max="2818" width="21.5703125" style="303" customWidth="1"/>
    <col min="2819" max="2819" width="23" style="303" customWidth="1"/>
    <col min="2820" max="3072" width="9.140625" style="303" customWidth="1"/>
    <col min="3073" max="3073" width="24" style="303" customWidth="1"/>
    <col min="3074" max="3074" width="21.5703125" style="303" customWidth="1"/>
    <col min="3075" max="3075" width="23" style="303" customWidth="1"/>
    <col min="3076" max="3328" width="9.140625" style="303" customWidth="1"/>
    <col min="3329" max="3329" width="24" style="303" customWidth="1"/>
    <col min="3330" max="3330" width="21.5703125" style="303" customWidth="1"/>
    <col min="3331" max="3331" width="23" style="303" customWidth="1"/>
    <col min="3332" max="3584" width="9.140625" style="303" customWidth="1"/>
    <col min="3585" max="3585" width="24" style="303" customWidth="1"/>
    <col min="3586" max="3586" width="21.5703125" style="303" customWidth="1"/>
    <col min="3587" max="3587" width="23" style="303" customWidth="1"/>
    <col min="3588" max="3840" width="9.140625" style="303" customWidth="1"/>
    <col min="3841" max="3841" width="24" style="303" customWidth="1"/>
    <col min="3842" max="3842" width="21.5703125" style="303" customWidth="1"/>
    <col min="3843" max="3843" width="23" style="303" customWidth="1"/>
    <col min="3844" max="4096" width="9.140625" style="303" customWidth="1"/>
    <col min="4097" max="4097" width="24" style="303" customWidth="1"/>
    <col min="4098" max="4098" width="21.5703125" style="303" customWidth="1"/>
    <col min="4099" max="4099" width="23" style="303" customWidth="1"/>
    <col min="4100" max="4352" width="9.140625" style="303" customWidth="1"/>
    <col min="4353" max="4353" width="24" style="303" customWidth="1"/>
    <col min="4354" max="4354" width="21.5703125" style="303" customWidth="1"/>
    <col min="4355" max="4355" width="23" style="303" customWidth="1"/>
    <col min="4356" max="4608" width="9.140625" style="303" customWidth="1"/>
    <col min="4609" max="4609" width="24" style="303" customWidth="1"/>
    <col min="4610" max="4610" width="21.5703125" style="303" customWidth="1"/>
    <col min="4611" max="4611" width="23" style="303" customWidth="1"/>
    <col min="4612" max="4864" width="9.140625" style="303" customWidth="1"/>
    <col min="4865" max="4865" width="24" style="303" customWidth="1"/>
    <col min="4866" max="4866" width="21.5703125" style="303" customWidth="1"/>
    <col min="4867" max="4867" width="23" style="303" customWidth="1"/>
    <col min="4868" max="5120" width="9.140625" style="303" customWidth="1"/>
    <col min="5121" max="5121" width="24" style="303" customWidth="1"/>
    <col min="5122" max="5122" width="21.5703125" style="303" customWidth="1"/>
    <col min="5123" max="5123" width="23" style="303" customWidth="1"/>
    <col min="5124" max="5376" width="9.140625" style="303" customWidth="1"/>
    <col min="5377" max="5377" width="24" style="303" customWidth="1"/>
    <col min="5378" max="5378" width="21.5703125" style="303" customWidth="1"/>
    <col min="5379" max="5379" width="23" style="303" customWidth="1"/>
    <col min="5380" max="5632" width="9.140625" style="303" customWidth="1"/>
    <col min="5633" max="5633" width="24" style="303" customWidth="1"/>
    <col min="5634" max="5634" width="21.5703125" style="303" customWidth="1"/>
    <col min="5635" max="5635" width="23" style="303" customWidth="1"/>
    <col min="5636" max="5888" width="9.140625" style="303" customWidth="1"/>
    <col min="5889" max="5889" width="24" style="303" customWidth="1"/>
    <col min="5890" max="5890" width="21.5703125" style="303" customWidth="1"/>
    <col min="5891" max="5891" width="23" style="303" customWidth="1"/>
    <col min="5892" max="6144" width="9.140625" style="303" customWidth="1"/>
    <col min="6145" max="6145" width="24" style="303" customWidth="1"/>
    <col min="6146" max="6146" width="21.5703125" style="303" customWidth="1"/>
    <col min="6147" max="6147" width="23" style="303" customWidth="1"/>
    <col min="6148" max="6400" width="9.140625" style="303" customWidth="1"/>
    <col min="6401" max="6401" width="24" style="303" customWidth="1"/>
    <col min="6402" max="6402" width="21.5703125" style="303" customWidth="1"/>
    <col min="6403" max="6403" width="23" style="303" customWidth="1"/>
    <col min="6404" max="6656" width="9.140625" style="303" customWidth="1"/>
    <col min="6657" max="6657" width="24" style="303" customWidth="1"/>
    <col min="6658" max="6658" width="21.5703125" style="303" customWidth="1"/>
    <col min="6659" max="6659" width="23" style="303" customWidth="1"/>
    <col min="6660" max="6912" width="9.140625" style="303" customWidth="1"/>
    <col min="6913" max="6913" width="24" style="303" customWidth="1"/>
    <col min="6914" max="6914" width="21.5703125" style="303" customWidth="1"/>
    <col min="6915" max="6915" width="23" style="303" customWidth="1"/>
    <col min="6916" max="7168" width="9.140625" style="303" customWidth="1"/>
    <col min="7169" max="7169" width="24" style="303" customWidth="1"/>
    <col min="7170" max="7170" width="21.5703125" style="303" customWidth="1"/>
    <col min="7171" max="7171" width="23" style="303" customWidth="1"/>
    <col min="7172" max="7424" width="9.140625" style="303" customWidth="1"/>
    <col min="7425" max="7425" width="24" style="303" customWidth="1"/>
    <col min="7426" max="7426" width="21.5703125" style="303" customWidth="1"/>
    <col min="7427" max="7427" width="23" style="303" customWidth="1"/>
    <col min="7428" max="7680" width="9.140625" style="303" customWidth="1"/>
    <col min="7681" max="7681" width="24" style="303" customWidth="1"/>
    <col min="7682" max="7682" width="21.5703125" style="303" customWidth="1"/>
    <col min="7683" max="7683" width="23" style="303" customWidth="1"/>
    <col min="7684" max="7936" width="9.140625" style="303" customWidth="1"/>
    <col min="7937" max="7937" width="24" style="303" customWidth="1"/>
    <col min="7938" max="7938" width="21.5703125" style="303" customWidth="1"/>
    <col min="7939" max="7939" width="23" style="303" customWidth="1"/>
    <col min="7940" max="8192" width="9.140625" style="303" customWidth="1"/>
    <col min="8193" max="8193" width="24" style="303" customWidth="1"/>
    <col min="8194" max="8194" width="21.5703125" style="303" customWidth="1"/>
    <col min="8195" max="8195" width="23" style="303" customWidth="1"/>
    <col min="8196" max="8448" width="9.140625" style="303" customWidth="1"/>
    <col min="8449" max="8449" width="24" style="303" customWidth="1"/>
    <col min="8450" max="8450" width="21.5703125" style="303" customWidth="1"/>
    <col min="8451" max="8451" width="23" style="303" customWidth="1"/>
    <col min="8452" max="8704" width="9.140625" style="303" customWidth="1"/>
    <col min="8705" max="8705" width="24" style="303" customWidth="1"/>
    <col min="8706" max="8706" width="21.5703125" style="303" customWidth="1"/>
    <col min="8707" max="8707" width="23" style="303" customWidth="1"/>
    <col min="8708" max="8960" width="9.140625" style="303" customWidth="1"/>
    <col min="8961" max="8961" width="24" style="303" customWidth="1"/>
    <col min="8962" max="8962" width="21.5703125" style="303" customWidth="1"/>
    <col min="8963" max="8963" width="23" style="303" customWidth="1"/>
    <col min="8964" max="9216" width="9.140625" style="303" customWidth="1"/>
    <col min="9217" max="9217" width="24" style="303" customWidth="1"/>
    <col min="9218" max="9218" width="21.5703125" style="303" customWidth="1"/>
    <col min="9219" max="9219" width="23" style="303" customWidth="1"/>
    <col min="9220" max="9472" width="9.140625" style="303" customWidth="1"/>
    <col min="9473" max="9473" width="24" style="303" customWidth="1"/>
    <col min="9474" max="9474" width="21.5703125" style="303" customWidth="1"/>
    <col min="9475" max="9475" width="23" style="303" customWidth="1"/>
    <col min="9476" max="9728" width="9.140625" style="303" customWidth="1"/>
    <col min="9729" max="9729" width="24" style="303" customWidth="1"/>
    <col min="9730" max="9730" width="21.5703125" style="303" customWidth="1"/>
    <col min="9731" max="9731" width="23" style="303" customWidth="1"/>
    <col min="9732" max="9984" width="9.140625" style="303" customWidth="1"/>
    <col min="9985" max="9985" width="24" style="303" customWidth="1"/>
    <col min="9986" max="9986" width="21.5703125" style="303" customWidth="1"/>
    <col min="9987" max="9987" width="23" style="303" customWidth="1"/>
    <col min="9988" max="10240" width="9.140625" style="303" customWidth="1"/>
    <col min="10241" max="10241" width="24" style="303" customWidth="1"/>
    <col min="10242" max="10242" width="21.5703125" style="303" customWidth="1"/>
    <col min="10243" max="10243" width="23" style="303" customWidth="1"/>
    <col min="10244" max="10496" width="9.140625" style="303" customWidth="1"/>
    <col min="10497" max="10497" width="24" style="303" customWidth="1"/>
    <col min="10498" max="10498" width="21.5703125" style="303" customWidth="1"/>
    <col min="10499" max="10499" width="23" style="303" customWidth="1"/>
    <col min="10500" max="10752" width="9.140625" style="303" customWidth="1"/>
    <col min="10753" max="10753" width="24" style="303" customWidth="1"/>
    <col min="10754" max="10754" width="21.5703125" style="303" customWidth="1"/>
    <col min="10755" max="10755" width="23" style="303" customWidth="1"/>
    <col min="10756" max="11008" width="9.140625" style="303" customWidth="1"/>
    <col min="11009" max="11009" width="24" style="303" customWidth="1"/>
    <col min="11010" max="11010" width="21.5703125" style="303" customWidth="1"/>
    <col min="11011" max="11011" width="23" style="303" customWidth="1"/>
    <col min="11012" max="11264" width="9.140625" style="303" customWidth="1"/>
    <col min="11265" max="11265" width="24" style="303" customWidth="1"/>
    <col min="11266" max="11266" width="21.5703125" style="303" customWidth="1"/>
    <col min="11267" max="11267" width="23" style="303" customWidth="1"/>
    <col min="11268" max="11520" width="9.140625" style="303" customWidth="1"/>
    <col min="11521" max="11521" width="24" style="303" customWidth="1"/>
    <col min="11522" max="11522" width="21.5703125" style="303" customWidth="1"/>
    <col min="11523" max="11523" width="23" style="303" customWidth="1"/>
    <col min="11524" max="11776" width="9.140625" style="303" customWidth="1"/>
    <col min="11777" max="11777" width="24" style="303" customWidth="1"/>
    <col min="11778" max="11778" width="21.5703125" style="303" customWidth="1"/>
    <col min="11779" max="11779" width="23" style="303" customWidth="1"/>
    <col min="11780" max="12032" width="9.140625" style="303" customWidth="1"/>
    <col min="12033" max="12033" width="24" style="303" customWidth="1"/>
    <col min="12034" max="12034" width="21.5703125" style="303" customWidth="1"/>
    <col min="12035" max="12035" width="23" style="303" customWidth="1"/>
    <col min="12036" max="12288" width="9.140625" style="303" customWidth="1"/>
    <col min="12289" max="12289" width="24" style="303" customWidth="1"/>
    <col min="12290" max="12290" width="21.5703125" style="303" customWidth="1"/>
    <col min="12291" max="12291" width="23" style="303" customWidth="1"/>
    <col min="12292" max="12544" width="9.140625" style="303" customWidth="1"/>
    <col min="12545" max="12545" width="24" style="303" customWidth="1"/>
    <col min="12546" max="12546" width="21.5703125" style="303" customWidth="1"/>
    <col min="12547" max="12547" width="23" style="303" customWidth="1"/>
    <col min="12548" max="12800" width="9.140625" style="303" customWidth="1"/>
    <col min="12801" max="12801" width="24" style="303" customWidth="1"/>
    <col min="12802" max="12802" width="21.5703125" style="303" customWidth="1"/>
    <col min="12803" max="12803" width="23" style="303" customWidth="1"/>
    <col min="12804" max="13056" width="9.140625" style="303" customWidth="1"/>
    <col min="13057" max="13057" width="24" style="303" customWidth="1"/>
    <col min="13058" max="13058" width="21.5703125" style="303" customWidth="1"/>
    <col min="13059" max="13059" width="23" style="303" customWidth="1"/>
    <col min="13060" max="13312" width="9.140625" style="303" customWidth="1"/>
    <col min="13313" max="13313" width="24" style="303" customWidth="1"/>
    <col min="13314" max="13314" width="21.5703125" style="303" customWidth="1"/>
    <col min="13315" max="13315" width="23" style="303" customWidth="1"/>
    <col min="13316" max="13568" width="9.140625" style="303" customWidth="1"/>
    <col min="13569" max="13569" width="24" style="303" customWidth="1"/>
    <col min="13570" max="13570" width="21.5703125" style="303" customWidth="1"/>
    <col min="13571" max="13571" width="23" style="303" customWidth="1"/>
    <col min="13572" max="13824" width="9.140625" style="303" customWidth="1"/>
    <col min="13825" max="13825" width="24" style="303" customWidth="1"/>
    <col min="13826" max="13826" width="21.5703125" style="303" customWidth="1"/>
    <col min="13827" max="13827" width="23" style="303" customWidth="1"/>
    <col min="13828" max="14080" width="9.140625" style="303" customWidth="1"/>
    <col min="14081" max="14081" width="24" style="303" customWidth="1"/>
    <col min="14082" max="14082" width="21.5703125" style="303" customWidth="1"/>
    <col min="14083" max="14083" width="23" style="303" customWidth="1"/>
    <col min="14084" max="14336" width="9.140625" style="303" customWidth="1"/>
    <col min="14337" max="14337" width="24" style="303" customWidth="1"/>
    <col min="14338" max="14338" width="21.5703125" style="303" customWidth="1"/>
    <col min="14339" max="14339" width="23" style="303" customWidth="1"/>
    <col min="14340" max="14592" width="9.140625" style="303" customWidth="1"/>
    <col min="14593" max="14593" width="24" style="303" customWidth="1"/>
    <col min="14594" max="14594" width="21.5703125" style="303" customWidth="1"/>
    <col min="14595" max="14595" width="23" style="303" customWidth="1"/>
    <col min="14596" max="14848" width="9.140625" style="303" customWidth="1"/>
    <col min="14849" max="14849" width="24" style="303" customWidth="1"/>
    <col min="14850" max="14850" width="21.5703125" style="303" customWidth="1"/>
    <col min="14851" max="14851" width="23" style="303" customWidth="1"/>
    <col min="14852" max="15104" width="9.140625" style="303" customWidth="1"/>
    <col min="15105" max="15105" width="24" style="303" customWidth="1"/>
    <col min="15106" max="15106" width="21.5703125" style="303" customWidth="1"/>
    <col min="15107" max="15107" width="23" style="303" customWidth="1"/>
    <col min="15108" max="15360" width="9.140625" style="303" customWidth="1"/>
    <col min="15361" max="15361" width="24" style="303" customWidth="1"/>
    <col min="15362" max="15362" width="21.5703125" style="303" customWidth="1"/>
    <col min="15363" max="15363" width="23" style="303" customWidth="1"/>
    <col min="15364" max="15616" width="9.140625" style="303" customWidth="1"/>
    <col min="15617" max="15617" width="24" style="303" customWidth="1"/>
    <col min="15618" max="15618" width="21.5703125" style="303" customWidth="1"/>
    <col min="15619" max="15619" width="23" style="303" customWidth="1"/>
    <col min="15620" max="15872" width="9.140625" style="303" customWidth="1"/>
    <col min="15873" max="15873" width="24" style="303" customWidth="1"/>
    <col min="15874" max="15874" width="21.5703125" style="303" customWidth="1"/>
    <col min="15875" max="15875" width="23" style="303" customWidth="1"/>
    <col min="15876" max="16128" width="9.140625" style="303" customWidth="1"/>
    <col min="16129" max="16129" width="24" style="303" customWidth="1"/>
    <col min="16130" max="16130" width="21.5703125" style="303" customWidth="1"/>
    <col min="16131" max="16131" width="23" style="303" customWidth="1"/>
    <col min="16132" max="16132" width="9.140625" style="303" customWidth="1"/>
    <col min="16133" max="16384" width="9.140625" style="302"/>
  </cols>
  <sheetData>
    <row r="1" spans="1:14" ht="18.75" customHeight="1" x14ac:dyDescent="0.3">
      <c r="A1" s="298" t="s">
        <v>100</v>
      </c>
      <c r="B1" s="298" t="s">
        <v>101</v>
      </c>
      <c r="C1" s="298" t="s">
        <v>102</v>
      </c>
      <c r="D1" s="299"/>
      <c r="E1" s="300"/>
      <c r="F1" s="300"/>
      <c r="G1" s="300"/>
      <c r="H1" s="301"/>
      <c r="I1" s="300"/>
      <c r="J1" s="300"/>
      <c r="K1" s="300"/>
      <c r="L1" s="302"/>
      <c r="M1" s="302"/>
    </row>
    <row r="2" spans="1:14" ht="18.75" customHeight="1" x14ac:dyDescent="0.3">
      <c r="A2" s="304">
        <v>21.269639999999999</v>
      </c>
      <c r="B2" s="304">
        <v>43.613900000000001</v>
      </c>
      <c r="C2" s="304">
        <v>47.103639999999999</v>
      </c>
      <c r="D2" s="299"/>
      <c r="E2" s="305"/>
      <c r="F2" s="305"/>
      <c r="G2" s="305"/>
      <c r="H2" s="301"/>
      <c r="I2" s="305"/>
      <c r="J2" s="305"/>
      <c r="K2" s="305"/>
      <c r="L2" s="302"/>
      <c r="M2" s="302"/>
    </row>
    <row r="3" spans="1:14" ht="18.75" customHeight="1" x14ac:dyDescent="0.3">
      <c r="A3" s="306"/>
      <c r="B3" s="304">
        <v>43.613959999999999</v>
      </c>
      <c r="C3" s="304">
        <v>47.101410000000001</v>
      </c>
      <c r="D3" s="299"/>
      <c r="E3" s="305"/>
      <c r="F3" s="305"/>
      <c r="G3" s="305"/>
      <c r="H3" s="301"/>
      <c r="I3" s="305"/>
      <c r="J3" s="305"/>
      <c r="K3" s="305"/>
      <c r="L3" s="302"/>
      <c r="M3" s="302"/>
    </row>
    <row r="4" spans="1:14" ht="18.75" customHeight="1" x14ac:dyDescent="0.3">
      <c r="A4" s="306"/>
      <c r="B4" s="304">
        <v>43.614060000000002</v>
      </c>
      <c r="C4" s="371">
        <v>47.104140000000001</v>
      </c>
      <c r="D4" s="299"/>
      <c r="E4" s="305"/>
      <c r="F4" s="305"/>
      <c r="G4" s="305"/>
      <c r="H4" s="301"/>
      <c r="I4" s="305"/>
      <c r="J4" s="305"/>
      <c r="K4" s="305"/>
      <c r="L4" s="302"/>
      <c r="M4" s="302"/>
    </row>
    <row r="5" spans="1:14" ht="18.75" customHeight="1" x14ac:dyDescent="0.3">
      <c r="A5" s="306"/>
      <c r="B5" s="306"/>
      <c r="C5" s="306"/>
      <c r="D5" s="299"/>
      <c r="E5" s="305"/>
      <c r="F5" s="305"/>
      <c r="G5" s="305"/>
      <c r="H5" s="301"/>
      <c r="I5" s="305"/>
      <c r="J5" s="305"/>
      <c r="K5" s="305"/>
      <c r="L5" s="302"/>
      <c r="M5" s="302"/>
    </row>
    <row r="6" spans="1:14" ht="18.75" customHeight="1" x14ac:dyDescent="0.3">
      <c r="A6" s="306"/>
      <c r="B6" s="306"/>
      <c r="C6" s="306"/>
      <c r="D6" s="299"/>
      <c r="E6" s="305"/>
      <c r="F6" s="305"/>
      <c r="G6" s="305"/>
      <c r="H6" s="301"/>
      <c r="I6" s="305"/>
      <c r="J6" s="305"/>
      <c r="K6" s="305"/>
      <c r="L6" s="302"/>
      <c r="M6" s="302"/>
    </row>
    <row r="7" spans="1:14" ht="18.75" customHeight="1" x14ac:dyDescent="0.3">
      <c r="A7" s="307">
        <f>AVERAGE(A2:A6)</f>
        <v>21.269639999999999</v>
      </c>
      <c r="B7" s="307">
        <f>AVERAGE(B2:B6)</f>
        <v>43.613973333333327</v>
      </c>
      <c r="C7" s="307">
        <f>AVERAGE(C2:C6)</f>
        <v>47.103063333333331</v>
      </c>
      <c r="D7" s="299"/>
      <c r="E7" s="308"/>
      <c r="F7" s="308"/>
      <c r="G7" s="308"/>
      <c r="H7" s="301"/>
      <c r="I7" s="308"/>
      <c r="J7" s="308"/>
      <c r="K7" s="308"/>
      <c r="L7" s="302"/>
      <c r="M7" s="302"/>
    </row>
    <row r="8" spans="1:14" ht="18.75" customHeight="1" x14ac:dyDescent="0.3">
      <c r="A8" s="309"/>
      <c r="B8" s="309"/>
      <c r="C8" s="309"/>
      <c r="D8" s="299"/>
      <c r="E8" s="301"/>
      <c r="F8" s="301"/>
      <c r="G8" s="301"/>
      <c r="H8" s="301"/>
      <c r="I8" s="301"/>
      <c r="J8" s="301"/>
      <c r="K8" s="301"/>
      <c r="L8" s="302"/>
      <c r="M8" s="302"/>
    </row>
    <row r="9" spans="1:14" ht="18.75" customHeight="1" x14ac:dyDescent="0.3">
      <c r="A9" s="309" t="s">
        <v>103</v>
      </c>
      <c r="B9" s="310">
        <f>B7-A7</f>
        <v>22.344333333333328</v>
      </c>
      <c r="C9" s="309"/>
      <c r="D9" s="299"/>
      <c r="E9" s="301"/>
      <c r="F9" s="311"/>
      <c r="G9" s="301"/>
      <c r="H9" s="301"/>
      <c r="I9" s="301"/>
      <c r="J9" s="311"/>
      <c r="K9" s="301"/>
      <c r="L9" s="302"/>
      <c r="M9" s="302"/>
    </row>
    <row r="10" spans="1:14" ht="18.75" customHeight="1" x14ac:dyDescent="0.3">
      <c r="A10" s="309"/>
      <c r="B10" s="310"/>
      <c r="C10" s="309"/>
      <c r="D10" s="299"/>
      <c r="E10" s="301"/>
      <c r="F10" s="311"/>
      <c r="G10" s="301"/>
      <c r="H10" s="301"/>
      <c r="I10" s="301"/>
      <c r="J10" s="311"/>
      <c r="K10" s="301"/>
      <c r="L10" s="302"/>
      <c r="M10" s="302"/>
    </row>
    <row r="11" spans="1:14" ht="18.75" customHeight="1" x14ac:dyDescent="0.3">
      <c r="A11" s="309" t="s">
        <v>104</v>
      </c>
      <c r="B11" s="310">
        <f>C7-A7</f>
        <v>25.833423333333332</v>
      </c>
      <c r="C11" s="309"/>
      <c r="D11" s="299"/>
      <c r="E11" s="301"/>
      <c r="F11" s="311"/>
      <c r="G11" s="301"/>
      <c r="H11" s="301"/>
      <c r="I11" s="301"/>
      <c r="J11" s="311"/>
      <c r="K11" s="301"/>
      <c r="L11" s="302"/>
      <c r="M11" s="302"/>
      <c r="N11" s="302"/>
    </row>
    <row r="12" spans="1:14" ht="19.5" customHeight="1" thickBot="1" x14ac:dyDescent="0.35">
      <c r="A12" s="309"/>
      <c r="B12" s="310"/>
      <c r="C12" s="309"/>
      <c r="D12" s="299"/>
      <c r="E12" s="301"/>
      <c r="F12" s="311"/>
      <c r="G12" s="301"/>
      <c r="H12" s="301"/>
      <c r="I12" s="301"/>
      <c r="J12" s="311"/>
      <c r="K12" s="301"/>
      <c r="L12" s="302"/>
      <c r="M12" s="302"/>
      <c r="N12" s="302"/>
    </row>
    <row r="13" spans="1:14" ht="38.25" customHeight="1" thickBot="1" x14ac:dyDescent="0.35">
      <c r="A13" s="312" t="s">
        <v>105</v>
      </c>
      <c r="B13" s="313">
        <f>B11/B9</f>
        <v>1.1561510002536066</v>
      </c>
      <c r="C13" s="309"/>
      <c r="D13" s="299"/>
      <c r="E13" s="314"/>
      <c r="F13" s="315"/>
      <c r="G13" s="301"/>
      <c r="H13" s="301"/>
      <c r="I13" s="314"/>
      <c r="J13" s="315"/>
      <c r="K13" s="301"/>
      <c r="L13" s="302"/>
      <c r="M13" s="302"/>
      <c r="N13" s="302"/>
    </row>
    <row r="14" spans="1:14" ht="13.5" customHeight="1" x14ac:dyDescent="0.3">
      <c r="A14" s="301"/>
      <c r="B14" s="301"/>
      <c r="C14" s="301"/>
      <c r="D14" s="299"/>
      <c r="E14" s="302"/>
      <c r="F14" s="301"/>
      <c r="G14" s="301"/>
      <c r="H14" s="301"/>
      <c r="I14" s="299"/>
      <c r="J14" s="302"/>
      <c r="K14" s="302"/>
      <c r="L14" s="302"/>
      <c r="M14" s="302"/>
    </row>
    <row r="15" spans="1:14" ht="13.5" customHeight="1" x14ac:dyDescent="0.3">
      <c r="A15" s="301"/>
      <c r="B15" s="311"/>
      <c r="C15" s="301"/>
      <c r="D15" s="299"/>
      <c r="F15" s="301"/>
      <c r="G15" s="301"/>
      <c r="H15" s="301"/>
      <c r="I15" s="299"/>
    </row>
    <row r="16" spans="1:14" ht="13.5" customHeight="1" x14ac:dyDescent="0.3">
      <c r="A16" s="301"/>
      <c r="B16" s="301"/>
      <c r="C16" s="301"/>
      <c r="D16" s="299"/>
      <c r="F16" s="301"/>
      <c r="G16" s="301"/>
      <c r="H16" s="301"/>
      <c r="I16" s="299"/>
    </row>
    <row r="17" spans="1:9" ht="13.5" customHeight="1" x14ac:dyDescent="0.3">
      <c r="A17" s="301"/>
      <c r="B17" s="301"/>
      <c r="C17" s="301"/>
      <c r="D17" s="299"/>
      <c r="F17" s="301"/>
      <c r="G17" s="301"/>
      <c r="H17" s="301"/>
      <c r="I17" s="299"/>
    </row>
    <row r="18" spans="1:9" ht="13.5" customHeight="1" x14ac:dyDescent="0.3">
      <c r="A18" s="301"/>
      <c r="B18" s="301"/>
      <c r="C18" s="301"/>
      <c r="D18" s="299"/>
      <c r="F18" s="301"/>
      <c r="G18" s="301"/>
      <c r="H18" s="301"/>
      <c r="I18" s="299"/>
    </row>
    <row r="19" spans="1:9" ht="13.5" customHeight="1" x14ac:dyDescent="0.3">
      <c r="A19" s="301"/>
      <c r="B19" s="301"/>
      <c r="C19" s="301"/>
      <c r="D19" s="299"/>
      <c r="F19" s="301"/>
      <c r="G19" s="301"/>
      <c r="H19" s="301"/>
      <c r="I19" s="299"/>
    </row>
    <row r="20" spans="1:9" ht="13.5" customHeight="1" x14ac:dyDescent="0.3">
      <c r="A20" s="301"/>
      <c r="B20" s="301"/>
      <c r="C20" s="301"/>
      <c r="D20" s="299"/>
      <c r="F20" s="301"/>
      <c r="G20" s="301"/>
      <c r="H20" s="301"/>
      <c r="I20" s="299"/>
    </row>
    <row r="22" spans="1:9" ht="13.5" customHeight="1" x14ac:dyDescent="0.3">
      <c r="A22" s="316"/>
      <c r="B22" s="316"/>
      <c r="C22" s="316"/>
      <c r="F22" s="316"/>
      <c r="G22" s="316"/>
      <c r="H22" s="316"/>
    </row>
    <row r="23" spans="1:9" ht="13.5" customHeight="1" x14ac:dyDescent="0.3">
      <c r="A23" s="317"/>
      <c r="B23" s="317"/>
      <c r="C23" s="317"/>
      <c r="F23" s="317"/>
      <c r="G23" s="317"/>
      <c r="H23" s="317"/>
    </row>
    <row r="24" spans="1:9" x14ac:dyDescent="0.3">
      <c r="B24" s="318"/>
      <c r="C24" s="318"/>
      <c r="G24" s="318"/>
      <c r="H24" s="318"/>
    </row>
    <row r="25" spans="1:9" x14ac:dyDescent="0.3">
      <c r="A25" s="319"/>
      <c r="F25" s="319"/>
    </row>
    <row r="26" spans="1:9" x14ac:dyDescent="0.3">
      <c r="C26" s="320"/>
    </row>
    <row r="27" spans="1:9" x14ac:dyDescent="0.3">
      <c r="C27" s="320"/>
    </row>
    <row r="32" spans="1:9" ht="13.5" customHeight="1" x14ac:dyDescent="0.3">
      <c r="C32" s="301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84" orientation="portrait" r:id="rId1"/>
  <headerFooter alignWithMargins="0"/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9" t="s">
        <v>26</v>
      </c>
      <c r="B1" s="389"/>
      <c r="C1" s="389"/>
      <c r="D1" s="389"/>
      <c r="E1" s="389"/>
      <c r="F1" s="389"/>
      <c r="G1" s="389"/>
      <c r="H1" s="389"/>
    </row>
    <row r="2" spans="1:8" x14ac:dyDescent="0.25">
      <c r="A2" s="389"/>
      <c r="B2" s="389"/>
      <c r="C2" s="389"/>
      <c r="D2" s="389"/>
      <c r="E2" s="389"/>
      <c r="F2" s="389"/>
      <c r="G2" s="389"/>
      <c r="H2" s="389"/>
    </row>
    <row r="3" spans="1:8" x14ac:dyDescent="0.25">
      <c r="A3" s="389"/>
      <c r="B3" s="389"/>
      <c r="C3" s="389"/>
      <c r="D3" s="389"/>
      <c r="E3" s="389"/>
      <c r="F3" s="389"/>
      <c r="G3" s="389"/>
      <c r="H3" s="389"/>
    </row>
    <row r="4" spans="1:8" x14ac:dyDescent="0.25">
      <c r="A4" s="389"/>
      <c r="B4" s="389"/>
      <c r="C4" s="389"/>
      <c r="D4" s="389"/>
      <c r="E4" s="389"/>
      <c r="F4" s="389"/>
      <c r="G4" s="389"/>
      <c r="H4" s="389"/>
    </row>
    <row r="5" spans="1:8" x14ac:dyDescent="0.25">
      <c r="A5" s="389"/>
      <c r="B5" s="389"/>
      <c r="C5" s="389"/>
      <c r="D5" s="389"/>
      <c r="E5" s="389"/>
      <c r="F5" s="389"/>
      <c r="G5" s="389"/>
      <c r="H5" s="389"/>
    </row>
    <row r="6" spans="1:8" x14ac:dyDescent="0.25">
      <c r="A6" s="389"/>
      <c r="B6" s="389"/>
      <c r="C6" s="389"/>
      <c r="D6" s="389"/>
      <c r="E6" s="389"/>
      <c r="F6" s="389"/>
      <c r="G6" s="389"/>
      <c r="H6" s="389"/>
    </row>
    <row r="7" spans="1:8" x14ac:dyDescent="0.25">
      <c r="A7" s="389"/>
      <c r="B7" s="389"/>
      <c r="C7" s="389"/>
      <c r="D7" s="389"/>
      <c r="E7" s="389"/>
      <c r="F7" s="389"/>
      <c r="G7" s="389"/>
      <c r="H7" s="389"/>
    </row>
    <row r="8" spans="1:8" x14ac:dyDescent="0.25">
      <c r="A8" s="390" t="s">
        <v>27</v>
      </c>
      <c r="B8" s="390"/>
      <c r="C8" s="390"/>
      <c r="D8" s="390"/>
      <c r="E8" s="390"/>
      <c r="F8" s="390"/>
      <c r="G8" s="390"/>
      <c r="H8" s="390"/>
    </row>
    <row r="9" spans="1:8" x14ac:dyDescent="0.25">
      <c r="A9" s="390"/>
      <c r="B9" s="390"/>
      <c r="C9" s="390"/>
      <c r="D9" s="390"/>
      <c r="E9" s="390"/>
      <c r="F9" s="390"/>
      <c r="G9" s="390"/>
      <c r="H9" s="390"/>
    </row>
    <row r="10" spans="1:8" x14ac:dyDescent="0.25">
      <c r="A10" s="390"/>
      <c r="B10" s="390"/>
      <c r="C10" s="390"/>
      <c r="D10" s="390"/>
      <c r="E10" s="390"/>
      <c r="F10" s="390"/>
      <c r="G10" s="390"/>
      <c r="H10" s="390"/>
    </row>
    <row r="11" spans="1:8" x14ac:dyDescent="0.25">
      <c r="A11" s="390"/>
      <c r="B11" s="390"/>
      <c r="C11" s="390"/>
      <c r="D11" s="390"/>
      <c r="E11" s="390"/>
      <c r="F11" s="390"/>
      <c r="G11" s="390"/>
      <c r="H11" s="390"/>
    </row>
    <row r="12" spans="1:8" x14ac:dyDescent="0.25">
      <c r="A12" s="390"/>
      <c r="B12" s="390"/>
      <c r="C12" s="390"/>
      <c r="D12" s="390"/>
      <c r="E12" s="390"/>
      <c r="F12" s="390"/>
      <c r="G12" s="390"/>
      <c r="H12" s="390"/>
    </row>
    <row r="13" spans="1:8" x14ac:dyDescent="0.25">
      <c r="A13" s="390"/>
      <c r="B13" s="390"/>
      <c r="C13" s="390"/>
      <c r="D13" s="390"/>
      <c r="E13" s="390"/>
      <c r="F13" s="390"/>
      <c r="G13" s="390"/>
      <c r="H13" s="390"/>
    </row>
    <row r="14" spans="1:8" x14ac:dyDescent="0.25">
      <c r="A14" s="390"/>
      <c r="B14" s="390"/>
      <c r="C14" s="390"/>
      <c r="D14" s="390"/>
      <c r="E14" s="390"/>
      <c r="F14" s="390"/>
      <c r="G14" s="390"/>
      <c r="H14" s="390"/>
    </row>
    <row r="15" spans="1:8" ht="19.5" customHeight="1" x14ac:dyDescent="0.25"/>
    <row r="16" spans="1:8" ht="19.5" customHeight="1" x14ac:dyDescent="0.3">
      <c r="A16" s="392" t="s">
        <v>28</v>
      </c>
      <c r="B16" s="393"/>
      <c r="C16" s="393"/>
      <c r="D16" s="393"/>
      <c r="E16" s="393"/>
      <c r="F16" s="393"/>
      <c r="G16" s="393"/>
      <c r="H16" s="394"/>
    </row>
    <row r="17" spans="1:14" ht="20.25" customHeight="1" x14ac:dyDescent="0.25">
      <c r="A17" s="391" t="s">
        <v>29</v>
      </c>
      <c r="B17" s="391"/>
      <c r="C17" s="391"/>
      <c r="D17" s="391"/>
      <c r="E17" s="391"/>
      <c r="F17" s="391"/>
      <c r="G17" s="391"/>
      <c r="H17" s="391"/>
    </row>
    <row r="18" spans="1:14" ht="26.25" customHeight="1" x14ac:dyDescent="0.4">
      <c r="A18" s="165" t="s">
        <v>30</v>
      </c>
      <c r="B18" s="396" t="s">
        <v>116</v>
      </c>
      <c r="C18" s="396"/>
    </row>
    <row r="19" spans="1:14" ht="26.25" customHeight="1" x14ac:dyDescent="0.4">
      <c r="A19" s="165" t="s">
        <v>31</v>
      </c>
      <c r="B19" s="266" t="s">
        <v>119</v>
      </c>
      <c r="C19" s="287">
        <v>25</v>
      </c>
    </row>
    <row r="20" spans="1:14" ht="26.25" customHeight="1" x14ac:dyDescent="0.4">
      <c r="A20" s="165" t="s">
        <v>32</v>
      </c>
      <c r="B20" s="297" t="s">
        <v>106</v>
      </c>
      <c r="C20" s="267"/>
    </row>
    <row r="21" spans="1:14" ht="26.25" customHeight="1" x14ac:dyDescent="0.4">
      <c r="A21" s="165" t="s">
        <v>33</v>
      </c>
      <c r="B21" s="405" t="s">
        <v>107</v>
      </c>
      <c r="C21" s="397"/>
      <c r="D21" s="397"/>
      <c r="E21" s="397"/>
      <c r="F21" s="397"/>
      <c r="G21" s="397"/>
      <c r="H21" s="397"/>
      <c r="I21" s="397"/>
    </row>
    <row r="22" spans="1:14" ht="26.25" customHeight="1" x14ac:dyDescent="0.4">
      <c r="A22" s="165" t="s">
        <v>34</v>
      </c>
      <c r="B22" s="377">
        <v>42543</v>
      </c>
      <c r="C22" s="267"/>
      <c r="D22" s="267"/>
      <c r="E22" s="267"/>
      <c r="F22" s="267"/>
      <c r="G22" s="267"/>
      <c r="H22" s="267"/>
      <c r="I22" s="267"/>
    </row>
    <row r="23" spans="1:14" ht="26.25" customHeight="1" x14ac:dyDescent="0.4">
      <c r="A23" s="165" t="s">
        <v>35</v>
      </c>
      <c r="B23" s="377">
        <v>42563</v>
      </c>
      <c r="C23" s="267"/>
      <c r="D23" s="267"/>
      <c r="E23" s="267"/>
      <c r="F23" s="267"/>
      <c r="G23" s="267"/>
      <c r="H23" s="267"/>
      <c r="I23" s="267"/>
    </row>
    <row r="24" spans="1:14" ht="18.75" x14ac:dyDescent="0.3">
      <c r="A24" s="165"/>
      <c r="B24" s="167"/>
    </row>
    <row r="25" spans="1:14" ht="18.75" x14ac:dyDescent="0.3">
      <c r="A25" s="163" t="s">
        <v>1</v>
      </c>
      <c r="B25" s="167"/>
    </row>
    <row r="26" spans="1:14" ht="26.25" customHeight="1" x14ac:dyDescent="0.4">
      <c r="A26" s="168" t="s">
        <v>4</v>
      </c>
      <c r="B26" s="395" t="s">
        <v>106</v>
      </c>
      <c r="C26" s="396"/>
    </row>
    <row r="27" spans="1:14" ht="26.25" customHeight="1" x14ac:dyDescent="0.4">
      <c r="A27" s="170" t="s">
        <v>36</v>
      </c>
      <c r="B27" s="397" t="s">
        <v>118</v>
      </c>
      <c r="C27" s="397"/>
    </row>
    <row r="28" spans="1:14" ht="27" customHeight="1" x14ac:dyDescent="0.4">
      <c r="A28" s="170" t="s">
        <v>5</v>
      </c>
      <c r="B28" s="265">
        <v>99.7</v>
      </c>
    </row>
    <row r="29" spans="1:14" s="7" customFormat="1" ht="27" customHeight="1" x14ac:dyDescent="0.4">
      <c r="A29" s="170" t="s">
        <v>37</v>
      </c>
      <c r="B29" s="264">
        <v>0</v>
      </c>
      <c r="C29" s="408" t="s">
        <v>38</v>
      </c>
      <c r="D29" s="409"/>
      <c r="E29" s="409"/>
      <c r="F29" s="409"/>
      <c r="G29" s="409"/>
      <c r="H29" s="410"/>
      <c r="I29" s="172"/>
      <c r="J29" s="172"/>
      <c r="K29" s="172"/>
      <c r="L29" s="172"/>
    </row>
    <row r="30" spans="1:14" s="7" customFormat="1" ht="19.5" customHeight="1" x14ac:dyDescent="0.3">
      <c r="A30" s="170" t="s">
        <v>39</v>
      </c>
      <c r="B30" s="169">
        <f>B28-B29</f>
        <v>99.7</v>
      </c>
      <c r="C30" s="173"/>
      <c r="D30" s="173"/>
      <c r="E30" s="173"/>
      <c r="F30" s="173"/>
      <c r="G30" s="173"/>
      <c r="H30" s="174"/>
      <c r="I30" s="172"/>
      <c r="J30" s="172"/>
      <c r="K30" s="172"/>
      <c r="L30" s="172"/>
    </row>
    <row r="31" spans="1:14" s="7" customFormat="1" ht="27" customHeight="1" x14ac:dyDescent="0.4">
      <c r="A31" s="170" t="s">
        <v>40</v>
      </c>
      <c r="B31" s="283">
        <v>1</v>
      </c>
      <c r="C31" s="411" t="s">
        <v>41</v>
      </c>
      <c r="D31" s="412"/>
      <c r="E31" s="412"/>
      <c r="F31" s="412"/>
      <c r="G31" s="412"/>
      <c r="H31" s="413"/>
      <c r="I31" s="172"/>
      <c r="J31" s="172"/>
      <c r="K31" s="172"/>
      <c r="L31" s="172"/>
    </row>
    <row r="32" spans="1:14" s="7" customFormat="1" ht="27" customHeight="1" x14ac:dyDescent="0.4">
      <c r="A32" s="170" t="s">
        <v>42</v>
      </c>
      <c r="B32" s="283">
        <v>1</v>
      </c>
      <c r="C32" s="411" t="s">
        <v>43</v>
      </c>
      <c r="D32" s="412"/>
      <c r="E32" s="412"/>
      <c r="F32" s="412"/>
      <c r="G32" s="412"/>
      <c r="H32" s="413"/>
      <c r="I32" s="172"/>
      <c r="J32" s="172"/>
      <c r="K32" s="172"/>
      <c r="L32" s="176"/>
      <c r="M32" s="176"/>
      <c r="N32" s="177"/>
    </row>
    <row r="33" spans="1:14" s="7" customFormat="1" ht="17.25" customHeight="1" x14ac:dyDescent="0.3">
      <c r="A33" s="170"/>
      <c r="B33" s="175"/>
      <c r="C33" s="178"/>
      <c r="D33" s="178"/>
      <c r="E33" s="178"/>
      <c r="F33" s="178"/>
      <c r="G33" s="178"/>
      <c r="H33" s="178"/>
      <c r="I33" s="172"/>
      <c r="J33" s="172"/>
      <c r="K33" s="172"/>
      <c r="L33" s="176"/>
      <c r="M33" s="176"/>
      <c r="N33" s="177"/>
    </row>
    <row r="34" spans="1:14" s="7" customFormat="1" ht="18.75" x14ac:dyDescent="0.3">
      <c r="A34" s="170" t="s">
        <v>44</v>
      </c>
      <c r="B34" s="179">
        <f>B31/B32</f>
        <v>1</v>
      </c>
      <c r="C34" s="164" t="s">
        <v>45</v>
      </c>
      <c r="D34" s="164"/>
      <c r="E34" s="164"/>
      <c r="F34" s="164"/>
      <c r="G34" s="164"/>
      <c r="H34" s="164"/>
      <c r="I34" s="172"/>
      <c r="J34" s="172"/>
      <c r="K34" s="172"/>
      <c r="L34" s="176"/>
      <c r="M34" s="176"/>
      <c r="N34" s="177"/>
    </row>
    <row r="35" spans="1:14" s="7" customFormat="1" ht="19.5" customHeight="1" x14ac:dyDescent="0.3">
      <c r="A35" s="170"/>
      <c r="B35" s="169"/>
      <c r="H35" s="164"/>
      <c r="I35" s="172"/>
      <c r="J35" s="172"/>
      <c r="K35" s="172"/>
      <c r="L35" s="176"/>
      <c r="M35" s="176"/>
      <c r="N35" s="177"/>
    </row>
    <row r="36" spans="1:14" s="7" customFormat="1" ht="27" customHeight="1" x14ac:dyDescent="0.4">
      <c r="A36" s="180" t="s">
        <v>46</v>
      </c>
      <c r="B36" s="268">
        <v>20</v>
      </c>
      <c r="C36" s="164"/>
      <c r="D36" s="399" t="s">
        <v>47</v>
      </c>
      <c r="E36" s="400"/>
      <c r="F36" s="226" t="s">
        <v>48</v>
      </c>
      <c r="G36" s="227"/>
      <c r="J36" s="172"/>
      <c r="K36" s="172"/>
      <c r="L36" s="176"/>
      <c r="M36" s="176"/>
      <c r="N36" s="177"/>
    </row>
    <row r="37" spans="1:14" s="7" customFormat="1" ht="26.25" customHeight="1" x14ac:dyDescent="0.4">
      <c r="A37" s="181" t="s">
        <v>49</v>
      </c>
      <c r="B37" s="269">
        <v>4</v>
      </c>
      <c r="C37" s="183" t="s">
        <v>50</v>
      </c>
      <c r="D37" s="184" t="s">
        <v>51</v>
      </c>
      <c r="E37" s="216" t="s">
        <v>52</v>
      </c>
      <c r="F37" s="184" t="s">
        <v>51</v>
      </c>
      <c r="G37" s="185" t="s">
        <v>52</v>
      </c>
      <c r="J37" s="172"/>
      <c r="K37" s="172"/>
      <c r="L37" s="176"/>
      <c r="M37" s="176"/>
      <c r="N37" s="177"/>
    </row>
    <row r="38" spans="1:14" s="7" customFormat="1" ht="26.25" customHeight="1" x14ac:dyDescent="0.4">
      <c r="A38" s="181" t="s">
        <v>53</v>
      </c>
      <c r="B38" s="269">
        <v>100</v>
      </c>
      <c r="C38" s="186">
        <v>1</v>
      </c>
      <c r="D38" s="270">
        <v>7426593</v>
      </c>
      <c r="E38" s="230">
        <f>IF(ISBLANK(D38),"-",$D$48/$D$45*D38)</f>
        <v>7543230.1969198724</v>
      </c>
      <c r="F38" s="270">
        <v>7698257</v>
      </c>
      <c r="G38" s="222">
        <f>IF(ISBLANK(F38),"-",$D$48/$F$45*F38)</f>
        <v>7460310.3997984296</v>
      </c>
      <c r="J38" s="172"/>
      <c r="K38" s="172"/>
      <c r="L38" s="176"/>
      <c r="M38" s="176"/>
      <c r="N38" s="177"/>
    </row>
    <row r="39" spans="1:14" s="7" customFormat="1" ht="26.25" customHeight="1" x14ac:dyDescent="0.4">
      <c r="A39" s="181" t="s">
        <v>54</v>
      </c>
      <c r="B39" s="269">
        <v>1</v>
      </c>
      <c r="C39" s="182">
        <v>2</v>
      </c>
      <c r="D39" s="271">
        <v>7429866</v>
      </c>
      <c r="E39" s="231">
        <f>IF(ISBLANK(D39),"-",$D$48/$D$45*D39)</f>
        <v>7546554.6005103905</v>
      </c>
      <c r="F39" s="271">
        <v>7701755</v>
      </c>
      <c r="G39" s="223">
        <f>IF(ISBLANK(F39),"-",$D$48/$F$45*F39)</f>
        <v>7463700.27958271</v>
      </c>
      <c r="J39" s="172"/>
      <c r="K39" s="172"/>
      <c r="L39" s="176"/>
      <c r="M39" s="176"/>
      <c r="N39" s="177"/>
    </row>
    <row r="40" spans="1:14" ht="26.25" customHeight="1" x14ac:dyDescent="0.4">
      <c r="A40" s="181" t="s">
        <v>55</v>
      </c>
      <c r="B40" s="269">
        <v>1</v>
      </c>
      <c r="C40" s="182">
        <v>3</v>
      </c>
      <c r="D40" s="271">
        <v>7429953</v>
      </c>
      <c r="E40" s="231">
        <f>IF(ISBLANK(D40),"-",$D$48/$D$45*D40)</f>
        <v>7546642.9668753082</v>
      </c>
      <c r="F40" s="271">
        <v>7699891</v>
      </c>
      <c r="G40" s="223">
        <f>IF(ISBLANK(F40),"-",$D$48/$F$45*F40)</f>
        <v>7461893.8942431156</v>
      </c>
      <c r="L40" s="176"/>
      <c r="M40" s="176"/>
      <c r="N40" s="187"/>
    </row>
    <row r="41" spans="1:14" ht="26.25" customHeight="1" x14ac:dyDescent="0.4">
      <c r="A41" s="181" t="s">
        <v>56</v>
      </c>
      <c r="B41" s="269">
        <v>1</v>
      </c>
      <c r="C41" s="188">
        <v>4</v>
      </c>
      <c r="D41" s="272"/>
      <c r="E41" s="232" t="str">
        <f>IF(ISBLANK(D41),"-",$D$48/$D$45*D41)</f>
        <v>-</v>
      </c>
      <c r="F41" s="272"/>
      <c r="G41" s="224" t="str">
        <f>IF(ISBLANK(F41),"-",$D$48/$F$45*F41)</f>
        <v>-</v>
      </c>
      <c r="L41" s="176"/>
      <c r="M41" s="176"/>
      <c r="N41" s="187"/>
    </row>
    <row r="42" spans="1:14" ht="27" customHeight="1" x14ac:dyDescent="0.4">
      <c r="A42" s="181" t="s">
        <v>57</v>
      </c>
      <c r="B42" s="269">
        <v>1</v>
      </c>
      <c r="C42" s="189" t="s">
        <v>58</v>
      </c>
      <c r="D42" s="250">
        <f>AVERAGE(D38:D41)</f>
        <v>7428804</v>
      </c>
      <c r="E42" s="212">
        <f>AVERAGE(E38:E41)</f>
        <v>7545475.9214351894</v>
      </c>
      <c r="F42" s="190">
        <f>AVERAGE(F38:F41)</f>
        <v>7699967.666666667</v>
      </c>
      <c r="G42" s="191">
        <f>AVERAGE(G38:G41)</f>
        <v>7461968.1912080841</v>
      </c>
    </row>
    <row r="43" spans="1:14" ht="26.25" customHeight="1" x14ac:dyDescent="0.4">
      <c r="A43" s="181" t="s">
        <v>59</v>
      </c>
      <c r="B43" s="265">
        <v>1</v>
      </c>
      <c r="C43" s="251" t="s">
        <v>60</v>
      </c>
      <c r="D43" s="274">
        <v>15.8</v>
      </c>
      <c r="E43" s="187"/>
      <c r="F43" s="273">
        <v>16.559999999999999</v>
      </c>
      <c r="G43" s="228"/>
    </row>
    <row r="44" spans="1:14" ht="26.25" customHeight="1" x14ac:dyDescent="0.4">
      <c r="A44" s="181" t="s">
        <v>61</v>
      </c>
      <c r="B44" s="265">
        <v>1</v>
      </c>
      <c r="C44" s="252" t="s">
        <v>62</v>
      </c>
      <c r="D44" s="253">
        <f>D43*$B$34</f>
        <v>15.8</v>
      </c>
      <c r="E44" s="193"/>
      <c r="F44" s="192">
        <f>F43*$B$34</f>
        <v>16.559999999999999</v>
      </c>
      <c r="G44" s="195"/>
    </row>
    <row r="45" spans="1:14" ht="19.5" customHeight="1" x14ac:dyDescent="0.3">
      <c r="A45" s="181" t="s">
        <v>63</v>
      </c>
      <c r="B45" s="249">
        <f>(B44/B43)*(B42/B41)*(B40/B39)*(B38/B37)*B36</f>
        <v>500</v>
      </c>
      <c r="C45" s="252" t="s">
        <v>64</v>
      </c>
      <c r="D45" s="254">
        <f>D44*$B$30/100</f>
        <v>15.752600000000003</v>
      </c>
      <c r="E45" s="195"/>
      <c r="F45" s="194">
        <f>F44*$B$30/100</f>
        <v>16.51032</v>
      </c>
      <c r="G45" s="195"/>
    </row>
    <row r="46" spans="1:14" ht="19.5" customHeight="1" x14ac:dyDescent="0.3">
      <c r="A46" s="401" t="s">
        <v>65</v>
      </c>
      <c r="B46" s="406"/>
      <c r="C46" s="252" t="s">
        <v>66</v>
      </c>
      <c r="D46" s="253">
        <f>D45/$B$45</f>
        <v>3.1505200000000004E-2</v>
      </c>
      <c r="E46" s="195"/>
      <c r="F46" s="196">
        <f>F45/$B$45</f>
        <v>3.3020639999999997E-2</v>
      </c>
      <c r="G46" s="195"/>
    </row>
    <row r="47" spans="1:14" ht="27" customHeight="1" x14ac:dyDescent="0.4">
      <c r="A47" s="403"/>
      <c r="B47" s="407"/>
      <c r="C47" s="252" t="s">
        <v>67</v>
      </c>
      <c r="D47" s="275">
        <v>3.2000000000000001E-2</v>
      </c>
      <c r="E47" s="228"/>
      <c r="F47" s="228"/>
      <c r="G47" s="228"/>
    </row>
    <row r="48" spans="1:14" ht="18.75" x14ac:dyDescent="0.3">
      <c r="C48" s="252" t="s">
        <v>68</v>
      </c>
      <c r="D48" s="254">
        <f>D47*$B$45</f>
        <v>16</v>
      </c>
      <c r="E48" s="195"/>
      <c r="F48" s="195"/>
      <c r="G48" s="195"/>
    </row>
    <row r="49" spans="1:12" ht="19.5" customHeight="1" x14ac:dyDescent="0.3">
      <c r="C49" s="255" t="s">
        <v>69</v>
      </c>
      <c r="D49" s="256">
        <f>D48/B34</f>
        <v>16</v>
      </c>
      <c r="E49" s="214"/>
      <c r="F49" s="214"/>
      <c r="G49" s="214"/>
    </row>
    <row r="50" spans="1:12" ht="18.75" x14ac:dyDescent="0.3">
      <c r="C50" s="257" t="s">
        <v>70</v>
      </c>
      <c r="D50" s="258">
        <f>AVERAGE(E38:E41,G38:G41)</f>
        <v>7503722.0563216368</v>
      </c>
      <c r="E50" s="213"/>
      <c r="F50" s="213"/>
      <c r="G50" s="213"/>
    </row>
    <row r="51" spans="1:12" ht="18.75" x14ac:dyDescent="0.3">
      <c r="C51" s="197" t="s">
        <v>71</v>
      </c>
      <c r="D51" s="200">
        <f>STDEV(E38:E41,G38:G41)/D50</f>
        <v>6.0993978285845208E-3</v>
      </c>
      <c r="E51" s="193"/>
      <c r="F51" s="193"/>
      <c r="G51" s="193"/>
    </row>
    <row r="52" spans="1:12" ht="19.5" customHeight="1" x14ac:dyDescent="0.3">
      <c r="C52" s="198" t="s">
        <v>15</v>
      </c>
      <c r="D52" s="201">
        <f>COUNT(E38:E41,G38:G41)</f>
        <v>6</v>
      </c>
      <c r="E52" s="193"/>
      <c r="F52" s="193"/>
      <c r="G52" s="193"/>
    </row>
    <row r="54" spans="1:12" ht="18.75" x14ac:dyDescent="0.3">
      <c r="A54" s="163" t="s">
        <v>1</v>
      </c>
      <c r="B54" s="202" t="s">
        <v>72</v>
      </c>
    </row>
    <row r="55" spans="1:12" ht="18.75" x14ac:dyDescent="0.3">
      <c r="A55" s="164" t="s">
        <v>73</v>
      </c>
      <c r="B55" s="166" t="str">
        <f>B21</f>
        <v>Each 5 mL contains: Trimethoprim BP 40 mg.</v>
      </c>
    </row>
    <row r="56" spans="1:12" ht="26.25" customHeight="1" x14ac:dyDescent="0.4">
      <c r="A56" s="260" t="s">
        <v>74</v>
      </c>
      <c r="B56" s="276">
        <v>5</v>
      </c>
      <c r="C56" s="241" t="s">
        <v>75</v>
      </c>
      <c r="D56" s="277">
        <v>40</v>
      </c>
      <c r="E56" s="241" t="str">
        <f>B20</f>
        <v>Trimethoprim</v>
      </c>
    </row>
    <row r="57" spans="1:12" ht="18.75" x14ac:dyDescent="0.3">
      <c r="A57" s="166" t="s">
        <v>76</v>
      </c>
      <c r="B57" s="286">
        <f>'Relative density'!B13</f>
        <v>1.1561510002536066</v>
      </c>
    </row>
    <row r="58" spans="1:12" s="373" customFormat="1" ht="18.75" x14ac:dyDescent="0.3">
      <c r="A58" s="239" t="s">
        <v>77</v>
      </c>
      <c r="B58" s="240">
        <f>B56</f>
        <v>5</v>
      </c>
      <c r="C58" s="241" t="s">
        <v>78</v>
      </c>
      <c r="D58" s="261">
        <f>B57*B56</f>
        <v>5.7807550012680329</v>
      </c>
    </row>
    <row r="59" spans="1:12" ht="19.5" customHeight="1" x14ac:dyDescent="0.25"/>
    <row r="60" spans="1:12" s="7" customFormat="1" ht="27" customHeight="1" x14ac:dyDescent="0.4">
      <c r="A60" s="180" t="s">
        <v>79</v>
      </c>
      <c r="B60" s="268">
        <v>100</v>
      </c>
      <c r="C60" s="164"/>
      <c r="D60" s="204" t="s">
        <v>80</v>
      </c>
      <c r="E60" s="203" t="s">
        <v>81</v>
      </c>
      <c r="F60" s="203" t="s">
        <v>51</v>
      </c>
      <c r="G60" s="203" t="s">
        <v>82</v>
      </c>
      <c r="H60" s="183" t="s">
        <v>83</v>
      </c>
      <c r="L60" s="172"/>
    </row>
    <row r="61" spans="1:12" s="7" customFormat="1" ht="24" customHeight="1" x14ac:dyDescent="0.4">
      <c r="A61" s="181" t="s">
        <v>84</v>
      </c>
      <c r="B61" s="269">
        <v>4</v>
      </c>
      <c r="C61" s="417" t="s">
        <v>85</v>
      </c>
      <c r="D61" s="414">
        <v>5.4212400000000001</v>
      </c>
      <c r="E61" s="234">
        <v>1</v>
      </c>
      <c r="F61" s="278">
        <v>6823416</v>
      </c>
      <c r="G61" s="245">
        <f>IF(ISBLANK(F61),"-",(F61/$D$50*$D$47*$B$69)*$D$58/$D$61)</f>
        <v>38.785646179624266</v>
      </c>
      <c r="H61" s="242">
        <f t="shared" ref="H61:H72" si="0">IF(ISBLANK(F61),"-",G61/$D$56)</f>
        <v>0.96964115449060662</v>
      </c>
      <c r="L61" s="172"/>
    </row>
    <row r="62" spans="1:12" s="7" customFormat="1" ht="26.25" customHeight="1" x14ac:dyDescent="0.4">
      <c r="A62" s="181" t="s">
        <v>86</v>
      </c>
      <c r="B62" s="269">
        <v>50</v>
      </c>
      <c r="C62" s="418"/>
      <c r="D62" s="415"/>
      <c r="E62" s="235">
        <v>2</v>
      </c>
      <c r="F62" s="271">
        <v>6816927</v>
      </c>
      <c r="G62" s="246">
        <f>IF(ISBLANK(F62),"-",(F62/$D$50*$D$47*$B$69)*$D$58/$D$61)</f>
        <v>38.748761420134358</v>
      </c>
      <c r="H62" s="243">
        <f t="shared" si="0"/>
        <v>0.96871903550335892</v>
      </c>
      <c r="L62" s="172"/>
    </row>
    <row r="63" spans="1:12" s="7" customFormat="1" ht="24.75" customHeight="1" x14ac:dyDescent="0.4">
      <c r="A63" s="181" t="s">
        <v>87</v>
      </c>
      <c r="B63" s="269">
        <v>1</v>
      </c>
      <c r="C63" s="418"/>
      <c r="D63" s="415"/>
      <c r="E63" s="235">
        <v>3</v>
      </c>
      <c r="F63" s="271">
        <v>6810699</v>
      </c>
      <c r="G63" s="246">
        <f>IF(ISBLANK(F63),"-",(F63/$D$50*$D$47*$B$69)*$D$58/$D$61)</f>
        <v>38.713360236268869</v>
      </c>
      <c r="H63" s="243">
        <f t="shared" si="0"/>
        <v>0.96783400590672175</v>
      </c>
      <c r="L63" s="172"/>
    </row>
    <row r="64" spans="1:12" ht="27" customHeight="1" x14ac:dyDescent="0.4">
      <c r="A64" s="181" t="s">
        <v>88</v>
      </c>
      <c r="B64" s="269">
        <v>1</v>
      </c>
      <c r="C64" s="419"/>
      <c r="D64" s="416"/>
      <c r="E64" s="236">
        <v>4</v>
      </c>
      <c r="F64" s="279"/>
      <c r="G64" s="246" t="str">
        <f>IF(ISBLANK(F64),"-",(F64/$D$50*$D$47*$B$69)*$D$58/$D$61)</f>
        <v>-</v>
      </c>
      <c r="H64" s="243" t="str">
        <f t="shared" si="0"/>
        <v>-</v>
      </c>
    </row>
    <row r="65" spans="1:11" ht="24.75" customHeight="1" x14ac:dyDescent="0.4">
      <c r="A65" s="181" t="s">
        <v>89</v>
      </c>
      <c r="B65" s="269">
        <v>1</v>
      </c>
      <c r="C65" s="417" t="s">
        <v>90</v>
      </c>
      <c r="D65" s="414">
        <v>5.7315100000000001</v>
      </c>
      <c r="E65" s="205">
        <v>1</v>
      </c>
      <c r="F65" s="271">
        <v>7208123</v>
      </c>
      <c r="G65" s="245">
        <f>IF(ISBLANK(F65),"-",(F65/$D$50*$D$47*$B$69)*$D$58/$D$65)</f>
        <v>38.754394000316317</v>
      </c>
      <c r="H65" s="242">
        <f t="shared" si="0"/>
        <v>0.96885985000790797</v>
      </c>
    </row>
    <row r="66" spans="1:11" ht="23.25" customHeight="1" x14ac:dyDescent="0.4">
      <c r="A66" s="181" t="s">
        <v>91</v>
      </c>
      <c r="B66" s="269">
        <v>1</v>
      </c>
      <c r="C66" s="418"/>
      <c r="D66" s="415"/>
      <c r="E66" s="206">
        <v>2</v>
      </c>
      <c r="F66" s="271">
        <v>7192183</v>
      </c>
      <c r="G66" s="246">
        <f>IF(ISBLANK(F66),"-",(F66/$D$50*$D$47*$B$69)*$D$58/$D$65)</f>
        <v>38.668692765700172</v>
      </c>
      <c r="H66" s="243">
        <f t="shared" si="0"/>
        <v>0.96671731914250425</v>
      </c>
    </row>
    <row r="67" spans="1:11" ht="24.75" customHeight="1" x14ac:dyDescent="0.4">
      <c r="A67" s="181" t="s">
        <v>92</v>
      </c>
      <c r="B67" s="269">
        <v>1</v>
      </c>
      <c r="C67" s="418"/>
      <c r="D67" s="415"/>
      <c r="E67" s="206">
        <v>3</v>
      </c>
      <c r="F67" s="271">
        <v>7195055</v>
      </c>
      <c r="G67" s="246">
        <f>IF(ISBLANK(F67),"-",(F67/$D$50*$D$47*$B$69)*$D$58/$D$65)</f>
        <v>38.684134042100268</v>
      </c>
      <c r="H67" s="243">
        <f t="shared" si="0"/>
        <v>0.96710335105250667</v>
      </c>
    </row>
    <row r="68" spans="1:11" ht="27" customHeight="1" x14ac:dyDescent="0.4">
      <c r="A68" s="181" t="s">
        <v>93</v>
      </c>
      <c r="B68" s="269">
        <v>1</v>
      </c>
      <c r="C68" s="419"/>
      <c r="D68" s="416"/>
      <c r="E68" s="207">
        <v>4</v>
      </c>
      <c r="F68" s="279"/>
      <c r="G68" s="247" t="str">
        <f>IF(ISBLANK(F68),"-",(F68/$D$50*$D$47*$B$69)*$D$58/$D$65)</f>
        <v>-</v>
      </c>
      <c r="H68" s="244" t="str">
        <f t="shared" si="0"/>
        <v>-</v>
      </c>
    </row>
    <row r="69" spans="1:11" ht="23.25" customHeight="1" x14ac:dyDescent="0.4">
      <c r="A69" s="181" t="s">
        <v>94</v>
      </c>
      <c r="B69" s="248">
        <f>(B68/B67)*(B66/B65)*(B64/B63)*(B62/B61)*B60</f>
        <v>1250</v>
      </c>
      <c r="C69" s="417" t="s">
        <v>95</v>
      </c>
      <c r="D69" s="414">
        <v>5.5129099999999998</v>
      </c>
      <c r="E69" s="205">
        <v>1</v>
      </c>
      <c r="F69" s="278">
        <v>6950031</v>
      </c>
      <c r="G69" s="245">
        <f>IF(ISBLANK(F69),"-",(F69/$D$50*$D$47*$B$69)*$D$58/$D$69)</f>
        <v>38.848446360113805</v>
      </c>
      <c r="H69" s="243">
        <f t="shared" si="0"/>
        <v>0.97121115900284516</v>
      </c>
    </row>
    <row r="70" spans="1:11" ht="22.5" customHeight="1" x14ac:dyDescent="0.4">
      <c r="A70" s="259" t="s">
        <v>96</v>
      </c>
      <c r="B70" s="374">
        <f>(D47*B69)/D56*D58</f>
        <v>5.7807550012680329</v>
      </c>
      <c r="C70" s="418"/>
      <c r="D70" s="415"/>
      <c r="E70" s="206">
        <v>2</v>
      </c>
      <c r="F70" s="271">
        <v>6943959</v>
      </c>
      <c r="G70" s="246">
        <f>IF(ISBLANK(F70),"-",(F70/$D$50*$D$47*$B$69)*$D$58/$D$69)</f>
        <v>38.814505825704877</v>
      </c>
      <c r="H70" s="243">
        <f t="shared" si="0"/>
        <v>0.97036264564262198</v>
      </c>
    </row>
    <row r="71" spans="1:11" ht="23.25" customHeight="1" x14ac:dyDescent="0.4">
      <c r="A71" s="401" t="s">
        <v>65</v>
      </c>
      <c r="B71" s="402"/>
      <c r="C71" s="418"/>
      <c r="D71" s="415"/>
      <c r="E71" s="206">
        <v>3</v>
      </c>
      <c r="F71" s="271">
        <v>6943614</v>
      </c>
      <c r="G71" s="246">
        <f>IF(ISBLANK(F71),"-",(F71/$D$50*$D$47*$B$69)*$D$58/$D$69)</f>
        <v>38.812577386249821</v>
      </c>
      <c r="H71" s="243">
        <f t="shared" si="0"/>
        <v>0.97031443465624556</v>
      </c>
    </row>
    <row r="72" spans="1:11" ht="23.25" customHeight="1" x14ac:dyDescent="0.4">
      <c r="A72" s="403"/>
      <c r="B72" s="404"/>
      <c r="C72" s="420"/>
      <c r="D72" s="416"/>
      <c r="E72" s="207">
        <v>4</v>
      </c>
      <c r="F72" s="279"/>
      <c r="G72" s="247" t="str">
        <f>IF(ISBLANK(F72),"-",(F72/$D$50*$D$47*$B$69)*$D$58/$D$69)</f>
        <v>-</v>
      </c>
      <c r="H72" s="244" t="str">
        <f t="shared" si="0"/>
        <v>-</v>
      </c>
    </row>
    <row r="73" spans="1:11" ht="26.25" customHeight="1" x14ac:dyDescent="0.4">
      <c r="A73" s="208"/>
      <c r="B73" s="208"/>
      <c r="C73" s="208"/>
      <c r="D73" s="208"/>
      <c r="E73" s="208"/>
      <c r="F73" s="209"/>
      <c r="G73" s="199" t="s">
        <v>58</v>
      </c>
      <c r="H73" s="280">
        <f>AVERAGE(H61:H72)</f>
        <v>0.96897366171170218</v>
      </c>
    </row>
    <row r="74" spans="1:11" ht="26.25" customHeight="1" x14ac:dyDescent="0.4">
      <c r="C74" s="208"/>
      <c r="D74" s="208"/>
      <c r="E74" s="208"/>
      <c r="F74" s="209"/>
      <c r="G74" s="197" t="s">
        <v>71</v>
      </c>
      <c r="H74" s="281">
        <f>STDEV(H61:H72)/H73</f>
        <v>1.5964914232481317E-3</v>
      </c>
    </row>
    <row r="75" spans="1:11" ht="27" customHeight="1" x14ac:dyDescent="0.4">
      <c r="A75" s="208"/>
      <c r="B75" s="208"/>
      <c r="C75" s="209"/>
      <c r="D75" s="210"/>
      <c r="E75" s="210"/>
      <c r="F75" s="209"/>
      <c r="G75" s="198" t="s">
        <v>15</v>
      </c>
      <c r="H75" s="282">
        <f>COUNT(H61:H72)</f>
        <v>9</v>
      </c>
    </row>
    <row r="76" spans="1:11" ht="18.75" x14ac:dyDescent="0.3">
      <c r="A76" s="208"/>
      <c r="B76" s="208"/>
      <c r="C76" s="209"/>
      <c r="D76" s="210"/>
      <c r="E76" s="210"/>
      <c r="F76" s="210"/>
      <c r="G76" s="210"/>
      <c r="H76" s="209"/>
      <c r="I76" s="211"/>
      <c r="J76" s="215"/>
      <c r="K76" s="229"/>
    </row>
    <row r="77" spans="1:11" ht="26.25" customHeight="1" x14ac:dyDescent="0.4">
      <c r="A77" s="168" t="s">
        <v>97</v>
      </c>
      <c r="B77" s="284" t="s">
        <v>98</v>
      </c>
      <c r="C77" s="398" t="str">
        <f>B20</f>
        <v>Trimethoprim</v>
      </c>
      <c r="D77" s="398"/>
      <c r="E77" s="233" t="s">
        <v>99</v>
      </c>
      <c r="F77" s="233"/>
      <c r="G77" s="285">
        <f>H73</f>
        <v>0.96897366171170218</v>
      </c>
      <c r="H77" s="209"/>
      <c r="I77" s="211"/>
      <c r="J77" s="215"/>
      <c r="K77" s="229"/>
    </row>
    <row r="78" spans="1:11" ht="19.5" customHeight="1" x14ac:dyDescent="0.3">
      <c r="A78" s="219"/>
      <c r="B78" s="220"/>
      <c r="C78" s="221"/>
      <c r="D78" s="221"/>
      <c r="E78" s="220"/>
      <c r="F78" s="220"/>
      <c r="G78" s="220"/>
      <c r="H78" s="220"/>
    </row>
    <row r="79" spans="1:11" ht="18.75" x14ac:dyDescent="0.3">
      <c r="B79" s="171" t="s">
        <v>21</v>
      </c>
      <c r="E79" s="209" t="s">
        <v>22</v>
      </c>
      <c r="F79" s="209"/>
      <c r="G79" s="209" t="s">
        <v>23</v>
      </c>
    </row>
    <row r="80" spans="1:11" ht="83.1" customHeight="1" x14ac:dyDescent="0.3">
      <c r="A80" s="215" t="s">
        <v>24</v>
      </c>
      <c r="B80" s="262" t="s">
        <v>120</v>
      </c>
      <c r="C80" s="262"/>
      <c r="D80" s="208"/>
      <c r="E80" s="217"/>
      <c r="F80" s="211"/>
      <c r="G80" s="237"/>
      <c r="H80" s="237"/>
      <c r="I80" s="211"/>
    </row>
    <row r="81" spans="1:9" ht="83.1" customHeight="1" x14ac:dyDescent="0.3">
      <c r="A81" s="215" t="s">
        <v>25</v>
      </c>
      <c r="B81" s="263"/>
      <c r="C81" s="263"/>
      <c r="D81" s="225"/>
      <c r="E81" s="218"/>
      <c r="F81" s="211"/>
      <c r="G81" s="238"/>
      <c r="H81" s="238"/>
      <c r="I81" s="233"/>
    </row>
    <row r="82" spans="1:9" ht="18.75" x14ac:dyDescent="0.3">
      <c r="A82" s="208"/>
      <c r="B82" s="209"/>
      <c r="C82" s="210"/>
      <c r="D82" s="210"/>
      <c r="E82" s="210"/>
      <c r="F82" s="210"/>
      <c r="G82" s="209"/>
      <c r="H82" s="209"/>
      <c r="I82" s="211"/>
    </row>
    <row r="83" spans="1:9" ht="18.75" x14ac:dyDescent="0.3">
      <c r="A83" s="208"/>
      <c r="B83" s="208"/>
      <c r="C83" s="209"/>
      <c r="D83" s="210"/>
      <c r="E83" s="210"/>
      <c r="F83" s="210"/>
      <c r="G83" s="210"/>
      <c r="H83" s="209"/>
      <c r="I83" s="211"/>
    </row>
    <row r="84" spans="1:9" ht="18.75" x14ac:dyDescent="0.3">
      <c r="A84" s="208"/>
      <c r="B84" s="208"/>
      <c r="C84" s="209"/>
      <c r="D84" s="210"/>
      <c r="E84" s="210"/>
      <c r="F84" s="210"/>
      <c r="G84" s="210"/>
      <c r="H84" s="209"/>
      <c r="I84" s="211"/>
    </row>
    <row r="85" spans="1:9" ht="18.75" x14ac:dyDescent="0.3">
      <c r="A85" s="208"/>
      <c r="B85" s="208"/>
      <c r="C85" s="209"/>
      <c r="D85" s="210"/>
      <c r="E85" s="210"/>
      <c r="F85" s="210"/>
      <c r="G85" s="210"/>
      <c r="H85" s="209"/>
      <c r="I85" s="211"/>
    </row>
    <row r="86" spans="1:9" ht="18.75" x14ac:dyDescent="0.3">
      <c r="A86" s="208"/>
      <c r="B86" s="208"/>
      <c r="C86" s="209"/>
      <c r="D86" s="210"/>
      <c r="E86" s="210"/>
      <c r="F86" s="210"/>
      <c r="G86" s="210"/>
      <c r="H86" s="209"/>
      <c r="I86" s="211"/>
    </row>
    <row r="87" spans="1:9" ht="18.75" x14ac:dyDescent="0.3">
      <c r="A87" s="208"/>
      <c r="B87" s="208"/>
      <c r="C87" s="209"/>
      <c r="D87" s="210"/>
      <c r="E87" s="210"/>
      <c r="F87" s="210"/>
      <c r="G87" s="210"/>
      <c r="H87" s="209"/>
      <c r="I87" s="211"/>
    </row>
    <row r="88" spans="1:9" ht="18.75" x14ac:dyDescent="0.3">
      <c r="A88" s="208"/>
      <c r="B88" s="208"/>
      <c r="C88" s="209"/>
      <c r="D88" s="210"/>
      <c r="E88" s="210"/>
      <c r="F88" s="210"/>
      <c r="G88" s="210"/>
      <c r="H88" s="209"/>
      <c r="I88" s="211"/>
    </row>
    <row r="89" spans="1:9" ht="18.75" x14ac:dyDescent="0.3">
      <c r="A89" s="208"/>
      <c r="B89" s="208"/>
      <c r="C89" s="209"/>
      <c r="D89" s="210"/>
      <c r="E89" s="210"/>
      <c r="F89" s="210"/>
      <c r="G89" s="210"/>
      <c r="H89" s="209"/>
      <c r="I89" s="211"/>
    </row>
    <row r="90" spans="1:9" ht="18.75" x14ac:dyDescent="0.3">
      <c r="A90" s="208"/>
      <c r="B90" s="208"/>
      <c r="C90" s="209"/>
      <c r="D90" s="210"/>
      <c r="E90" s="210"/>
      <c r="F90" s="210"/>
      <c r="G90" s="210"/>
      <c r="H90" s="209"/>
      <c r="I90" s="211"/>
    </row>
    <row r="250" spans="1:1" x14ac:dyDescent="0.25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B15" sqref="B1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9" t="s">
        <v>26</v>
      </c>
      <c r="B1" s="389"/>
      <c r="C1" s="389"/>
      <c r="D1" s="389"/>
      <c r="E1" s="389"/>
      <c r="F1" s="389"/>
      <c r="G1" s="389"/>
      <c r="H1" s="389"/>
    </row>
    <row r="2" spans="1:8" x14ac:dyDescent="0.25">
      <c r="A2" s="389"/>
      <c r="B2" s="389"/>
      <c r="C2" s="389"/>
      <c r="D2" s="389"/>
      <c r="E2" s="389"/>
      <c r="F2" s="389"/>
      <c r="G2" s="389"/>
      <c r="H2" s="389"/>
    </row>
    <row r="3" spans="1:8" x14ac:dyDescent="0.25">
      <c r="A3" s="389"/>
      <c r="B3" s="389"/>
      <c r="C3" s="389"/>
      <c r="D3" s="389"/>
      <c r="E3" s="389"/>
      <c r="F3" s="389"/>
      <c r="G3" s="389"/>
      <c r="H3" s="389"/>
    </row>
    <row r="4" spans="1:8" x14ac:dyDescent="0.25">
      <c r="A4" s="389"/>
      <c r="B4" s="389"/>
      <c r="C4" s="389"/>
      <c r="D4" s="389"/>
      <c r="E4" s="389"/>
      <c r="F4" s="389"/>
      <c r="G4" s="389"/>
      <c r="H4" s="389"/>
    </row>
    <row r="5" spans="1:8" x14ac:dyDescent="0.25">
      <c r="A5" s="389"/>
      <c r="B5" s="389"/>
      <c r="C5" s="389"/>
      <c r="D5" s="389"/>
      <c r="E5" s="389"/>
      <c r="F5" s="389"/>
      <c r="G5" s="389"/>
      <c r="H5" s="389"/>
    </row>
    <row r="6" spans="1:8" x14ac:dyDescent="0.25">
      <c r="A6" s="389"/>
      <c r="B6" s="389"/>
      <c r="C6" s="389"/>
      <c r="D6" s="389"/>
      <c r="E6" s="389"/>
      <c r="F6" s="389"/>
      <c r="G6" s="389"/>
      <c r="H6" s="389"/>
    </row>
    <row r="7" spans="1:8" x14ac:dyDescent="0.25">
      <c r="A7" s="389"/>
      <c r="B7" s="389"/>
      <c r="C7" s="389"/>
      <c r="D7" s="389"/>
      <c r="E7" s="389"/>
      <c r="F7" s="389"/>
      <c r="G7" s="389"/>
      <c r="H7" s="389"/>
    </row>
    <row r="8" spans="1:8" x14ac:dyDescent="0.25">
      <c r="A8" s="390" t="s">
        <v>27</v>
      </c>
      <c r="B8" s="390"/>
      <c r="C8" s="390"/>
      <c r="D8" s="390"/>
      <c r="E8" s="390"/>
      <c r="F8" s="390"/>
      <c r="G8" s="390"/>
      <c r="H8" s="390"/>
    </row>
    <row r="9" spans="1:8" x14ac:dyDescent="0.25">
      <c r="A9" s="390"/>
      <c r="B9" s="390"/>
      <c r="C9" s="390"/>
      <c r="D9" s="390"/>
      <c r="E9" s="390"/>
      <c r="F9" s="390"/>
      <c r="G9" s="390"/>
      <c r="H9" s="390"/>
    </row>
    <row r="10" spans="1:8" x14ac:dyDescent="0.25">
      <c r="A10" s="390"/>
      <c r="B10" s="390"/>
      <c r="C10" s="390"/>
      <c r="D10" s="390"/>
      <c r="E10" s="390"/>
      <c r="F10" s="390"/>
      <c r="G10" s="390"/>
      <c r="H10" s="390"/>
    </row>
    <row r="11" spans="1:8" x14ac:dyDescent="0.25">
      <c r="A11" s="390"/>
      <c r="B11" s="390"/>
      <c r="C11" s="390"/>
      <c r="D11" s="390"/>
      <c r="E11" s="390"/>
      <c r="F11" s="390"/>
      <c r="G11" s="390"/>
      <c r="H11" s="390"/>
    </row>
    <row r="12" spans="1:8" x14ac:dyDescent="0.25">
      <c r="A12" s="390"/>
      <c r="B12" s="390"/>
      <c r="C12" s="390"/>
      <c r="D12" s="390"/>
      <c r="E12" s="390"/>
      <c r="F12" s="390"/>
      <c r="G12" s="390"/>
      <c r="H12" s="390"/>
    </row>
    <row r="13" spans="1:8" x14ac:dyDescent="0.25">
      <c r="A13" s="390"/>
      <c r="B13" s="390"/>
      <c r="C13" s="390"/>
      <c r="D13" s="390"/>
      <c r="E13" s="390"/>
      <c r="F13" s="390"/>
      <c r="G13" s="390"/>
      <c r="H13" s="390"/>
    </row>
    <row r="14" spans="1:8" x14ac:dyDescent="0.25">
      <c r="A14" s="390"/>
      <c r="B14" s="390"/>
      <c r="C14" s="390"/>
      <c r="D14" s="390"/>
      <c r="E14" s="390"/>
      <c r="F14" s="390"/>
      <c r="G14" s="390"/>
      <c r="H14" s="390"/>
    </row>
    <row r="15" spans="1:8" ht="19.5" customHeight="1" x14ac:dyDescent="0.25"/>
    <row r="16" spans="1:8" ht="19.5" customHeight="1" x14ac:dyDescent="0.3">
      <c r="A16" s="392" t="s">
        <v>28</v>
      </c>
      <c r="B16" s="393"/>
      <c r="C16" s="393"/>
      <c r="D16" s="393"/>
      <c r="E16" s="393"/>
      <c r="F16" s="393"/>
      <c r="G16" s="393"/>
      <c r="H16" s="394"/>
    </row>
    <row r="17" spans="1:14" ht="20.25" customHeight="1" x14ac:dyDescent="0.25">
      <c r="A17" s="391" t="s">
        <v>29</v>
      </c>
      <c r="B17" s="391"/>
      <c r="C17" s="391"/>
      <c r="D17" s="391"/>
      <c r="E17" s="391"/>
      <c r="F17" s="391"/>
      <c r="G17" s="391"/>
      <c r="H17" s="391"/>
    </row>
    <row r="18" spans="1:14" ht="26.25" customHeight="1" x14ac:dyDescent="0.4">
      <c r="A18" s="39" t="s">
        <v>30</v>
      </c>
      <c r="B18" s="396" t="s">
        <v>116</v>
      </c>
      <c r="C18" s="396"/>
    </row>
    <row r="19" spans="1:14" ht="26.25" customHeight="1" x14ac:dyDescent="0.4">
      <c r="A19" s="39" t="s">
        <v>31</v>
      </c>
      <c r="B19" s="140" t="s">
        <v>119</v>
      </c>
      <c r="C19" s="162">
        <v>25</v>
      </c>
    </row>
    <row r="20" spans="1:14" ht="26.25" customHeight="1" x14ac:dyDescent="0.4">
      <c r="A20" s="39" t="s">
        <v>32</v>
      </c>
      <c r="B20" s="140" t="s">
        <v>109</v>
      </c>
      <c r="C20" s="141"/>
    </row>
    <row r="21" spans="1:14" ht="26.25" customHeight="1" x14ac:dyDescent="0.4">
      <c r="A21" s="39" t="s">
        <v>33</v>
      </c>
      <c r="B21" s="397" t="s">
        <v>110</v>
      </c>
      <c r="C21" s="397"/>
      <c r="D21" s="397"/>
      <c r="E21" s="397"/>
      <c r="F21" s="397"/>
      <c r="G21" s="397"/>
      <c r="H21" s="397"/>
      <c r="I21" s="397"/>
    </row>
    <row r="22" spans="1:14" ht="26.25" customHeight="1" x14ac:dyDescent="0.4">
      <c r="A22" s="39" t="s">
        <v>34</v>
      </c>
      <c r="B22" s="142">
        <f>Trimethoprim!B22</f>
        <v>42543</v>
      </c>
      <c r="C22" s="141"/>
      <c r="D22" s="141"/>
      <c r="E22" s="141"/>
      <c r="F22" s="141"/>
      <c r="G22" s="141"/>
      <c r="H22" s="141"/>
      <c r="I22" s="141"/>
    </row>
    <row r="23" spans="1:14" ht="26.25" customHeight="1" x14ac:dyDescent="0.4">
      <c r="A23" s="39" t="s">
        <v>35</v>
      </c>
      <c r="B23" s="142">
        <f>Trimethoprim!B23</f>
        <v>42563</v>
      </c>
      <c r="C23" s="141"/>
      <c r="D23" s="141"/>
      <c r="E23" s="141"/>
      <c r="F23" s="141"/>
      <c r="G23" s="141"/>
      <c r="H23" s="141"/>
      <c r="I23" s="141"/>
    </row>
    <row r="24" spans="1:14" ht="18.75" x14ac:dyDescent="0.3">
      <c r="A24" s="39"/>
      <c r="B24" s="41"/>
    </row>
    <row r="25" spans="1:14" ht="18.75" x14ac:dyDescent="0.3">
      <c r="A25" s="37" t="s">
        <v>1</v>
      </c>
      <c r="B25" s="41"/>
    </row>
    <row r="26" spans="1:14" ht="26.25" customHeight="1" x14ac:dyDescent="0.4">
      <c r="A26" s="42" t="s">
        <v>4</v>
      </c>
      <c r="B26" s="395" t="s">
        <v>108</v>
      </c>
      <c r="C26" s="396"/>
    </row>
    <row r="27" spans="1:14" ht="26.25" customHeight="1" x14ac:dyDescent="0.4">
      <c r="A27" s="44" t="s">
        <v>36</v>
      </c>
      <c r="B27" s="397" t="s">
        <v>117</v>
      </c>
      <c r="C27" s="397"/>
    </row>
    <row r="28" spans="1:14" ht="27" customHeight="1" x14ac:dyDescent="0.4">
      <c r="A28" s="44" t="s">
        <v>5</v>
      </c>
      <c r="B28" s="139">
        <v>99.9</v>
      </c>
    </row>
    <row r="29" spans="1:14" s="7" customFormat="1" ht="27" customHeight="1" x14ac:dyDescent="0.4">
      <c r="A29" s="44" t="s">
        <v>37</v>
      </c>
      <c r="B29" s="138">
        <v>0</v>
      </c>
      <c r="C29" s="408" t="s">
        <v>38</v>
      </c>
      <c r="D29" s="409"/>
      <c r="E29" s="409"/>
      <c r="F29" s="409"/>
      <c r="G29" s="409"/>
      <c r="H29" s="410"/>
      <c r="I29" s="46"/>
      <c r="J29" s="46"/>
      <c r="K29" s="46"/>
      <c r="L29" s="46"/>
    </row>
    <row r="30" spans="1:14" s="7" customFormat="1" ht="19.5" customHeight="1" x14ac:dyDescent="0.3">
      <c r="A30" s="44" t="s">
        <v>39</v>
      </c>
      <c r="B30" s="43">
        <f>B28-B29</f>
        <v>99.9</v>
      </c>
      <c r="C30" s="47"/>
      <c r="D30" s="47"/>
      <c r="E30" s="47"/>
      <c r="F30" s="47"/>
      <c r="G30" s="47"/>
      <c r="H30" s="48"/>
      <c r="I30" s="46"/>
      <c r="J30" s="46"/>
      <c r="K30" s="46"/>
      <c r="L30" s="46"/>
    </row>
    <row r="31" spans="1:14" s="7" customFormat="1" ht="27" customHeight="1" x14ac:dyDescent="0.4">
      <c r="A31" s="44" t="s">
        <v>40</v>
      </c>
      <c r="B31" s="158">
        <v>1</v>
      </c>
      <c r="C31" s="411" t="s">
        <v>41</v>
      </c>
      <c r="D31" s="412"/>
      <c r="E31" s="412"/>
      <c r="F31" s="412"/>
      <c r="G31" s="412"/>
      <c r="H31" s="413"/>
      <c r="I31" s="46"/>
      <c r="J31" s="46"/>
      <c r="K31" s="46"/>
      <c r="L31" s="46"/>
    </row>
    <row r="32" spans="1:14" s="7" customFormat="1" ht="27" customHeight="1" x14ac:dyDescent="0.4">
      <c r="A32" s="44" t="s">
        <v>42</v>
      </c>
      <c r="B32" s="158">
        <v>1</v>
      </c>
      <c r="C32" s="411" t="s">
        <v>43</v>
      </c>
      <c r="D32" s="412"/>
      <c r="E32" s="412"/>
      <c r="F32" s="412"/>
      <c r="G32" s="412"/>
      <c r="H32" s="413"/>
      <c r="I32" s="46"/>
      <c r="J32" s="46"/>
      <c r="K32" s="46"/>
      <c r="L32" s="50"/>
      <c r="M32" s="50"/>
      <c r="N32" s="51"/>
    </row>
    <row r="33" spans="1:14" s="7" customFormat="1" ht="17.25" customHeight="1" x14ac:dyDescent="0.3">
      <c r="A33" s="44"/>
      <c r="B33" s="49"/>
      <c r="C33" s="52"/>
      <c r="D33" s="52"/>
      <c r="E33" s="52"/>
      <c r="F33" s="52"/>
      <c r="G33" s="52"/>
      <c r="H33" s="52"/>
      <c r="I33" s="46"/>
      <c r="J33" s="46"/>
      <c r="K33" s="46"/>
      <c r="L33" s="50"/>
      <c r="M33" s="50"/>
      <c r="N33" s="51"/>
    </row>
    <row r="34" spans="1:14" s="7" customFormat="1" ht="18.75" x14ac:dyDescent="0.3">
      <c r="A34" s="44" t="s">
        <v>44</v>
      </c>
      <c r="B34" s="53">
        <f>B31/B32</f>
        <v>1</v>
      </c>
      <c r="C34" s="38" t="s">
        <v>45</v>
      </c>
      <c r="D34" s="38"/>
      <c r="E34" s="38"/>
      <c r="F34" s="38"/>
      <c r="G34" s="38"/>
      <c r="H34" s="38"/>
      <c r="I34" s="46"/>
      <c r="J34" s="46"/>
      <c r="K34" s="46"/>
      <c r="L34" s="50"/>
      <c r="M34" s="50"/>
      <c r="N34" s="51"/>
    </row>
    <row r="35" spans="1:14" s="7" customFormat="1" ht="19.5" customHeight="1" x14ac:dyDescent="0.3">
      <c r="A35" s="44"/>
      <c r="B35" s="43"/>
      <c r="H35" s="38"/>
      <c r="I35" s="46"/>
      <c r="J35" s="46"/>
      <c r="K35" s="46"/>
      <c r="L35" s="50"/>
      <c r="M35" s="50"/>
      <c r="N35" s="51"/>
    </row>
    <row r="36" spans="1:14" s="7" customFormat="1" ht="27" customHeight="1" x14ac:dyDescent="0.4">
      <c r="A36" s="54" t="s">
        <v>46</v>
      </c>
      <c r="B36" s="143">
        <v>100</v>
      </c>
      <c r="C36" s="38"/>
      <c r="D36" s="399" t="s">
        <v>47</v>
      </c>
      <c r="E36" s="400"/>
      <c r="F36" s="100" t="s">
        <v>48</v>
      </c>
      <c r="G36" s="101"/>
      <c r="J36" s="46"/>
      <c r="K36" s="46"/>
      <c r="L36" s="50"/>
      <c r="M36" s="50"/>
      <c r="N36" s="51"/>
    </row>
    <row r="37" spans="1:14" s="7" customFormat="1" ht="26.25" customHeight="1" x14ac:dyDescent="0.4">
      <c r="A37" s="55" t="s">
        <v>49</v>
      </c>
      <c r="B37" s="144">
        <v>1</v>
      </c>
      <c r="C37" s="57" t="s">
        <v>50</v>
      </c>
      <c r="D37" s="58" t="s">
        <v>51</v>
      </c>
      <c r="E37" s="90" t="s">
        <v>52</v>
      </c>
      <c r="F37" s="58" t="s">
        <v>51</v>
      </c>
      <c r="G37" s="59" t="s">
        <v>52</v>
      </c>
      <c r="J37" s="46"/>
      <c r="K37" s="46"/>
      <c r="L37" s="50"/>
      <c r="M37" s="50"/>
      <c r="N37" s="51"/>
    </row>
    <row r="38" spans="1:14" s="7" customFormat="1" ht="26.25" customHeight="1" x14ac:dyDescent="0.4">
      <c r="A38" s="55" t="s">
        <v>53</v>
      </c>
      <c r="B38" s="144">
        <v>1</v>
      </c>
      <c r="C38" s="60">
        <v>1</v>
      </c>
      <c r="D38" s="270">
        <v>106591785</v>
      </c>
      <c r="E38" s="104">
        <f>IF(ISBLANK(D38),"-",$D$48/$D$45*D38)</f>
        <v>104286850.07548781</v>
      </c>
      <c r="F38" s="270">
        <v>101997875</v>
      </c>
      <c r="G38" s="96">
        <f>IF(ISBLANK(F38),"-",$D$48/$F$45*F38)</f>
        <v>106701476.13322008</v>
      </c>
      <c r="J38" s="46"/>
      <c r="K38" s="46"/>
      <c r="L38" s="50"/>
      <c r="M38" s="50"/>
      <c r="N38" s="51"/>
    </row>
    <row r="39" spans="1:14" s="7" customFormat="1" ht="26.25" customHeight="1" x14ac:dyDescent="0.4">
      <c r="A39" s="55" t="s">
        <v>54</v>
      </c>
      <c r="B39" s="144">
        <v>1</v>
      </c>
      <c r="C39" s="56">
        <v>2</v>
      </c>
      <c r="D39" s="271">
        <v>106475074</v>
      </c>
      <c r="E39" s="105">
        <f>IF(ISBLANK(D39),"-",$D$48/$D$45*D39)</f>
        <v>104172662.8277636</v>
      </c>
      <c r="F39" s="271">
        <v>101922702</v>
      </c>
      <c r="G39" s="97">
        <f>IF(ISBLANK(F39),"-",$D$48/$F$45*F39)</f>
        <v>106622836.5530782</v>
      </c>
      <c r="J39" s="46"/>
      <c r="K39" s="46"/>
      <c r="L39" s="50"/>
      <c r="M39" s="50"/>
      <c r="N39" s="51"/>
    </row>
    <row r="40" spans="1:14" ht="26.25" customHeight="1" x14ac:dyDescent="0.4">
      <c r="A40" s="55" t="s">
        <v>55</v>
      </c>
      <c r="B40" s="144">
        <v>1</v>
      </c>
      <c r="C40" s="56">
        <v>3</v>
      </c>
      <c r="D40" s="271">
        <v>106461216</v>
      </c>
      <c r="E40" s="105">
        <f>IF(ISBLANK(D40),"-",$D$48/$D$45*D40)</f>
        <v>104159104.49239708</v>
      </c>
      <c r="F40" s="271">
        <v>101839818</v>
      </c>
      <c r="G40" s="97">
        <f>IF(ISBLANK(F40),"-",$D$48/$F$45*F40)</f>
        <v>106536130.38250528</v>
      </c>
      <c r="L40" s="50"/>
      <c r="M40" s="50"/>
      <c r="N40" s="61"/>
    </row>
    <row r="41" spans="1:14" ht="26.25" customHeight="1" x14ac:dyDescent="0.4">
      <c r="A41" s="55" t="s">
        <v>56</v>
      </c>
      <c r="B41" s="144">
        <v>1</v>
      </c>
      <c r="C41" s="62">
        <v>4</v>
      </c>
      <c r="D41" s="146"/>
      <c r="E41" s="106" t="str">
        <f>IF(ISBLANK(D41),"-",$D$48/$D$45*D41)</f>
        <v>-</v>
      </c>
      <c r="F41" s="146"/>
      <c r="G41" s="98" t="str">
        <f>IF(ISBLANK(F41),"-",$D$48/$F$45*F41)</f>
        <v>-</v>
      </c>
      <c r="L41" s="50"/>
      <c r="M41" s="50"/>
      <c r="N41" s="61"/>
    </row>
    <row r="42" spans="1:14" ht="27" customHeight="1" x14ac:dyDescent="0.4">
      <c r="A42" s="55" t="s">
        <v>57</v>
      </c>
      <c r="B42" s="144">
        <v>1</v>
      </c>
      <c r="C42" s="63" t="s">
        <v>58</v>
      </c>
      <c r="D42" s="124">
        <f>AVERAGE(D38:D41)</f>
        <v>106509358.33333333</v>
      </c>
      <c r="E42" s="86">
        <f>AVERAGE(E38:E41)</f>
        <v>104206205.79854949</v>
      </c>
      <c r="F42" s="64">
        <f>AVERAGE(F38:F41)</f>
        <v>101920131.66666667</v>
      </c>
      <c r="G42" s="65">
        <f>AVERAGE(G38:G41)</f>
        <v>106620147.68960118</v>
      </c>
    </row>
    <row r="43" spans="1:14" ht="26.25" customHeight="1" x14ac:dyDescent="0.4">
      <c r="A43" s="55" t="s">
        <v>59</v>
      </c>
      <c r="B43" s="139">
        <v>1</v>
      </c>
      <c r="C43" s="125" t="s">
        <v>60</v>
      </c>
      <c r="D43" s="148">
        <v>16.37</v>
      </c>
      <c r="E43" s="61"/>
      <c r="F43" s="147">
        <v>15.31</v>
      </c>
      <c r="G43" s="102"/>
    </row>
    <row r="44" spans="1:14" ht="26.25" customHeight="1" x14ac:dyDescent="0.4">
      <c r="A44" s="55" t="s">
        <v>61</v>
      </c>
      <c r="B44" s="139">
        <v>1</v>
      </c>
      <c r="C44" s="126" t="s">
        <v>62</v>
      </c>
      <c r="D44" s="127">
        <f>D43*$B$34</f>
        <v>16.37</v>
      </c>
      <c r="E44" s="67"/>
      <c r="F44" s="66">
        <f>F43*$B$34</f>
        <v>15.31</v>
      </c>
      <c r="G44" s="69"/>
    </row>
    <row r="45" spans="1:14" ht="19.5" customHeight="1" x14ac:dyDescent="0.3">
      <c r="A45" s="55" t="s">
        <v>63</v>
      </c>
      <c r="B45" s="123">
        <f>(B44/B43)*(B42/B41)*(B40/B39)*(B38/B37)*B36</f>
        <v>100</v>
      </c>
      <c r="C45" s="126" t="s">
        <v>64</v>
      </c>
      <c r="D45" s="128">
        <f>D44*$B$30/100</f>
        <v>16.353630000000003</v>
      </c>
      <c r="E45" s="69"/>
      <c r="F45" s="68">
        <f>F44*$B$30/100</f>
        <v>15.294690000000001</v>
      </c>
      <c r="G45" s="69"/>
    </row>
    <row r="46" spans="1:14" ht="19.5" customHeight="1" x14ac:dyDescent="0.3">
      <c r="A46" s="401" t="s">
        <v>65</v>
      </c>
      <c r="B46" s="406"/>
      <c r="C46" s="126" t="s">
        <v>66</v>
      </c>
      <c r="D46" s="127">
        <f>D45/$B$45</f>
        <v>0.16353630000000002</v>
      </c>
      <c r="E46" s="69"/>
      <c r="F46" s="70">
        <f>F45/$B$45</f>
        <v>0.1529469</v>
      </c>
      <c r="G46" s="69"/>
    </row>
    <row r="47" spans="1:14" ht="27" customHeight="1" x14ac:dyDescent="0.4">
      <c r="A47" s="403"/>
      <c r="B47" s="407"/>
      <c r="C47" s="126" t="s">
        <v>67</v>
      </c>
      <c r="D47" s="149">
        <v>0.16</v>
      </c>
      <c r="E47" s="102"/>
      <c r="F47" s="102"/>
      <c r="G47" s="102"/>
    </row>
    <row r="48" spans="1:14" ht="18.75" x14ac:dyDescent="0.3">
      <c r="C48" s="126" t="s">
        <v>68</v>
      </c>
      <c r="D48" s="128">
        <f>D47*$B$45</f>
        <v>16</v>
      </c>
      <c r="E48" s="69"/>
      <c r="F48" s="69"/>
      <c r="G48" s="69"/>
    </row>
    <row r="49" spans="1:12" ht="19.5" customHeight="1" x14ac:dyDescent="0.3">
      <c r="C49" s="129" t="s">
        <v>69</v>
      </c>
      <c r="D49" s="130">
        <f>D48/B34</f>
        <v>16</v>
      </c>
      <c r="E49" s="88"/>
      <c r="F49" s="88"/>
      <c r="G49" s="88"/>
    </row>
    <row r="50" spans="1:12" ht="18.75" x14ac:dyDescent="0.3">
      <c r="C50" s="131" t="s">
        <v>70</v>
      </c>
      <c r="D50" s="132">
        <f>AVERAGE(E38:E41,G38:G41)</f>
        <v>105413176.74407534</v>
      </c>
      <c r="E50" s="87"/>
      <c r="F50" s="87"/>
      <c r="G50" s="87"/>
    </row>
    <row r="51" spans="1:12" ht="18.75" x14ac:dyDescent="0.3">
      <c r="C51" s="71" t="s">
        <v>71</v>
      </c>
      <c r="D51" s="74">
        <f>STDEV(E38:E41,G38:G41)/D50</f>
        <v>1.2559612949539679E-2</v>
      </c>
      <c r="E51" s="67"/>
      <c r="F51" s="67"/>
      <c r="G51" s="67"/>
    </row>
    <row r="52" spans="1:12" ht="19.5" customHeight="1" x14ac:dyDescent="0.3">
      <c r="C52" s="72" t="s">
        <v>15</v>
      </c>
      <c r="D52" s="75">
        <f>COUNT(E38:E41,G38:G41)</f>
        <v>6</v>
      </c>
      <c r="E52" s="67"/>
      <c r="F52" s="67"/>
      <c r="G52" s="67"/>
    </row>
    <row r="54" spans="1:12" ht="18.75" x14ac:dyDescent="0.3">
      <c r="A54" s="37" t="s">
        <v>1</v>
      </c>
      <c r="B54" s="76" t="s">
        <v>72</v>
      </c>
    </row>
    <row r="55" spans="1:12" ht="18.75" x14ac:dyDescent="0.3">
      <c r="A55" s="38" t="s">
        <v>73</v>
      </c>
      <c r="B55" s="40" t="str">
        <f>B21</f>
        <v xml:space="preserve">Each 5 mL contains: Sulphamethoxazole BP 200 mg </v>
      </c>
    </row>
    <row r="56" spans="1:12" ht="26.25" customHeight="1" x14ac:dyDescent="0.4">
      <c r="A56" s="134" t="s">
        <v>74</v>
      </c>
      <c r="B56" s="150">
        <v>5</v>
      </c>
      <c r="C56" s="115" t="s">
        <v>75</v>
      </c>
      <c r="D56" s="151">
        <v>200</v>
      </c>
      <c r="E56" s="115" t="str">
        <f>B20</f>
        <v xml:space="preserve">Sulfamethoxazole BP </v>
      </c>
    </row>
    <row r="57" spans="1:12" ht="18.75" x14ac:dyDescent="0.3">
      <c r="A57" s="40" t="s">
        <v>76</v>
      </c>
      <c r="B57" s="161">
        <f>'Relative density'!B13</f>
        <v>1.1561510002536066</v>
      </c>
    </row>
    <row r="58" spans="1:12" s="372" customFormat="1" ht="18.75" x14ac:dyDescent="0.3">
      <c r="A58" s="113" t="s">
        <v>77</v>
      </c>
      <c r="B58" s="114">
        <f>B56</f>
        <v>5</v>
      </c>
      <c r="C58" s="115" t="s">
        <v>78</v>
      </c>
      <c r="D58" s="135">
        <f>B57*B56</f>
        <v>5.7807550012680329</v>
      </c>
    </row>
    <row r="59" spans="1:12" ht="19.5" customHeight="1" x14ac:dyDescent="0.25"/>
    <row r="60" spans="1:12" s="7" customFormat="1" ht="27" customHeight="1" x14ac:dyDescent="0.4">
      <c r="A60" s="54" t="s">
        <v>79</v>
      </c>
      <c r="B60" s="143">
        <v>50</v>
      </c>
      <c r="C60" s="38"/>
      <c r="D60" s="78" t="s">
        <v>115</v>
      </c>
      <c r="E60" s="77" t="s">
        <v>81</v>
      </c>
      <c r="F60" s="77" t="s">
        <v>51</v>
      </c>
      <c r="G60" s="77" t="s">
        <v>82</v>
      </c>
      <c r="H60" s="57" t="s">
        <v>83</v>
      </c>
      <c r="L60" s="46"/>
    </row>
    <row r="61" spans="1:12" s="7" customFormat="1" ht="24" customHeight="1" x14ac:dyDescent="0.4">
      <c r="A61" s="55" t="s">
        <v>84</v>
      </c>
      <c r="B61" s="144">
        <v>4</v>
      </c>
      <c r="C61" s="417" t="s">
        <v>85</v>
      </c>
      <c r="D61" s="414">
        <f>Trimethoprim!D61</f>
        <v>5.4212400000000001</v>
      </c>
      <c r="E61" s="108">
        <v>1</v>
      </c>
      <c r="F61" s="152">
        <v>92962039</v>
      </c>
      <c r="G61" s="119">
        <f>IF(ISBLANK(F61),"-",(F61/$D$50*$D$47*$B$69)*$D$58/$D$61)</f>
        <v>188.07309197514459</v>
      </c>
      <c r="H61" s="116">
        <f t="shared" ref="H61:H72" si="0">IF(ISBLANK(F61),"-",G61/$D$56)</f>
        <v>0.94036545987572295</v>
      </c>
      <c r="L61" s="46"/>
    </row>
    <row r="62" spans="1:12" s="7" customFormat="1" ht="26.25" customHeight="1" x14ac:dyDescent="0.4">
      <c r="A62" s="55" t="s">
        <v>86</v>
      </c>
      <c r="B62" s="144">
        <v>100</v>
      </c>
      <c r="C62" s="418"/>
      <c r="D62" s="415"/>
      <c r="E62" s="109">
        <v>2</v>
      </c>
      <c r="F62" s="145">
        <v>92911479</v>
      </c>
      <c r="G62" s="120">
        <f>IF(ISBLANK(F62),"-",(F62/$D$50*$D$47*$B$69)*$D$58/$D$61)</f>
        <v>187.97080317390322</v>
      </c>
      <c r="H62" s="117">
        <f t="shared" si="0"/>
        <v>0.93985401586951611</v>
      </c>
      <c r="L62" s="46"/>
    </row>
    <row r="63" spans="1:12" s="7" customFormat="1" ht="24.75" customHeight="1" x14ac:dyDescent="0.4">
      <c r="A63" s="55" t="s">
        <v>87</v>
      </c>
      <c r="B63" s="144">
        <v>1</v>
      </c>
      <c r="C63" s="418"/>
      <c r="D63" s="415"/>
      <c r="E63" s="109">
        <v>3</v>
      </c>
      <c r="F63" s="145">
        <v>92761303</v>
      </c>
      <c r="G63" s="120">
        <f>IF(ISBLANK(F63),"-",(F63/$D$50*$D$47*$B$69)*$D$58/$D$61)</f>
        <v>187.66697953831735</v>
      </c>
      <c r="H63" s="117">
        <f t="shared" si="0"/>
        <v>0.93833489769158673</v>
      </c>
      <c r="L63" s="46"/>
    </row>
    <row r="64" spans="1:12" ht="27" customHeight="1" x14ac:dyDescent="0.4">
      <c r="A64" s="55" t="s">
        <v>88</v>
      </c>
      <c r="B64" s="144">
        <v>1</v>
      </c>
      <c r="C64" s="419"/>
      <c r="D64" s="416"/>
      <c r="E64" s="110">
        <v>4</v>
      </c>
      <c r="F64" s="153"/>
      <c r="G64" s="120" t="str">
        <f>IF(ISBLANK(F64),"-",(F64/$D$50*$D$47*$B$69)*$D$58/$D$61)</f>
        <v>-</v>
      </c>
      <c r="H64" s="117" t="str">
        <f t="shared" si="0"/>
        <v>-</v>
      </c>
    </row>
    <row r="65" spans="1:11" ht="24.75" customHeight="1" x14ac:dyDescent="0.4">
      <c r="A65" s="55" t="s">
        <v>89</v>
      </c>
      <c r="B65" s="144">
        <v>1</v>
      </c>
      <c r="C65" s="417" t="s">
        <v>90</v>
      </c>
      <c r="D65" s="414">
        <f>Trimethoprim!D65</f>
        <v>5.7315100000000001</v>
      </c>
      <c r="E65" s="79">
        <v>1</v>
      </c>
      <c r="F65" s="145">
        <v>98137278</v>
      </c>
      <c r="G65" s="119">
        <f>IF(ISBLANK(F65),"-",(F65/$D$50*$D$47*$B$69)*$D$58/$D$65)</f>
        <v>187.7952534559536</v>
      </c>
      <c r="H65" s="116">
        <f t="shared" si="0"/>
        <v>0.93897626727976802</v>
      </c>
    </row>
    <row r="66" spans="1:11" ht="23.25" customHeight="1" x14ac:dyDescent="0.4">
      <c r="A66" s="55" t="s">
        <v>91</v>
      </c>
      <c r="B66" s="144">
        <v>1</v>
      </c>
      <c r="C66" s="418"/>
      <c r="D66" s="415"/>
      <c r="E66" s="80">
        <v>2</v>
      </c>
      <c r="F66" s="145">
        <v>98016910</v>
      </c>
      <c r="G66" s="120">
        <f>IF(ISBLANK(F66),"-",(F66/$D$50*$D$47*$B$69)*$D$58/$D$65)</f>
        <v>187.56491754763559</v>
      </c>
      <c r="H66" s="117">
        <f t="shared" si="0"/>
        <v>0.93782458773817789</v>
      </c>
    </row>
    <row r="67" spans="1:11" ht="24.75" customHeight="1" x14ac:dyDescent="0.4">
      <c r="A67" s="55" t="s">
        <v>92</v>
      </c>
      <c r="B67" s="144">
        <v>1</v>
      </c>
      <c r="C67" s="418"/>
      <c r="D67" s="415"/>
      <c r="E67" s="80">
        <v>3</v>
      </c>
      <c r="F67" s="145">
        <v>97925055</v>
      </c>
      <c r="G67" s="120">
        <f>IF(ISBLANK(F67),"-",(F67/$D$50*$D$47*$B$69)*$D$58/$D$65)</f>
        <v>187.38914404588638</v>
      </c>
      <c r="H67" s="117">
        <f t="shared" si="0"/>
        <v>0.9369457202294319</v>
      </c>
    </row>
    <row r="68" spans="1:11" ht="27" customHeight="1" x14ac:dyDescent="0.4">
      <c r="A68" s="55" t="s">
        <v>93</v>
      </c>
      <c r="B68" s="144">
        <v>1</v>
      </c>
      <c r="C68" s="419"/>
      <c r="D68" s="416"/>
      <c r="E68" s="81">
        <v>4</v>
      </c>
      <c r="F68" s="153"/>
      <c r="G68" s="121" t="str">
        <f>IF(ISBLANK(F68),"-",(F68/$D$50*$D$47*$B$69)*$D$58/$D$65)</f>
        <v>-</v>
      </c>
      <c r="H68" s="118" t="str">
        <f t="shared" si="0"/>
        <v>-</v>
      </c>
    </row>
    <row r="69" spans="1:11" ht="23.25" customHeight="1" x14ac:dyDescent="0.4">
      <c r="A69" s="55" t="s">
        <v>94</v>
      </c>
      <c r="B69" s="122">
        <f>(B68/B67)*(B66/B65)*(B64/B63)*(B62/B61)*B60</f>
        <v>1250</v>
      </c>
      <c r="C69" s="417" t="s">
        <v>95</v>
      </c>
      <c r="D69" s="414">
        <f>Trimethoprim!D69</f>
        <v>5.5129099999999998</v>
      </c>
      <c r="E69" s="79">
        <v>1</v>
      </c>
      <c r="F69" s="152">
        <v>94502139</v>
      </c>
      <c r="G69" s="119">
        <f>IF(ISBLANK(F69),"-",(F69/$D$50*$D$47*$B$69)*$D$58/$D$69)</f>
        <v>188.00975948895191</v>
      </c>
      <c r="H69" s="117">
        <f t="shared" si="0"/>
        <v>0.94004879744475955</v>
      </c>
    </row>
    <row r="70" spans="1:11" ht="22.5" customHeight="1" x14ac:dyDescent="0.4">
      <c r="A70" s="133" t="s">
        <v>96</v>
      </c>
      <c r="B70" s="154">
        <f>(D47*B69)/D56*D58</f>
        <v>5.7807550012680329</v>
      </c>
      <c r="C70" s="418"/>
      <c r="D70" s="415"/>
      <c r="E70" s="80">
        <v>2</v>
      </c>
      <c r="F70" s="145">
        <v>94451359</v>
      </c>
      <c r="G70" s="120">
        <f>IF(ISBLANK(F70),"-",(F70/$D$50*$D$47*$B$69)*$D$58/$D$69)</f>
        <v>187.90873388585052</v>
      </c>
      <c r="H70" s="117">
        <f t="shared" si="0"/>
        <v>0.9395436694292526</v>
      </c>
    </row>
    <row r="71" spans="1:11" ht="23.25" customHeight="1" x14ac:dyDescent="0.4">
      <c r="A71" s="401" t="s">
        <v>65</v>
      </c>
      <c r="B71" s="402"/>
      <c r="C71" s="418"/>
      <c r="D71" s="415"/>
      <c r="E71" s="80">
        <v>3</v>
      </c>
      <c r="F71" s="145">
        <v>94339735</v>
      </c>
      <c r="G71" s="120">
        <f>IF(ISBLANK(F71),"-",(F71/$D$50*$D$47*$B$69)*$D$58/$D$69)</f>
        <v>187.68666059084077</v>
      </c>
      <c r="H71" s="117">
        <f t="shared" si="0"/>
        <v>0.93843330295420391</v>
      </c>
    </row>
    <row r="72" spans="1:11" ht="23.25" customHeight="1" x14ac:dyDescent="0.4">
      <c r="A72" s="403"/>
      <c r="B72" s="404"/>
      <c r="C72" s="420"/>
      <c r="D72" s="416"/>
      <c r="E72" s="81">
        <v>4</v>
      </c>
      <c r="F72" s="153"/>
      <c r="G72" s="121" t="str">
        <f>IF(ISBLANK(F72),"-",(F72/$D$50*$D$47*$B$69)*$D$58/$D$69)</f>
        <v>-</v>
      </c>
      <c r="H72" s="118" t="str">
        <f t="shared" si="0"/>
        <v>-</v>
      </c>
    </row>
    <row r="73" spans="1:11" ht="26.25" customHeight="1" x14ac:dyDescent="0.4">
      <c r="A73" s="82"/>
      <c r="B73" s="82"/>
      <c r="C73" s="82"/>
      <c r="D73" s="82"/>
      <c r="E73" s="82"/>
      <c r="F73" s="83"/>
      <c r="G73" s="73" t="s">
        <v>58</v>
      </c>
      <c r="H73" s="155">
        <f>AVERAGE(H61:H72)</f>
        <v>0.93892519094582461</v>
      </c>
    </row>
    <row r="74" spans="1:11" ht="26.25" customHeight="1" x14ac:dyDescent="0.4">
      <c r="C74" s="82"/>
      <c r="D74" s="82"/>
      <c r="E74" s="82"/>
      <c r="F74" s="83"/>
      <c r="G74" s="71" t="s">
        <v>71</v>
      </c>
      <c r="H74" s="156">
        <f>STDEV(H61:H72)/H73</f>
        <v>1.2087667134377327E-3</v>
      </c>
    </row>
    <row r="75" spans="1:11" ht="27" customHeight="1" x14ac:dyDescent="0.4">
      <c r="A75" s="82"/>
      <c r="B75" s="82"/>
      <c r="C75" s="83"/>
      <c r="D75" s="84"/>
      <c r="E75" s="84"/>
      <c r="F75" s="83"/>
      <c r="G75" s="72" t="s">
        <v>15</v>
      </c>
      <c r="H75" s="157">
        <f>COUNT(H61:H72)</f>
        <v>9</v>
      </c>
    </row>
    <row r="76" spans="1:11" ht="18.75" x14ac:dyDescent="0.3">
      <c r="A76" s="82"/>
      <c r="B76" s="82"/>
      <c r="C76" s="83"/>
      <c r="D76" s="84"/>
      <c r="E76" s="84"/>
      <c r="F76" s="84"/>
      <c r="G76" s="84"/>
      <c r="H76" s="83"/>
      <c r="I76" s="85"/>
      <c r="J76" s="89"/>
      <c r="K76" s="103"/>
    </row>
    <row r="77" spans="1:11" ht="26.25" customHeight="1" x14ac:dyDescent="0.4">
      <c r="A77" s="42" t="s">
        <v>97</v>
      </c>
      <c r="B77" s="159" t="s">
        <v>98</v>
      </c>
      <c r="C77" s="398" t="str">
        <f>B20</f>
        <v xml:space="preserve">Sulfamethoxazole BP </v>
      </c>
      <c r="D77" s="398"/>
      <c r="E77" s="107" t="s">
        <v>99</v>
      </c>
      <c r="F77" s="107"/>
      <c r="G77" s="160">
        <f>H73</f>
        <v>0.93892519094582461</v>
      </c>
      <c r="H77" s="83"/>
      <c r="I77" s="85"/>
      <c r="J77" s="89"/>
      <c r="K77" s="103"/>
    </row>
    <row r="78" spans="1:11" ht="19.5" customHeight="1" x14ac:dyDescent="0.3">
      <c r="A78" s="93"/>
      <c r="B78" s="94"/>
      <c r="C78" s="95"/>
      <c r="D78" s="95"/>
      <c r="E78" s="94"/>
      <c r="F78" s="94"/>
      <c r="G78" s="94"/>
      <c r="H78" s="94"/>
    </row>
    <row r="79" spans="1:11" ht="18.75" x14ac:dyDescent="0.3">
      <c r="B79" s="45" t="s">
        <v>21</v>
      </c>
      <c r="E79" s="83" t="s">
        <v>22</v>
      </c>
      <c r="F79" s="83"/>
      <c r="G79" s="83" t="s">
        <v>23</v>
      </c>
    </row>
    <row r="80" spans="1:11" ht="83.1" customHeight="1" x14ac:dyDescent="0.3">
      <c r="A80" s="89" t="s">
        <v>24</v>
      </c>
      <c r="B80" s="136"/>
      <c r="C80" s="136"/>
      <c r="D80" s="82"/>
      <c r="E80" s="91"/>
      <c r="F80" s="85"/>
      <c r="G80" s="111"/>
      <c r="H80" s="111"/>
      <c r="I80" s="85"/>
    </row>
    <row r="81" spans="1:9" ht="83.1" customHeight="1" x14ac:dyDescent="0.3">
      <c r="A81" s="89" t="s">
        <v>25</v>
      </c>
      <c r="B81" s="137"/>
      <c r="C81" s="137"/>
      <c r="D81" s="99"/>
      <c r="E81" s="92"/>
      <c r="F81" s="85"/>
      <c r="G81" s="112"/>
      <c r="H81" s="112"/>
      <c r="I81" s="107"/>
    </row>
    <row r="82" spans="1:9" ht="18.75" x14ac:dyDescent="0.3">
      <c r="A82" s="82"/>
      <c r="B82" s="83"/>
      <c r="C82" s="84"/>
      <c r="D82" s="84"/>
      <c r="E82" s="84"/>
      <c r="F82" s="84"/>
      <c r="G82" s="83"/>
      <c r="H82" s="83"/>
      <c r="I82" s="85"/>
    </row>
    <row r="83" spans="1:9" ht="18.75" x14ac:dyDescent="0.3">
      <c r="A83" s="82"/>
      <c r="B83" s="82"/>
      <c r="C83" s="83"/>
      <c r="D83" s="84"/>
      <c r="E83" s="84"/>
      <c r="F83" s="84"/>
      <c r="G83" s="84"/>
      <c r="H83" s="83"/>
      <c r="I83" s="85"/>
    </row>
    <row r="84" spans="1:9" ht="18.75" x14ac:dyDescent="0.3">
      <c r="A84" s="82"/>
      <c r="B84" s="82"/>
      <c r="C84" s="83"/>
      <c r="D84" s="84"/>
      <c r="E84" s="84"/>
      <c r="F84" s="84"/>
      <c r="G84" s="84"/>
      <c r="H84" s="83"/>
      <c r="I84" s="85"/>
    </row>
    <row r="85" spans="1:9" ht="18.75" x14ac:dyDescent="0.3">
      <c r="A85" s="82"/>
      <c r="B85" s="82"/>
      <c r="C85" s="83"/>
      <c r="D85" s="84"/>
      <c r="E85" s="84"/>
      <c r="F85" s="84"/>
      <c r="G85" s="84"/>
      <c r="H85" s="83"/>
      <c r="I85" s="85"/>
    </row>
    <row r="86" spans="1:9" ht="18.75" x14ac:dyDescent="0.3">
      <c r="A86" s="82"/>
      <c r="B86" s="82"/>
      <c r="C86" s="83"/>
      <c r="D86" s="84"/>
      <c r="E86" s="84"/>
      <c r="F86" s="84"/>
      <c r="G86" s="84"/>
      <c r="H86" s="83"/>
      <c r="I86" s="85"/>
    </row>
    <row r="87" spans="1:9" ht="18.75" x14ac:dyDescent="0.3">
      <c r="A87" s="82"/>
      <c r="B87" s="82"/>
      <c r="C87" s="83"/>
      <c r="D87" s="84"/>
      <c r="E87" s="84"/>
      <c r="F87" s="84"/>
      <c r="G87" s="84"/>
      <c r="H87" s="83"/>
      <c r="I87" s="85"/>
    </row>
    <row r="88" spans="1:9" ht="18.75" x14ac:dyDescent="0.3">
      <c r="A88" s="82"/>
      <c r="B88" s="82"/>
      <c r="C88" s="83"/>
      <c r="D88" s="84"/>
      <c r="E88" s="84"/>
      <c r="F88" s="84"/>
      <c r="G88" s="84"/>
      <c r="H88" s="83"/>
      <c r="I88" s="85"/>
    </row>
    <row r="89" spans="1:9" ht="18.75" x14ac:dyDescent="0.3">
      <c r="A89" s="82"/>
      <c r="B89" s="82"/>
      <c r="C89" s="83"/>
      <c r="D89" s="84"/>
      <c r="E89" s="84"/>
      <c r="F89" s="84"/>
      <c r="G89" s="84"/>
      <c r="H89" s="83"/>
      <c r="I89" s="85"/>
    </row>
    <row r="90" spans="1:9" ht="18.75" x14ac:dyDescent="0.3">
      <c r="A90" s="82"/>
      <c r="B90" s="82"/>
      <c r="C90" s="83"/>
      <c r="D90" s="84"/>
      <c r="E90" s="84"/>
      <c r="F90" s="84"/>
      <c r="G90" s="84"/>
      <c r="H90" s="83"/>
      <c r="I90" s="85"/>
    </row>
    <row r="250" spans="1:1" x14ac:dyDescent="0.25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</vt:lpstr>
      <vt:lpstr>SST S</vt:lpstr>
      <vt:lpstr>Relative density</vt:lpstr>
      <vt:lpstr>Trimethoprim</vt:lpstr>
      <vt:lpstr>Sulfamethoxazole</vt:lpstr>
      <vt:lpstr>'Relative density'!Print_Area</vt:lpstr>
      <vt:lpstr>'SST S'!Print_Area</vt:lpstr>
      <vt:lpstr>'SST T'!Print_Area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2016-07-12T14:46:40Z</cp:lastPrinted>
  <dcterms:created xsi:type="dcterms:W3CDTF">2005-07-05T10:19:27Z</dcterms:created>
  <dcterms:modified xsi:type="dcterms:W3CDTF">2016-07-13T05:12:35Z</dcterms:modified>
</cp:coreProperties>
</file>