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3"/>
  </bookViews>
  <sheets>
    <sheet name="SST " sheetId="5" r:id="rId1"/>
    <sheet name="Uniformity" sheetId="2" r:id="rId2"/>
    <sheet name="Sulfamethoxazole " sheetId="6" r:id="rId3"/>
    <sheet name="Trimethoprim " sheetId="7" r:id="rId4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57" i="7" l="1"/>
  <c r="B69" i="7" s="1"/>
  <c r="B57" i="6"/>
  <c r="C120" i="7"/>
  <c r="B116" i="7"/>
  <c r="D101" i="7"/>
  <c r="D102" i="7" s="1"/>
  <c r="D100" i="7"/>
  <c r="B98" i="7"/>
  <c r="F97" i="7"/>
  <c r="D97" i="7"/>
  <c r="D98" i="7" s="1"/>
  <c r="F95" i="7"/>
  <c r="D95" i="7"/>
  <c r="G94" i="7"/>
  <c r="E94" i="7"/>
  <c r="I92" i="7"/>
  <c r="B87" i="7"/>
  <c r="B81" i="7"/>
  <c r="B83" i="7" s="1"/>
  <c r="F98" i="7" s="1"/>
  <c r="B80" i="7"/>
  <c r="B79" i="7"/>
  <c r="C76" i="7"/>
  <c r="H71" i="7"/>
  <c r="G71" i="7"/>
  <c r="B68" i="7"/>
  <c r="H67" i="7"/>
  <c r="G67" i="7"/>
  <c r="H63" i="7"/>
  <c r="G63" i="7"/>
  <c r="C56" i="7"/>
  <c r="B55" i="7"/>
  <c r="B45" i="7"/>
  <c r="D48" i="7" s="1"/>
  <c r="F42" i="7"/>
  <c r="I39" i="7" s="1"/>
  <c r="D42" i="7"/>
  <c r="G41" i="7"/>
  <c r="E41" i="7"/>
  <c r="B34" i="7"/>
  <c r="F44" i="7" s="1"/>
  <c r="F45" i="7" s="1"/>
  <c r="F46" i="7" s="1"/>
  <c r="B30" i="7"/>
  <c r="C120" i="6"/>
  <c r="B116" i="6"/>
  <c r="D101" i="6"/>
  <c r="D100" i="6"/>
  <c r="B98" i="6"/>
  <c r="F97" i="6"/>
  <c r="D97" i="6"/>
  <c r="D98" i="6" s="1"/>
  <c r="F95" i="6"/>
  <c r="D95" i="6"/>
  <c r="G94" i="6"/>
  <c r="E94" i="6"/>
  <c r="I92" i="6"/>
  <c r="B87" i="6"/>
  <c r="B81" i="6"/>
  <c r="B83" i="6" s="1"/>
  <c r="F98" i="6" s="1"/>
  <c r="B80" i="6"/>
  <c r="B79" i="6"/>
  <c r="C76" i="6"/>
  <c r="H71" i="6"/>
  <c r="G71" i="6"/>
  <c r="B68" i="6"/>
  <c r="H67" i="6"/>
  <c r="G67" i="6"/>
  <c r="H63" i="6"/>
  <c r="G63" i="6"/>
  <c r="B69" i="6"/>
  <c r="C56" i="6"/>
  <c r="B55" i="6"/>
  <c r="B45" i="6"/>
  <c r="D48" i="6" s="1"/>
  <c r="F42" i="6"/>
  <c r="I39" i="6" s="1"/>
  <c r="D42" i="6"/>
  <c r="G41" i="6"/>
  <c r="E41" i="6"/>
  <c r="B34" i="6"/>
  <c r="F44" i="6" s="1"/>
  <c r="F45" i="6" s="1"/>
  <c r="F46" i="6" s="1"/>
  <c r="B30" i="6"/>
  <c r="B53" i="5"/>
  <c r="E51" i="5"/>
  <c r="D51" i="5"/>
  <c r="C51" i="5"/>
  <c r="B51" i="5"/>
  <c r="B52" i="5" s="1"/>
  <c r="B42" i="5"/>
  <c r="B32" i="5"/>
  <c r="E30" i="5"/>
  <c r="D30" i="5"/>
  <c r="C30" i="5"/>
  <c r="B30" i="5"/>
  <c r="B31" i="5" s="1"/>
  <c r="B21" i="5"/>
  <c r="C46" i="2"/>
  <c r="D38" i="2" s="1"/>
  <c r="C45" i="2"/>
  <c r="D25" i="2"/>
  <c r="C19" i="2"/>
  <c r="D99" i="7" l="1"/>
  <c r="E93" i="7"/>
  <c r="E91" i="7"/>
  <c r="G91" i="7"/>
  <c r="F99" i="7"/>
  <c r="D49" i="7"/>
  <c r="E38" i="7"/>
  <c r="G39" i="7"/>
  <c r="G40" i="7"/>
  <c r="E39" i="7"/>
  <c r="E40" i="7"/>
  <c r="G38" i="7"/>
  <c r="D44" i="7"/>
  <c r="D45" i="7" s="1"/>
  <c r="D46" i="7" s="1"/>
  <c r="G92" i="7"/>
  <c r="E92" i="7"/>
  <c r="G93" i="7"/>
  <c r="E91" i="6"/>
  <c r="D99" i="6"/>
  <c r="E93" i="6"/>
  <c r="E92" i="6"/>
  <c r="G91" i="6"/>
  <c r="F99" i="6"/>
  <c r="E38" i="6"/>
  <c r="G39" i="6"/>
  <c r="G40" i="6"/>
  <c r="D49" i="6"/>
  <c r="G38" i="6"/>
  <c r="G42" i="6" s="1"/>
  <c r="D44" i="6"/>
  <c r="D45" i="6" s="1"/>
  <c r="D46" i="6" s="1"/>
  <c r="G93" i="6"/>
  <c r="D102" i="6"/>
  <c r="G92" i="6"/>
  <c r="D37" i="2"/>
  <c r="D26" i="2"/>
  <c r="D30" i="2"/>
  <c r="D42" i="2"/>
  <c r="B49" i="2"/>
  <c r="D50" i="2"/>
  <c r="D27" i="2"/>
  <c r="D31" i="2"/>
  <c r="D35" i="2"/>
  <c r="D39" i="2"/>
  <c r="D43" i="2"/>
  <c r="C49" i="2"/>
  <c r="D34" i="2"/>
  <c r="D24" i="2"/>
  <c r="D28" i="2"/>
  <c r="D32" i="2"/>
  <c r="D36" i="2"/>
  <c r="D40" i="2"/>
  <c r="D49" i="2"/>
  <c r="D29" i="2"/>
  <c r="D33" i="2"/>
  <c r="D41" i="2"/>
  <c r="C50" i="2"/>
  <c r="D52" i="7" l="1"/>
  <c r="D50" i="7"/>
  <c r="E42" i="7"/>
  <c r="E95" i="7"/>
  <c r="D105" i="7"/>
  <c r="D103" i="7"/>
  <c r="G42" i="7"/>
  <c r="G95" i="7"/>
  <c r="E42" i="6"/>
  <c r="E39" i="6"/>
  <c r="G95" i="6"/>
  <c r="D105" i="6"/>
  <c r="D103" i="6"/>
  <c r="E95" i="6"/>
  <c r="E40" i="6"/>
  <c r="D52" i="6" s="1"/>
  <c r="G69" i="7" l="1"/>
  <c r="H69" i="7" s="1"/>
  <c r="G62" i="7"/>
  <c r="H62" i="7" s="1"/>
  <c r="D51" i="7"/>
  <c r="G70" i="7"/>
  <c r="H70" i="7" s="1"/>
  <c r="G65" i="7"/>
  <c r="H65" i="7" s="1"/>
  <c r="G61" i="7"/>
  <c r="H61" i="7" s="1"/>
  <c r="G68" i="7"/>
  <c r="H68" i="7" s="1"/>
  <c r="G66" i="7"/>
  <c r="H66" i="7" s="1"/>
  <c r="G64" i="7"/>
  <c r="H64" i="7" s="1"/>
  <c r="G60" i="7"/>
  <c r="E112" i="7"/>
  <c r="F112" i="7" s="1"/>
  <c r="E110" i="7"/>
  <c r="F110" i="7" s="1"/>
  <c r="E108" i="7"/>
  <c r="E113" i="7"/>
  <c r="F113" i="7" s="1"/>
  <c r="E111" i="7"/>
  <c r="F111" i="7" s="1"/>
  <c r="E109" i="7"/>
  <c r="F109" i="7" s="1"/>
  <c r="D104" i="7"/>
  <c r="E110" i="6"/>
  <c r="F110" i="6" s="1"/>
  <c r="E113" i="6"/>
  <c r="F113" i="6" s="1"/>
  <c r="E111" i="6"/>
  <c r="F111" i="6" s="1"/>
  <c r="E109" i="6"/>
  <c r="F109" i="6" s="1"/>
  <c r="D104" i="6"/>
  <c r="E112" i="6"/>
  <c r="F112" i="6" s="1"/>
  <c r="E108" i="6"/>
  <c r="D50" i="6"/>
  <c r="G74" i="7" l="1"/>
  <c r="G72" i="7"/>
  <c r="G73" i="7" s="1"/>
  <c r="H60" i="7"/>
  <c r="E115" i="7"/>
  <c r="E116" i="7" s="1"/>
  <c r="E117" i="7"/>
  <c r="F108" i="7"/>
  <c r="E115" i="6"/>
  <c r="E116" i="6" s="1"/>
  <c r="E117" i="6"/>
  <c r="F108" i="6"/>
  <c r="G62" i="6"/>
  <c r="H62" i="6" s="1"/>
  <c r="D51" i="6"/>
  <c r="G70" i="6"/>
  <c r="H70" i="6" s="1"/>
  <c r="G65" i="6"/>
  <c r="H65" i="6" s="1"/>
  <c r="G61" i="6"/>
  <c r="H61" i="6" s="1"/>
  <c r="G68" i="6"/>
  <c r="H68" i="6" s="1"/>
  <c r="G69" i="6"/>
  <c r="H69" i="6" s="1"/>
  <c r="G66" i="6"/>
  <c r="H66" i="6" s="1"/>
  <c r="G64" i="6"/>
  <c r="H64" i="6" s="1"/>
  <c r="G60" i="6"/>
  <c r="H74" i="7" l="1"/>
  <c r="H72" i="7"/>
  <c r="F117" i="7"/>
  <c r="F115" i="7"/>
  <c r="F117" i="6"/>
  <c r="F115" i="6"/>
  <c r="G74" i="6"/>
  <c r="G72" i="6"/>
  <c r="G73" i="6" s="1"/>
  <c r="H60" i="6"/>
  <c r="G120" i="7" l="1"/>
  <c r="F116" i="7"/>
  <c r="G76" i="7"/>
  <c r="H73" i="7"/>
  <c r="G120" i="6"/>
  <c r="F116" i="6"/>
  <c r="H74" i="6"/>
  <c r="H72" i="6"/>
  <c r="G76" i="6" l="1"/>
  <c r="H73" i="6"/>
</calcChain>
</file>

<file path=xl/sharedStrings.xml><?xml version="1.0" encoding="utf-8"?>
<sst xmlns="http://schemas.openxmlformats.org/spreadsheetml/2006/main" count="393" uniqueCount="133">
  <si>
    <t>HPLC System Suitability Report</t>
  </si>
  <si>
    <t>Analysis Data</t>
  </si>
  <si>
    <t>Assay</t>
  </si>
  <si>
    <t>Sample(s)</t>
  </si>
  <si>
    <t>Reference Substance:</t>
  </si>
  <si>
    <t>SULFRAN - DS  TABLETS</t>
  </si>
  <si>
    <t>% age Purity:</t>
  </si>
  <si>
    <t>NDQB2016061231</t>
  </si>
  <si>
    <t>Weight (mg):</t>
  </si>
  <si>
    <t>Sulfamethoxazole BP &amp; Trimethoprim BP</t>
  </si>
  <si>
    <t>Standard Conc (mg/mL):</t>
  </si>
  <si>
    <t>Each tablet contains: Sulphamethoxazole B.P. 800 mg and Trimethoprim B.P. 160 mg.</t>
  </si>
  <si>
    <t>2016-06-29 08:11:39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</si>
  <si>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</si>
  <si>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</si>
  <si>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</si>
  <si>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</si>
  <si>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</si>
  <si>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</si>
  <si>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</si>
  <si>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</si>
  <si>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</si>
  <si>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</si>
  <si>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</si>
  <si>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</si>
  <si>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</si>
  <si>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</si>
  <si>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</si>
  <si>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</si>
  <si>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</si>
  <si>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</si>
  <si>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</si>
  <si>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</si>
  <si>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</si>
  <si>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</si>
  <si>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</si>
  <si>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</si>
  <si>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</si>
  <si>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</si>
  <si>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</si>
  <si>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</si>
  <si>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</si>
  <si>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</si>
  <si>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</si>
  <si>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</si>
  <si>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</si>
  <si>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</si>
  <si>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</si>
  <si>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</si>
  <si>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</si>
  <si>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</si>
  <si>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</si>
  <si>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</si>
  <si>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</si>
  <si>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</si>
  <si>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</si>
  <si>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</si>
  <si>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</si>
  <si>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</si>
  <si>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</si>
  <si>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</si>
  <si>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</si>
  <si>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</si>
  <si>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</si>
  <si>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</si>
  <si>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</si>
  <si>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</si>
  <si>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</si>
  <si>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</si>
  <si>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</si>
  <si>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</si>
  <si>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</si>
  <si>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</si>
  <si>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</si>
  <si>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</si>
  <si>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</si>
  <si>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</si>
  <si>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</si>
  <si>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</si>
  <si>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</si>
  <si>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</si>
  <si>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</si>
  <si>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</si>
  <si>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</si>
  <si>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</si>
  <si>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</si>
  <si>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</si>
  <si>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</si>
  <si>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</si>
  <si>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</si>
  <si>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</si>
  <si>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</si>
  <si>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</si>
  <si>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</si>
  <si>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</si>
  <si>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</si>
  <si>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</si>
  <si>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</si>
  <si>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</si>
  <si>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</si>
  <si>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</si>
  <si>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</si>
  <si>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</si>
  <si>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</si>
  <si>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</si>
  <si>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</si>
  <si>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</si>
  <si>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</si>
  <si>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</si>
  <si>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</si>
  <si>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</si>
  <si>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</si>
  <si>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</si>
  <si>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</si>
  <si>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</si>
  <si>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</si>
  <si>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</si>
  <si>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</si>
  <si>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</si>
  <si>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</si>
  <si>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</si>
  <si>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</si>
  <si>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</si>
  <si>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</si>
  <si>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SULFRAN DS TABLETS</t>
  </si>
  <si>
    <t>Sulphamethoxazole</t>
  </si>
  <si>
    <t>Trimethoprim</t>
  </si>
  <si>
    <t>Sulfamethoxazole</t>
  </si>
  <si>
    <t>Each tablets contains Trimethoprim B.P 160 mg, Sulfamethoxazole 800 mg</t>
  </si>
  <si>
    <t>2016-06-29 07:56:57</t>
  </si>
  <si>
    <t>sulfamethoxazole</t>
  </si>
  <si>
    <t>S12 5</t>
  </si>
  <si>
    <t>T 7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</si>
</sst>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4" fillId="2" borderId="0"/>
    <xf numFmtId="0" fontId="24" fillId="2" borderId="0"/>
    <xf numFmtId="0" fontId="24" fillId="2" borderId="0"/>
  </cellStyleXfs>
  <cellXfs count="509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1" fillId="2" borderId="0" xfId="2" applyFont="1" applyFill="1" applyAlignment="1">
      <alignment horizontal="center" vertical="center"/>
    </xf>
    <xf numFmtId="0" fontId="2" fillId="2" borderId="0" xfId="2" applyFont="1" applyFill="1"/>
    <xf numFmtId="0" fontId="22" fillId="2" borderId="0" xfId="2" applyFont="1" applyFill="1" applyAlignment="1">
      <alignment horizontal="center" vertical="center"/>
    </xf>
    <xf numFmtId="0" fontId="11" fillId="2" borderId="0" xfId="2" applyFont="1" applyFill="1"/>
    <xf numFmtId="0" fontId="19" fillId="2" borderId="18" xfId="2" applyFont="1" applyFill="1" applyBorder="1" applyAlignment="1">
      <alignment horizontal="center"/>
    </xf>
    <xf numFmtId="0" fontId="19" fillId="2" borderId="19" xfId="2" applyFont="1" applyFill="1" applyBorder="1" applyAlignment="1">
      <alignment horizontal="center"/>
    </xf>
    <xf numFmtId="0" fontId="19" fillId="2" borderId="20" xfId="2" applyFont="1" applyFill="1" applyBorder="1" applyAlignment="1">
      <alignment horizontal="center"/>
    </xf>
    <xf numFmtId="0" fontId="20" fillId="2" borderId="10" xfId="2" applyFont="1" applyFill="1" applyBorder="1" applyAlignment="1">
      <alignment horizontal="center" vertical="center"/>
    </xf>
    <xf numFmtId="0" fontId="24" fillId="2" borderId="0" xfId="2" applyFill="1"/>
    <xf numFmtId="0" fontId="12" fillId="2" borderId="0" xfId="2" applyFont="1" applyFill="1"/>
    <xf numFmtId="0" fontId="13" fillId="3" borderId="0" xfId="2" applyFont="1" applyFill="1" applyAlignment="1" applyProtection="1">
      <alignment horizontal="left" wrapText="1"/>
      <protection locked="0"/>
    </xf>
    <xf numFmtId="0" fontId="13" fillId="2" borderId="0" xfId="2" applyFont="1" applyFill="1" applyAlignment="1" applyProtection="1">
      <alignment horizontal="right"/>
      <protection locked="0"/>
    </xf>
    <xf numFmtId="0" fontId="13" fillId="2" borderId="0" xfId="2" applyFont="1" applyFill="1" applyAlignment="1" applyProtection="1">
      <alignment horizontal="left"/>
      <protection locked="0"/>
    </xf>
    <xf numFmtId="0" fontId="14" fillId="2" borderId="0" xfId="2" applyFont="1" applyFill="1"/>
    <xf numFmtId="0" fontId="14" fillId="3" borderId="0" xfId="2" applyFont="1" applyFill="1" applyAlignment="1" applyProtection="1">
      <alignment horizontal="left"/>
      <protection locked="0"/>
    </xf>
    <xf numFmtId="0" fontId="14" fillId="3" borderId="0" xfId="2" applyFont="1" applyFill="1" applyAlignment="1" applyProtection="1">
      <alignment horizontal="left" wrapText="1"/>
      <protection locked="0"/>
    </xf>
    <xf numFmtId="0" fontId="11" fillId="3" borderId="0" xfId="2" applyFont="1" applyFill="1" applyProtection="1">
      <protection locked="0"/>
    </xf>
    <xf numFmtId="168" fontId="14" fillId="3" borderId="0" xfId="2" applyNumberFormat="1" applyFont="1" applyFill="1" applyAlignment="1" applyProtection="1">
      <alignment horizontal="center"/>
      <protection locked="0"/>
    </xf>
    <xf numFmtId="169" fontId="11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2" fillId="2" borderId="0" xfId="2" applyFont="1" applyFill="1" applyAlignment="1">
      <alignment horizontal="right"/>
    </xf>
    <xf numFmtId="0" fontId="11" fillId="2" borderId="0" xfId="2" applyFont="1" applyFill="1" applyAlignment="1">
      <alignment horizontal="right"/>
    </xf>
    <xf numFmtId="0" fontId="14" fillId="3" borderId="0" xfId="2" applyFont="1" applyFill="1" applyAlignment="1" applyProtection="1">
      <alignment horizontal="left"/>
      <protection locked="0"/>
    </xf>
    <xf numFmtId="0" fontId="13" fillId="3" borderId="0" xfId="2" applyFont="1" applyFill="1" applyAlignment="1" applyProtection="1">
      <alignment horizontal="center"/>
      <protection locked="0"/>
    </xf>
    <xf numFmtId="0" fontId="14" fillId="3" borderId="0" xfId="2" applyFont="1" applyFill="1" applyAlignment="1" applyProtection="1">
      <alignment horizontal="center"/>
      <protection locked="0"/>
    </xf>
    <xf numFmtId="0" fontId="19" fillId="2" borderId="18" xfId="2" applyFont="1" applyFill="1" applyBorder="1" applyAlignment="1">
      <alignment horizontal="justify" vertical="center" wrapText="1"/>
    </xf>
    <xf numFmtId="0" fontId="19" fillId="2" borderId="19" xfId="2" applyFont="1" applyFill="1" applyBorder="1" applyAlignment="1">
      <alignment horizontal="justify" vertical="center" wrapText="1"/>
    </xf>
    <xf numFmtId="0" fontId="19" fillId="2" borderId="20" xfId="2" applyFont="1" applyFill="1" applyBorder="1" applyAlignment="1">
      <alignment horizontal="justify" vertical="center" wrapText="1"/>
    </xf>
    <xf numFmtId="0" fontId="5" fillId="2" borderId="1" xfId="2" applyFont="1" applyFill="1" applyBorder="1" applyAlignment="1">
      <alignment horizontal="center"/>
    </xf>
    <xf numFmtId="0" fontId="15" fillId="2" borderId="0" xfId="2" applyFont="1" applyFill="1" applyAlignment="1">
      <alignment vertical="center" wrapText="1"/>
    </xf>
    <xf numFmtId="0" fontId="12" fillId="2" borderId="0" xfId="2" applyFont="1" applyFill="1" applyAlignment="1">
      <alignment horizontal="center"/>
    </xf>
    <xf numFmtId="0" fontId="16" fillId="2" borderId="0" xfId="2" applyFont="1" applyFill="1"/>
    <xf numFmtId="0" fontId="17" fillId="2" borderId="0" xfId="2" applyFont="1" applyFill="1"/>
    <xf numFmtId="2" fontId="13" fillId="3" borderId="0" xfId="2" applyNumberFormat="1" applyFont="1" applyFill="1" applyAlignment="1" applyProtection="1">
      <alignment horizontal="center"/>
      <protection locked="0"/>
    </xf>
    <xf numFmtId="0" fontId="19" fillId="2" borderId="18" xfId="2" applyFont="1" applyFill="1" applyBorder="1" applyAlignment="1">
      <alignment horizontal="left" vertical="center" wrapText="1"/>
    </xf>
    <xf numFmtId="0" fontId="19" fillId="2" borderId="19" xfId="2" applyFont="1" applyFill="1" applyBorder="1" applyAlignment="1">
      <alignment horizontal="left" vertical="center" wrapText="1"/>
    </xf>
    <xf numFmtId="0" fontId="19" fillId="2" borderId="20" xfId="2" applyFont="1" applyFill="1" applyBorder="1" applyAlignment="1">
      <alignment horizontal="left" vertical="center" wrapText="1"/>
    </xf>
    <xf numFmtId="0" fontId="12" fillId="2" borderId="0" xfId="2" applyFont="1" applyFill="1" applyAlignment="1">
      <alignment vertical="center" wrapText="1"/>
    </xf>
    <xf numFmtId="0" fontId="18" fillId="2" borderId="0" xfId="2" applyFont="1" applyFill="1"/>
    <xf numFmtId="2" fontId="12" fillId="2" borderId="0" xfId="2" applyNumberFormat="1" applyFont="1" applyFill="1" applyAlignment="1">
      <alignment horizontal="center"/>
    </xf>
    <xf numFmtId="0" fontId="19" fillId="2" borderId="0" xfId="2" applyFont="1" applyFill="1" applyAlignment="1">
      <alignment horizontal="left" vertical="center" wrapText="1"/>
    </xf>
    <xf numFmtId="170" fontId="12" fillId="2" borderId="0" xfId="2" applyNumberFormat="1" applyFont="1" applyFill="1" applyAlignment="1">
      <alignment horizontal="center"/>
    </xf>
    <xf numFmtId="0" fontId="11" fillId="2" borderId="21" xfId="2" applyFont="1" applyFill="1" applyBorder="1" applyAlignment="1">
      <alignment horizontal="right"/>
    </xf>
    <xf numFmtId="0" fontId="13" fillId="3" borderId="22" xfId="2" applyFont="1" applyFill="1" applyBorder="1" applyAlignment="1" applyProtection="1">
      <alignment horizontal="center"/>
      <protection locked="0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58" xfId="2" applyFont="1" applyFill="1" applyBorder="1" applyAlignment="1">
      <alignment horizontal="center"/>
    </xf>
    <xf numFmtId="0" fontId="11" fillId="2" borderId="23" xfId="2" applyFont="1" applyFill="1" applyBorder="1" applyAlignment="1">
      <alignment horizontal="right"/>
    </xf>
    <xf numFmtId="0" fontId="13" fillId="3" borderId="24" xfId="2" applyFont="1" applyFill="1" applyBorder="1" applyAlignment="1" applyProtection="1">
      <alignment horizontal="center"/>
      <protection locked="0"/>
    </xf>
    <xf numFmtId="0" fontId="12" fillId="2" borderId="22" xfId="2" applyFont="1" applyFill="1" applyBorder="1" applyAlignment="1">
      <alignment horizontal="center"/>
    </xf>
    <xf numFmtId="0" fontId="12" fillId="2" borderId="25" xfId="2" applyFont="1" applyFill="1" applyBorder="1" applyAlignment="1">
      <alignment horizontal="center"/>
    </xf>
    <xf numFmtId="0" fontId="12" fillId="2" borderId="26" xfId="2" applyFont="1" applyFill="1" applyBorder="1" applyAlignment="1">
      <alignment horizontal="center"/>
    </xf>
    <xf numFmtId="0" fontId="12" fillId="2" borderId="27" xfId="2" applyFont="1" applyFill="1" applyBorder="1" applyAlignment="1">
      <alignment horizontal="center"/>
    </xf>
    <xf numFmtId="0" fontId="12" fillId="2" borderId="12" xfId="2" applyFont="1" applyFill="1" applyBorder="1" applyAlignment="1">
      <alignment horizontal="center"/>
    </xf>
    <xf numFmtId="0" fontId="11" fillId="2" borderId="28" xfId="2" applyFont="1" applyFill="1" applyBorder="1" applyAlignment="1">
      <alignment horizontal="center"/>
    </xf>
    <xf numFmtId="0" fontId="13" fillId="3" borderId="29" xfId="2" applyFont="1" applyFill="1" applyBorder="1" applyAlignment="1" applyProtection="1">
      <alignment horizontal="center"/>
      <protection locked="0"/>
    </xf>
    <xf numFmtId="171" fontId="11" fillId="2" borderId="26" xfId="2" applyNumberFormat="1" applyFont="1" applyFill="1" applyBorder="1" applyAlignment="1">
      <alignment horizontal="center"/>
    </xf>
    <xf numFmtId="171" fontId="11" fillId="2" borderId="30" xfId="2" applyNumberFormat="1" applyFont="1" applyFill="1" applyBorder="1" applyAlignment="1">
      <alignment horizontal="center"/>
    </xf>
    <xf numFmtId="0" fontId="18" fillId="2" borderId="13" xfId="2" applyFont="1" applyFill="1" applyBorder="1"/>
    <xf numFmtId="0" fontId="11" fillId="2" borderId="24" xfId="2" applyFont="1" applyFill="1" applyBorder="1" applyAlignment="1">
      <alignment horizontal="center"/>
    </xf>
    <xf numFmtId="0" fontId="13" fillId="3" borderId="23" xfId="2" applyFont="1" applyFill="1" applyBorder="1" applyAlignment="1" applyProtection="1">
      <alignment horizontal="center"/>
      <protection locked="0"/>
    </xf>
    <xf numFmtId="171" fontId="11" fillId="2" borderId="31" xfId="2" applyNumberFormat="1" applyFont="1" applyFill="1" applyBorder="1" applyAlignment="1">
      <alignment horizontal="center"/>
    </xf>
    <xf numFmtId="171" fontId="11" fillId="2" borderId="32" xfId="2" applyNumberFormat="1" applyFont="1" applyFill="1" applyBorder="1" applyAlignment="1">
      <alignment horizontal="center"/>
    </xf>
    <xf numFmtId="10" fontId="15" fillId="2" borderId="14" xfId="2" applyNumberFormat="1" applyFont="1" applyFill="1" applyBorder="1" applyAlignment="1">
      <alignment horizontal="center" vertical="center"/>
    </xf>
    <xf numFmtId="0" fontId="11" fillId="2" borderId="33" xfId="2" applyFont="1" applyFill="1" applyBorder="1" applyAlignment="1">
      <alignment horizontal="center"/>
    </xf>
    <xf numFmtId="0" fontId="13" fillId="3" borderId="34" xfId="2" applyFont="1" applyFill="1" applyBorder="1" applyAlignment="1" applyProtection="1">
      <alignment horizontal="center"/>
      <protection locked="0"/>
    </xf>
    <xf numFmtId="171" fontId="11" fillId="2" borderId="35" xfId="2" applyNumberFormat="1" applyFont="1" applyFill="1" applyBorder="1" applyAlignment="1">
      <alignment horizontal="center"/>
    </xf>
    <xf numFmtId="171" fontId="11" fillId="2" borderId="36" xfId="2" applyNumberFormat="1" applyFont="1" applyFill="1" applyBorder="1" applyAlignment="1">
      <alignment horizontal="center"/>
    </xf>
    <xf numFmtId="0" fontId="11" fillId="2" borderId="15" xfId="2" applyFont="1" applyFill="1" applyBorder="1"/>
    <xf numFmtId="0" fontId="11" fillId="2" borderId="24" xfId="2" applyFont="1" applyFill="1" applyBorder="1" applyAlignment="1">
      <alignment horizontal="right"/>
    </xf>
    <xf numFmtId="1" fontId="12" fillId="6" borderId="37" xfId="2" applyNumberFormat="1" applyFont="1" applyFill="1" applyBorder="1" applyAlignment="1">
      <alignment horizontal="center"/>
    </xf>
    <xf numFmtId="171" fontId="12" fillId="6" borderId="38" xfId="2" applyNumberFormat="1" applyFont="1" applyFill="1" applyBorder="1" applyAlignment="1">
      <alignment horizontal="center"/>
    </xf>
    <xf numFmtId="171" fontId="12" fillId="6" borderId="39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1" fillId="2" borderId="40" xfId="2" applyFont="1" applyFill="1" applyBorder="1" applyAlignment="1">
      <alignment horizontal="right"/>
    </xf>
    <xf numFmtId="0" fontId="13" fillId="3" borderId="16" xfId="2" applyFont="1" applyFill="1" applyBorder="1" applyAlignment="1" applyProtection="1">
      <alignment horizontal="center"/>
      <protection locked="0"/>
    </xf>
    <xf numFmtId="0" fontId="11" fillId="2" borderId="11" xfId="2" applyFont="1" applyFill="1" applyBorder="1" applyAlignment="1">
      <alignment horizontal="right"/>
    </xf>
    <xf numFmtId="2" fontId="11" fillId="6" borderId="41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2" fontId="11" fillId="7" borderId="41" xfId="2" applyNumberFormat="1" applyFont="1" applyFill="1" applyBorder="1" applyAlignment="1">
      <alignment horizontal="center"/>
    </xf>
    <xf numFmtId="2" fontId="11" fillId="2" borderId="0" xfId="2" applyNumberFormat="1" applyFont="1" applyFill="1" applyAlignment="1">
      <alignment horizontal="center"/>
    </xf>
    <xf numFmtId="0" fontId="19" fillId="2" borderId="21" xfId="2" applyFont="1" applyFill="1" applyBorder="1" applyAlignment="1">
      <alignment horizontal="left" vertical="center" wrapText="1"/>
    </xf>
    <xf numFmtId="0" fontId="19" fillId="2" borderId="22" xfId="2" applyFont="1" applyFill="1" applyBorder="1" applyAlignment="1">
      <alignment horizontal="left" vertical="center" wrapText="1"/>
    </xf>
    <xf numFmtId="166" fontId="11" fillId="6" borderId="41" xfId="2" applyNumberFormat="1" applyFont="1" applyFill="1" applyBorder="1" applyAlignment="1">
      <alignment horizontal="center"/>
    </xf>
    <xf numFmtId="166" fontId="11" fillId="2" borderId="0" xfId="2" applyNumberFormat="1" applyFont="1" applyFill="1" applyAlignment="1">
      <alignment horizontal="center"/>
    </xf>
    <xf numFmtId="166" fontId="11" fillId="6" borderId="17" xfId="2" applyNumberFormat="1" applyFont="1" applyFill="1" applyBorder="1" applyAlignment="1">
      <alignment horizontal="center"/>
    </xf>
    <xf numFmtId="0" fontId="19" fillId="2" borderId="43" xfId="2" applyFont="1" applyFill="1" applyBorder="1" applyAlignment="1">
      <alignment horizontal="left" vertical="center" wrapText="1"/>
    </xf>
    <xf numFmtId="0" fontId="19" fillId="2" borderId="44" xfId="2" applyFont="1" applyFill="1" applyBorder="1" applyAlignment="1">
      <alignment horizontal="left" vertical="center" wrapText="1"/>
    </xf>
    <xf numFmtId="0" fontId="11" fillId="2" borderId="42" xfId="2" applyFont="1" applyFill="1" applyBorder="1" applyAlignment="1">
      <alignment horizontal="right"/>
    </xf>
    <xf numFmtId="166" fontId="13" fillId="3" borderId="41" xfId="2" applyNumberFormat="1" applyFont="1" applyFill="1" applyBorder="1" applyAlignment="1" applyProtection="1">
      <alignment horizontal="center"/>
      <protection locked="0"/>
    </xf>
    <xf numFmtId="166" fontId="11" fillId="2" borderId="0" xfId="2" applyNumberFormat="1" applyFont="1" applyFill="1"/>
    <xf numFmtId="0" fontId="11" fillId="2" borderId="29" xfId="2" applyFont="1" applyFill="1" applyBorder="1" applyAlignment="1">
      <alignment horizontal="right"/>
    </xf>
    <xf numFmtId="1" fontId="11" fillId="2" borderId="0" xfId="2" applyNumberFormat="1" applyFont="1" applyFill="1" applyAlignment="1">
      <alignment horizontal="center"/>
    </xf>
    <xf numFmtId="0" fontId="11" fillId="2" borderId="15" xfId="2" applyFont="1" applyFill="1" applyBorder="1" applyAlignment="1">
      <alignment horizontal="right"/>
    </xf>
    <xf numFmtId="2" fontId="11" fillId="6" borderId="15" xfId="2" applyNumberFormat="1" applyFont="1" applyFill="1" applyBorder="1" applyAlignment="1">
      <alignment horizontal="center"/>
    </xf>
    <xf numFmtId="171" fontId="12" fillId="7" borderId="13" xfId="2" applyNumberFormat="1" applyFont="1" applyFill="1" applyBorder="1" applyAlignment="1">
      <alignment horizontal="center"/>
    </xf>
    <xf numFmtId="171" fontId="11" fillId="2" borderId="0" xfId="2" applyNumberFormat="1" applyFont="1" applyFill="1" applyAlignment="1">
      <alignment horizontal="center"/>
    </xf>
    <xf numFmtId="10" fontId="11" fillId="6" borderId="41" xfId="2" applyNumberFormat="1" applyFont="1" applyFill="1" applyBorder="1" applyAlignment="1">
      <alignment horizontal="center"/>
    </xf>
    <xf numFmtId="0" fontId="11" fillId="2" borderId="43" xfId="2" applyFont="1" applyFill="1" applyBorder="1" applyAlignment="1">
      <alignment horizontal="right"/>
    </xf>
    <xf numFmtId="0" fontId="11" fillId="7" borderId="15" xfId="2" applyFont="1" applyFill="1" applyBorder="1" applyAlignment="1">
      <alignment horizontal="center"/>
    </xf>
    <xf numFmtId="0" fontId="3" fillId="2" borderId="0" xfId="2" applyFont="1" applyFill="1"/>
    <xf numFmtId="0" fontId="12" fillId="2" borderId="0" xfId="2" applyFont="1" applyFill="1" applyAlignment="1">
      <alignment horizontal="left"/>
    </xf>
    <xf numFmtId="0" fontId="11" fillId="2" borderId="0" xfId="2" applyFont="1" applyFill="1" applyAlignment="1">
      <alignment horizontal="left"/>
    </xf>
    <xf numFmtId="172" fontId="13" fillId="3" borderId="0" xfId="2" applyNumberFormat="1" applyFont="1" applyFill="1" applyAlignment="1" applyProtection="1">
      <alignment horizontal="center"/>
      <protection locked="0"/>
    </xf>
    <xf numFmtId="166" fontId="12" fillId="2" borderId="0" xfId="2" applyNumberFormat="1" applyFont="1" applyFill="1" applyAlignment="1" applyProtection="1">
      <alignment horizontal="center"/>
      <protection locked="0"/>
    </xf>
    <xf numFmtId="2" fontId="12" fillId="2" borderId="13" xfId="2" applyNumberFormat="1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 vertical="center"/>
    </xf>
    <xf numFmtId="2" fontId="13" fillId="3" borderId="13" xfId="2" applyNumberFormat="1" applyFont="1" applyFill="1" applyBorder="1" applyAlignment="1" applyProtection="1">
      <alignment horizontal="center" vertical="center"/>
      <protection locked="0"/>
    </xf>
    <xf numFmtId="0" fontId="11" fillId="2" borderId="13" xfId="2" applyFont="1" applyFill="1" applyBorder="1" applyAlignment="1">
      <alignment horizontal="center"/>
    </xf>
    <xf numFmtId="0" fontId="13" fillId="3" borderId="21" xfId="2" applyFont="1" applyFill="1" applyBorder="1" applyAlignment="1" applyProtection="1">
      <alignment horizontal="center"/>
      <protection locked="0"/>
    </xf>
    <xf numFmtId="166" fontId="11" fillId="2" borderId="21" xfId="2" applyNumberFormat="1" applyFont="1" applyFill="1" applyBorder="1" applyAlignment="1">
      <alignment horizontal="center"/>
    </xf>
    <xf numFmtId="10" fontId="11" fillId="2" borderId="13" xfId="2" applyNumberFormat="1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 vertical="center"/>
    </xf>
    <xf numFmtId="2" fontId="13" fillId="3" borderId="14" xfId="2" applyNumberFormat="1" applyFont="1" applyFill="1" applyBorder="1" applyAlignment="1" applyProtection="1">
      <alignment horizontal="center" vertical="center"/>
      <protection locked="0"/>
    </xf>
    <xf numFmtId="0" fontId="11" fillId="2" borderId="14" xfId="2" applyFont="1" applyFill="1" applyBorder="1" applyAlignment="1">
      <alignment horizontal="center"/>
    </xf>
    <xf numFmtId="166" fontId="11" fillId="2" borderId="23" xfId="2" applyNumberFormat="1" applyFont="1" applyFill="1" applyBorder="1" applyAlignment="1">
      <alignment horizontal="center"/>
    </xf>
    <xf numFmtId="10" fontId="11" fillId="2" borderId="14" xfId="2" applyNumberFormat="1" applyFont="1" applyFill="1" applyBorder="1" applyAlignment="1">
      <alignment horizontal="center" vertical="center"/>
    </xf>
    <xf numFmtId="1" fontId="13" fillId="3" borderId="23" xfId="2" applyNumberFormat="1" applyFont="1" applyFill="1" applyBorder="1" applyAlignment="1" applyProtection="1">
      <alignment horizontal="center"/>
      <protection locked="0"/>
    </xf>
    <xf numFmtId="0" fontId="12" fillId="2" borderId="9" xfId="2" applyFont="1" applyFill="1" applyBorder="1" applyAlignment="1">
      <alignment horizontal="center" vertical="center"/>
    </xf>
    <xf numFmtId="2" fontId="13" fillId="3" borderId="15" xfId="2" applyNumberFormat="1" applyFont="1" applyFill="1" applyBorder="1" applyAlignment="1" applyProtection="1">
      <alignment horizontal="center" vertical="center"/>
      <protection locked="0"/>
    </xf>
    <xf numFmtId="0" fontId="11" fillId="2" borderId="15" xfId="2" applyFont="1" applyFill="1" applyBorder="1" applyAlignment="1">
      <alignment horizontal="center"/>
    </xf>
    <xf numFmtId="0" fontId="13" fillId="3" borderId="43" xfId="2" applyFont="1" applyFill="1" applyBorder="1" applyAlignment="1" applyProtection="1">
      <alignment horizontal="center"/>
      <protection locked="0"/>
    </xf>
    <xf numFmtId="166" fontId="11" fillId="2" borderId="13" xfId="2" applyNumberFormat="1" applyFont="1" applyFill="1" applyBorder="1" applyAlignment="1">
      <alignment horizontal="center"/>
    </xf>
    <xf numFmtId="10" fontId="11" fillId="2" borderId="22" xfId="2" applyNumberFormat="1" applyFont="1" applyFill="1" applyBorder="1" applyAlignment="1">
      <alignment horizontal="center" vertical="center"/>
    </xf>
    <xf numFmtId="166" fontId="11" fillId="2" borderId="14" xfId="2" applyNumberFormat="1" applyFont="1" applyFill="1" applyBorder="1" applyAlignment="1">
      <alignment horizontal="center"/>
    </xf>
    <xf numFmtId="10" fontId="11" fillId="2" borderId="24" xfId="2" applyNumberFormat="1" applyFont="1" applyFill="1" applyBorder="1" applyAlignment="1">
      <alignment horizontal="center" vertical="center"/>
    </xf>
    <xf numFmtId="166" fontId="11" fillId="2" borderId="15" xfId="2" applyNumberFormat="1" applyFont="1" applyFill="1" applyBorder="1" applyAlignment="1">
      <alignment horizontal="center"/>
    </xf>
    <xf numFmtId="10" fontId="11" fillId="2" borderId="44" xfId="2" applyNumberFormat="1" applyFont="1" applyFill="1" applyBorder="1" applyAlignment="1">
      <alignment horizontal="center" vertical="center"/>
    </xf>
    <xf numFmtId="0" fontId="14" fillId="2" borderId="24" xfId="2" applyFont="1" applyFill="1" applyBorder="1" applyAlignment="1">
      <alignment horizontal="center"/>
    </xf>
    <xf numFmtId="2" fontId="14" fillId="2" borderId="44" xfId="2" applyNumberFormat="1" applyFont="1" applyFill="1" applyBorder="1" applyAlignment="1">
      <alignment horizontal="center"/>
    </xf>
    <xf numFmtId="0" fontId="19" fillId="2" borderId="21" xfId="2" applyFont="1" applyFill="1" applyBorder="1" applyAlignment="1">
      <alignment horizontal="center" vertical="center" wrapText="1"/>
    </xf>
    <xf numFmtId="0" fontId="19" fillId="2" borderId="22" xfId="2" applyFont="1" applyFill="1" applyBorder="1" applyAlignment="1">
      <alignment horizontal="center" vertical="center" wrapText="1"/>
    </xf>
    <xf numFmtId="0" fontId="19" fillId="2" borderId="43" xfId="2" applyFont="1" applyFill="1" applyBorder="1" applyAlignment="1">
      <alignment horizontal="center" vertical="center" wrapText="1"/>
    </xf>
    <xf numFmtId="0" fontId="19" fillId="2" borderId="44" xfId="2" applyFont="1" applyFill="1" applyBorder="1" applyAlignment="1">
      <alignment horizontal="center" vertical="center" wrapText="1"/>
    </xf>
    <xf numFmtId="0" fontId="12" fillId="2" borderId="43" xfId="2" applyFont="1" applyFill="1" applyBorder="1" applyAlignment="1">
      <alignment horizontal="center" vertical="center"/>
    </xf>
    <xf numFmtId="10" fontId="11" fillId="2" borderId="15" xfId="2" applyNumberFormat="1" applyFont="1" applyFill="1" applyBorder="1" applyAlignment="1">
      <alignment horizontal="center" vertical="center"/>
    </xf>
    <xf numFmtId="0" fontId="11" fillId="2" borderId="45" xfId="2" applyFont="1" applyFill="1" applyBorder="1" applyAlignment="1">
      <alignment horizontal="right"/>
    </xf>
    <xf numFmtId="2" fontId="13" fillId="7" borderId="33" xfId="2" applyNumberFormat="1" applyFont="1" applyFill="1" applyBorder="1" applyAlignment="1">
      <alignment horizontal="center"/>
    </xf>
    <xf numFmtId="10" fontId="13" fillId="7" borderId="33" xfId="2" applyNumberFormat="1" applyFont="1" applyFill="1" applyBorder="1" applyAlignment="1">
      <alignment horizontal="center"/>
    </xf>
    <xf numFmtId="0" fontId="11" fillId="2" borderId="41" xfId="2" applyFont="1" applyFill="1" applyBorder="1" applyAlignment="1">
      <alignment horizontal="right"/>
    </xf>
    <xf numFmtId="10" fontId="13" fillId="6" borderId="57" xfId="2" applyNumberFormat="1" applyFont="1" applyFill="1" applyBorder="1" applyAlignment="1">
      <alignment horizontal="center"/>
    </xf>
    <xf numFmtId="0" fontId="11" fillId="2" borderId="17" xfId="2" applyFont="1" applyFill="1" applyBorder="1" applyAlignment="1">
      <alignment horizontal="right"/>
    </xf>
    <xf numFmtId="0" fontId="13" fillId="7" borderId="46" xfId="2" applyFont="1" applyFill="1" applyBorder="1" applyAlignment="1">
      <alignment horizontal="center"/>
    </xf>
    <xf numFmtId="0" fontId="12" fillId="2" borderId="0" xfId="2" applyFont="1" applyFill="1" applyAlignment="1">
      <alignment horizontal="center"/>
    </xf>
    <xf numFmtId="165" fontId="13" fillId="2" borderId="0" xfId="2" applyNumberFormat="1" applyFont="1" applyFill="1" applyAlignment="1">
      <alignment horizontal="center"/>
    </xf>
    <xf numFmtId="0" fontId="13" fillId="3" borderId="0" xfId="2" applyFont="1" applyFill="1" applyAlignment="1" applyProtection="1">
      <alignment horizontal="left"/>
      <protection locked="0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2" fillId="2" borderId="30" xfId="2" applyFont="1" applyFill="1" applyBorder="1" applyAlignment="1">
      <alignment horizontal="center"/>
    </xf>
    <xf numFmtId="0" fontId="11" fillId="2" borderId="48" xfId="2" applyFont="1" applyFill="1" applyBorder="1" applyAlignment="1">
      <alignment horizontal="center"/>
    </xf>
    <xf numFmtId="0" fontId="11" fillId="2" borderId="7" xfId="2" applyFont="1" applyFill="1" applyBorder="1" applyAlignment="1">
      <alignment horizontal="center"/>
    </xf>
    <xf numFmtId="171" fontId="13" fillId="3" borderId="34" xfId="2" applyNumberFormat="1" applyFont="1" applyFill="1" applyBorder="1" applyAlignment="1" applyProtection="1">
      <alignment horizontal="center"/>
      <protection locked="0"/>
    </xf>
    <xf numFmtId="1" fontId="12" fillId="6" borderId="49" xfId="2" applyNumberFormat="1" applyFont="1" applyFill="1" applyBorder="1" applyAlignment="1">
      <alignment horizontal="center"/>
    </xf>
    <xf numFmtId="1" fontId="12" fillId="6" borderId="50" xfId="2" applyNumberFormat="1" applyFont="1" applyFill="1" applyBorder="1" applyAlignment="1">
      <alignment horizontal="center"/>
    </xf>
    <xf numFmtId="171" fontId="12" fillId="6" borderId="15" xfId="2" applyNumberFormat="1" applyFont="1" applyFill="1" applyBorder="1" applyAlignment="1">
      <alignment horizontal="center"/>
    </xf>
    <xf numFmtId="0" fontId="11" fillId="2" borderId="51" xfId="2" applyFont="1" applyFill="1" applyBorder="1" applyAlignment="1">
      <alignment horizontal="right"/>
    </xf>
    <xf numFmtId="0" fontId="13" fillId="3" borderId="52" xfId="2" applyFont="1" applyFill="1" applyBorder="1" applyAlignment="1" applyProtection="1">
      <alignment horizontal="center"/>
      <protection locked="0"/>
    </xf>
    <xf numFmtId="0" fontId="11" fillId="2" borderId="25" xfId="2" applyFont="1" applyFill="1" applyBorder="1" applyAlignment="1">
      <alignment horizontal="right"/>
    </xf>
    <xf numFmtId="2" fontId="11" fillId="6" borderId="27" xfId="2" applyNumberFormat="1" applyFont="1" applyFill="1" applyBorder="1" applyAlignment="1">
      <alignment horizontal="center"/>
    </xf>
    <xf numFmtId="2" fontId="11" fillId="7" borderId="27" xfId="2" applyNumberFormat="1" applyFont="1" applyFill="1" applyBorder="1" applyAlignment="1">
      <alignment horizontal="center"/>
    </xf>
    <xf numFmtId="0" fontId="19" fillId="2" borderId="10" xfId="2" applyFont="1" applyFill="1" applyBorder="1" applyAlignment="1">
      <alignment horizontal="left" vertical="center" wrapText="1"/>
    </xf>
    <xf numFmtId="166" fontId="11" fillId="6" borderId="27" xfId="2" applyNumberFormat="1" applyFont="1" applyFill="1" applyBorder="1" applyAlignment="1">
      <alignment horizontal="center"/>
    </xf>
    <xf numFmtId="0" fontId="19" fillId="2" borderId="9" xfId="2" applyFont="1" applyFill="1" applyBorder="1" applyAlignment="1">
      <alignment horizontal="left" vertical="center" wrapText="1"/>
    </xf>
    <xf numFmtId="166" fontId="11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1" fillId="2" borderId="53" xfId="2" applyFont="1" applyFill="1" applyBorder="1" applyAlignment="1">
      <alignment horizontal="right"/>
    </xf>
    <xf numFmtId="2" fontId="11" fillId="7" borderId="30" xfId="2" applyNumberFormat="1" applyFont="1" applyFill="1" applyBorder="1" applyAlignment="1">
      <alignment horizontal="center"/>
    </xf>
    <xf numFmtId="0" fontId="12" fillId="2" borderId="0" xfId="2" applyFont="1" applyFill="1" applyAlignment="1">
      <alignment horizontal="center" wrapText="1"/>
    </xf>
    <xf numFmtId="0" fontId="11" fillId="2" borderId="16" xfId="2" applyFont="1" applyFill="1" applyBorder="1" applyAlignment="1">
      <alignment horizontal="right"/>
    </xf>
    <xf numFmtId="171" fontId="12" fillId="7" borderId="16" xfId="2" applyNumberFormat="1" applyFont="1" applyFill="1" applyBorder="1" applyAlignment="1">
      <alignment horizontal="center"/>
    </xf>
    <xf numFmtId="10" fontId="11" fillId="2" borderId="0" xfId="2" applyNumberFormat="1" applyFont="1" applyFill="1" applyAlignment="1">
      <alignment horizontal="center"/>
    </xf>
    <xf numFmtId="10" fontId="12" fillId="6" borderId="41" xfId="2" applyNumberFormat="1" applyFont="1" applyFill="1" applyBorder="1" applyAlignment="1">
      <alignment horizontal="center"/>
    </xf>
    <xf numFmtId="0" fontId="12" fillId="7" borderId="17" xfId="2" applyFont="1" applyFill="1" applyBorder="1" applyAlignment="1">
      <alignment horizontal="center"/>
    </xf>
    <xf numFmtId="0" fontId="12" fillId="2" borderId="54" xfId="2" applyFont="1" applyFill="1" applyBorder="1" applyAlignment="1">
      <alignment horizontal="center"/>
    </xf>
    <xf numFmtId="0" fontId="12" fillId="2" borderId="55" xfId="2" applyFont="1" applyFill="1" applyBorder="1" applyAlignment="1">
      <alignment horizontal="center"/>
    </xf>
    <xf numFmtId="0" fontId="12" fillId="2" borderId="22" xfId="2" applyFont="1" applyFill="1" applyBorder="1" applyAlignment="1">
      <alignment horizontal="center" wrapText="1"/>
    </xf>
    <xf numFmtId="0" fontId="11" fillId="2" borderId="23" xfId="2" applyFont="1" applyFill="1" applyBorder="1" applyAlignment="1">
      <alignment horizontal="center"/>
    </xf>
    <xf numFmtId="1" fontId="13" fillId="3" borderId="31" xfId="2" applyNumberFormat="1" applyFont="1" applyFill="1" applyBorder="1" applyAlignment="1" applyProtection="1">
      <alignment horizontal="center"/>
      <protection locked="0"/>
    </xf>
    <xf numFmtId="166" fontId="11" fillId="2" borderId="26" xfId="2" applyNumberFormat="1" applyFont="1" applyFill="1" applyBorder="1" applyAlignment="1">
      <alignment horizontal="center"/>
    </xf>
    <xf numFmtId="10" fontId="11" fillId="2" borderId="30" xfId="2" applyNumberFormat="1" applyFont="1" applyFill="1" applyBorder="1" applyAlignment="1">
      <alignment horizontal="center"/>
    </xf>
    <xf numFmtId="166" fontId="11" fillId="2" borderId="31" xfId="2" applyNumberFormat="1" applyFont="1" applyFill="1" applyBorder="1" applyAlignment="1">
      <alignment horizontal="center"/>
    </xf>
    <xf numFmtId="10" fontId="11" fillId="2" borderId="32" xfId="2" applyNumberFormat="1" applyFont="1" applyFill="1" applyBorder="1" applyAlignment="1">
      <alignment horizontal="center"/>
    </xf>
    <xf numFmtId="0" fontId="11" fillId="2" borderId="34" xfId="2" applyFont="1" applyFill="1" applyBorder="1" applyAlignment="1">
      <alignment horizontal="center"/>
    </xf>
    <xf numFmtId="1" fontId="13" fillId="3" borderId="35" xfId="2" applyNumberFormat="1" applyFont="1" applyFill="1" applyBorder="1" applyAlignment="1" applyProtection="1">
      <alignment horizontal="center"/>
      <protection locked="0"/>
    </xf>
    <xf numFmtId="166" fontId="11" fillId="2" borderId="35" xfId="2" applyNumberFormat="1" applyFont="1" applyFill="1" applyBorder="1" applyAlignment="1">
      <alignment horizontal="center"/>
    </xf>
    <xf numFmtId="10" fontId="11" fillId="2" borderId="36" xfId="2" applyNumberFormat="1" applyFont="1" applyFill="1" applyBorder="1" applyAlignment="1">
      <alignment horizontal="center"/>
    </xf>
    <xf numFmtId="2" fontId="11" fillId="2" borderId="24" xfId="2" applyNumberFormat="1" applyFont="1" applyFill="1" applyBorder="1" applyAlignment="1">
      <alignment horizontal="center"/>
    </xf>
    <xf numFmtId="171" fontId="11" fillId="2" borderId="2" xfId="2" applyNumberFormat="1" applyFont="1" applyFill="1" applyBorder="1" applyAlignment="1">
      <alignment horizontal="right"/>
    </xf>
    <xf numFmtId="2" fontId="13" fillId="7" borderId="27" xfId="2" applyNumberFormat="1" applyFont="1" applyFill="1" applyBorder="1" applyAlignment="1">
      <alignment horizontal="center"/>
    </xf>
    <xf numFmtId="10" fontId="13" fillId="7" borderId="27" xfId="2" applyNumberFormat="1" applyFont="1" applyFill="1" applyBorder="1" applyAlignment="1">
      <alignment horizontal="center"/>
    </xf>
    <xf numFmtId="0" fontId="11" fillId="2" borderId="23" xfId="2" applyFont="1" applyFill="1" applyBorder="1"/>
    <xf numFmtId="10" fontId="13" fillId="6" borderId="27" xfId="2" applyNumberFormat="1" applyFont="1" applyFill="1" applyBorder="1" applyAlignment="1">
      <alignment horizontal="center"/>
    </xf>
    <xf numFmtId="0" fontId="11" fillId="2" borderId="43" xfId="2" applyFont="1" applyFill="1" applyBorder="1"/>
    <xf numFmtId="0" fontId="11" fillId="2" borderId="56" xfId="2" applyFont="1" applyFill="1" applyBorder="1" applyAlignment="1">
      <alignment horizontal="right"/>
    </xf>
    <xf numFmtId="0" fontId="13" fillId="7" borderId="17" xfId="2" applyFont="1" applyFill="1" applyBorder="1" applyAlignment="1">
      <alignment horizontal="center"/>
    </xf>
    <xf numFmtId="0" fontId="19" fillId="2" borderId="0" xfId="2" applyFont="1" applyFill="1" applyAlignment="1">
      <alignment horizontal="righ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1" fillId="2" borderId="9" xfId="2" applyFont="1" applyFill="1" applyBorder="1"/>
    <xf numFmtId="0" fontId="12" fillId="2" borderId="10" xfId="2" applyFont="1" applyFill="1" applyBorder="1" applyAlignment="1">
      <alignment horizontal="center"/>
    </xf>
    <xf numFmtId="0" fontId="11" fillId="2" borderId="10" xfId="2" applyFont="1" applyFill="1" applyBorder="1" applyAlignment="1">
      <alignment horizontal="center"/>
    </xf>
    <xf numFmtId="0" fontId="11" fillId="2" borderId="7" xfId="2" applyFont="1" applyFill="1" applyBorder="1"/>
    <xf numFmtId="0" fontId="12" fillId="2" borderId="11" xfId="2" applyFont="1" applyFill="1" applyBorder="1"/>
    <xf numFmtId="0" fontId="11" fillId="2" borderId="11" xfId="2" applyFont="1" applyFill="1" applyBorder="1"/>
    <xf numFmtId="0" fontId="21" fillId="2" borderId="0" xfId="3" applyFont="1" applyFill="1" applyAlignment="1">
      <alignment horizontal="center" vertical="center"/>
    </xf>
    <xf numFmtId="0" fontId="2" fillId="2" borderId="0" xfId="3" applyFont="1" applyFill="1"/>
    <xf numFmtId="0" fontId="22" fillId="2" borderId="0" xfId="3" applyFont="1" applyFill="1" applyAlignment="1">
      <alignment horizontal="center" vertical="center"/>
    </xf>
    <xf numFmtId="0" fontId="11" fillId="2" borderId="0" xfId="3" applyFont="1" applyFill="1"/>
    <xf numFmtId="0" fontId="19" fillId="2" borderId="18" xfId="3" applyFont="1" applyFill="1" applyBorder="1" applyAlignment="1">
      <alignment horizontal="center"/>
    </xf>
    <xf numFmtId="0" fontId="19" fillId="2" borderId="19" xfId="3" applyFont="1" applyFill="1" applyBorder="1" applyAlignment="1">
      <alignment horizontal="center"/>
    </xf>
    <xf numFmtId="0" fontId="19" fillId="2" borderId="20" xfId="3" applyFont="1" applyFill="1" applyBorder="1" applyAlignment="1">
      <alignment horizontal="center"/>
    </xf>
    <xf numFmtId="0" fontId="20" fillId="2" borderId="10" xfId="3" applyFont="1" applyFill="1" applyBorder="1" applyAlignment="1">
      <alignment horizontal="center" vertical="center"/>
    </xf>
    <xf numFmtId="0" fontId="24" fillId="2" borderId="0" xfId="3" applyFill="1"/>
    <xf numFmtId="0" fontId="12" fillId="2" borderId="0" xfId="3" applyFont="1" applyFill="1"/>
    <xf numFmtId="0" fontId="13" fillId="3" borderId="0" xfId="3" applyFont="1" applyFill="1" applyAlignment="1" applyProtection="1">
      <alignment horizontal="left" wrapText="1"/>
      <protection locked="0"/>
    </xf>
    <xf numFmtId="0" fontId="13" fillId="2" borderId="0" xfId="3" applyFont="1" applyFill="1" applyAlignment="1" applyProtection="1">
      <alignment horizontal="right"/>
      <protection locked="0"/>
    </xf>
    <xf numFmtId="0" fontId="13" fillId="2" borderId="0" xfId="3" applyFont="1" applyFill="1" applyAlignment="1" applyProtection="1">
      <alignment horizontal="left"/>
      <protection locked="0"/>
    </xf>
    <xf numFmtId="0" fontId="14" fillId="2" borderId="0" xfId="3" applyFont="1" applyFill="1"/>
    <xf numFmtId="0" fontId="14" fillId="3" borderId="0" xfId="3" applyFont="1" applyFill="1" applyAlignment="1" applyProtection="1">
      <alignment horizontal="left"/>
      <protection locked="0"/>
    </xf>
    <xf numFmtId="0" fontId="14" fillId="3" borderId="0" xfId="3" applyFont="1" applyFill="1" applyAlignment="1" applyProtection="1">
      <alignment horizontal="left" wrapText="1"/>
      <protection locked="0"/>
    </xf>
    <xf numFmtId="0" fontId="11" fillId="3" borderId="0" xfId="3" applyFont="1" applyFill="1" applyProtection="1">
      <protection locked="0"/>
    </xf>
    <xf numFmtId="168" fontId="14" fillId="3" borderId="0" xfId="3" applyNumberFormat="1" applyFont="1" applyFill="1" applyAlignment="1" applyProtection="1">
      <alignment horizontal="center"/>
      <protection locked="0"/>
    </xf>
    <xf numFmtId="169" fontId="11" fillId="2" borderId="0" xfId="3" applyNumberFormat="1" applyFont="1" applyFill="1" applyAlignment="1">
      <alignment horizontal="left"/>
    </xf>
    <xf numFmtId="0" fontId="3" fillId="2" borderId="0" xfId="3" applyFont="1" applyFill="1" applyAlignment="1">
      <alignment horizontal="left"/>
    </xf>
    <xf numFmtId="0" fontId="12" fillId="2" borderId="0" xfId="3" applyFont="1" applyFill="1" applyAlignment="1">
      <alignment horizontal="right"/>
    </xf>
    <xf numFmtId="0" fontId="11" fillId="2" borderId="0" xfId="3" applyFont="1" applyFill="1" applyAlignment="1">
      <alignment horizontal="right"/>
    </xf>
    <xf numFmtId="0" fontId="14" fillId="3" borderId="0" xfId="3" applyFont="1" applyFill="1" applyAlignment="1" applyProtection="1">
      <alignment horizontal="left"/>
      <protection locked="0"/>
    </xf>
    <xf numFmtId="0" fontId="13" fillId="3" borderId="0" xfId="3" applyFont="1" applyFill="1" applyAlignment="1" applyProtection="1">
      <alignment horizontal="center"/>
      <protection locked="0"/>
    </xf>
    <xf numFmtId="0" fontId="14" fillId="3" borderId="0" xfId="3" applyFont="1" applyFill="1" applyAlignment="1" applyProtection="1">
      <alignment horizontal="center"/>
      <protection locked="0"/>
    </xf>
    <xf numFmtId="0" fontId="19" fillId="2" borderId="18" xfId="3" applyFont="1" applyFill="1" applyBorder="1" applyAlignment="1">
      <alignment horizontal="justify" vertical="center" wrapText="1"/>
    </xf>
    <xf numFmtId="0" fontId="19" fillId="2" borderId="19" xfId="3" applyFont="1" applyFill="1" applyBorder="1" applyAlignment="1">
      <alignment horizontal="justify" vertical="center" wrapText="1"/>
    </xf>
    <xf numFmtId="0" fontId="19" fillId="2" borderId="20" xfId="3" applyFont="1" applyFill="1" applyBorder="1" applyAlignment="1">
      <alignment horizontal="justify" vertical="center" wrapText="1"/>
    </xf>
    <xf numFmtId="0" fontId="5" fillId="2" borderId="1" xfId="3" applyFont="1" applyFill="1" applyBorder="1" applyAlignment="1">
      <alignment horizontal="center"/>
    </xf>
    <xf numFmtId="0" fontId="15" fillId="2" borderId="0" xfId="3" applyFont="1" applyFill="1" applyAlignment="1">
      <alignment vertical="center" wrapText="1"/>
    </xf>
    <xf numFmtId="0" fontId="12" fillId="2" borderId="0" xfId="3" applyFont="1" applyFill="1" applyAlignment="1">
      <alignment horizontal="center"/>
    </xf>
    <xf numFmtId="0" fontId="16" fillId="2" borderId="0" xfId="3" applyFont="1" applyFill="1"/>
    <xf numFmtId="0" fontId="17" fillId="2" borderId="0" xfId="3" applyFont="1" applyFill="1"/>
    <xf numFmtId="2" fontId="13" fillId="3" borderId="0" xfId="3" applyNumberFormat="1" applyFont="1" applyFill="1" applyAlignment="1" applyProtection="1">
      <alignment horizontal="center"/>
      <protection locked="0"/>
    </xf>
    <xf numFmtId="0" fontId="19" fillId="2" borderId="18" xfId="3" applyFont="1" applyFill="1" applyBorder="1" applyAlignment="1">
      <alignment horizontal="left" vertical="center" wrapText="1"/>
    </xf>
    <xf numFmtId="0" fontId="19" fillId="2" borderId="19" xfId="3" applyFont="1" applyFill="1" applyBorder="1" applyAlignment="1">
      <alignment horizontal="left" vertical="center" wrapText="1"/>
    </xf>
    <xf numFmtId="0" fontId="19" fillId="2" borderId="20" xfId="3" applyFont="1" applyFill="1" applyBorder="1" applyAlignment="1">
      <alignment horizontal="left" vertical="center" wrapText="1"/>
    </xf>
    <xf numFmtId="0" fontId="12" fillId="2" borderId="0" xfId="3" applyFont="1" applyFill="1" applyAlignment="1">
      <alignment vertical="center" wrapText="1"/>
    </xf>
    <xf numFmtId="0" fontId="18" fillId="2" borderId="0" xfId="3" applyFont="1" applyFill="1"/>
    <xf numFmtId="2" fontId="12" fillId="2" borderId="0" xfId="3" applyNumberFormat="1" applyFont="1" applyFill="1" applyAlignment="1">
      <alignment horizontal="center"/>
    </xf>
    <xf numFmtId="0" fontId="19" fillId="2" borderId="0" xfId="3" applyFont="1" applyFill="1" applyAlignment="1">
      <alignment horizontal="left" vertical="center" wrapText="1"/>
    </xf>
    <xf numFmtId="170" fontId="12" fillId="2" borderId="0" xfId="3" applyNumberFormat="1" applyFont="1" applyFill="1" applyAlignment="1">
      <alignment horizontal="center"/>
    </xf>
    <xf numFmtId="0" fontId="11" fillId="2" borderId="21" xfId="3" applyFont="1" applyFill="1" applyBorder="1" applyAlignment="1">
      <alignment horizontal="right"/>
    </xf>
    <xf numFmtId="0" fontId="13" fillId="3" borderId="22" xfId="3" applyFont="1" applyFill="1" applyBorder="1" applyAlignment="1" applyProtection="1">
      <alignment horizontal="center"/>
      <protection locked="0"/>
    </xf>
    <xf numFmtId="0" fontId="12" fillId="2" borderId="47" xfId="3" applyFont="1" applyFill="1" applyBorder="1" applyAlignment="1">
      <alignment horizontal="center"/>
    </xf>
    <xf numFmtId="0" fontId="12" fillId="2" borderId="40" xfId="3" applyFont="1" applyFill="1" applyBorder="1" applyAlignment="1">
      <alignment horizontal="center"/>
    </xf>
    <xf numFmtId="0" fontId="12" fillId="2" borderId="58" xfId="3" applyFont="1" applyFill="1" applyBorder="1" applyAlignment="1">
      <alignment horizontal="center"/>
    </xf>
    <xf numFmtId="0" fontId="11" fillId="2" borderId="23" xfId="3" applyFont="1" applyFill="1" applyBorder="1" applyAlignment="1">
      <alignment horizontal="right"/>
    </xf>
    <xf numFmtId="0" fontId="13" fillId="3" borderId="24" xfId="3" applyFont="1" applyFill="1" applyBorder="1" applyAlignment="1" applyProtection="1">
      <alignment horizontal="center"/>
      <protection locked="0"/>
    </xf>
    <xf numFmtId="0" fontId="12" fillId="2" borderId="22" xfId="3" applyFont="1" applyFill="1" applyBorder="1" applyAlignment="1">
      <alignment horizontal="center"/>
    </xf>
    <xf numFmtId="0" fontId="12" fillId="2" borderId="25" xfId="3" applyFont="1" applyFill="1" applyBorder="1" applyAlignment="1">
      <alignment horizontal="center"/>
    </xf>
    <xf numFmtId="0" fontId="12" fillId="2" borderId="26" xfId="3" applyFont="1" applyFill="1" applyBorder="1" applyAlignment="1">
      <alignment horizontal="center"/>
    </xf>
    <xf numFmtId="0" fontId="12" fillId="2" borderId="27" xfId="3" applyFont="1" applyFill="1" applyBorder="1" applyAlignment="1">
      <alignment horizontal="center"/>
    </xf>
    <xf numFmtId="0" fontId="12" fillId="2" borderId="12" xfId="3" applyFont="1" applyFill="1" applyBorder="1" applyAlignment="1">
      <alignment horizontal="center"/>
    </xf>
    <xf numFmtId="0" fontId="11" fillId="2" borderId="28" xfId="3" applyFont="1" applyFill="1" applyBorder="1" applyAlignment="1">
      <alignment horizontal="center"/>
    </xf>
    <xf numFmtId="0" fontId="13" fillId="3" borderId="29" xfId="3" applyFont="1" applyFill="1" applyBorder="1" applyAlignment="1" applyProtection="1">
      <alignment horizontal="center"/>
      <protection locked="0"/>
    </xf>
    <xf numFmtId="171" fontId="11" fillId="2" borderId="26" xfId="3" applyNumberFormat="1" applyFont="1" applyFill="1" applyBorder="1" applyAlignment="1">
      <alignment horizontal="center"/>
    </xf>
    <xf numFmtId="171" fontId="11" fillId="2" borderId="30" xfId="3" applyNumberFormat="1" applyFont="1" applyFill="1" applyBorder="1" applyAlignment="1">
      <alignment horizontal="center"/>
    </xf>
    <xf numFmtId="0" fontId="18" fillId="2" borderId="13" xfId="3" applyFont="1" applyFill="1" applyBorder="1"/>
    <xf numFmtId="0" fontId="11" fillId="2" borderId="24" xfId="3" applyFont="1" applyFill="1" applyBorder="1" applyAlignment="1">
      <alignment horizontal="center"/>
    </xf>
    <xf numFmtId="0" fontId="13" fillId="3" borderId="23" xfId="3" applyFont="1" applyFill="1" applyBorder="1" applyAlignment="1" applyProtection="1">
      <alignment horizontal="center"/>
      <protection locked="0"/>
    </xf>
    <xf numFmtId="171" fontId="11" fillId="2" borderId="31" xfId="3" applyNumberFormat="1" applyFont="1" applyFill="1" applyBorder="1" applyAlignment="1">
      <alignment horizontal="center"/>
    </xf>
    <xf numFmtId="171" fontId="11" fillId="2" borderId="32" xfId="3" applyNumberFormat="1" applyFont="1" applyFill="1" applyBorder="1" applyAlignment="1">
      <alignment horizontal="center"/>
    </xf>
    <xf numFmtId="10" fontId="15" fillId="2" borderId="14" xfId="3" applyNumberFormat="1" applyFont="1" applyFill="1" applyBorder="1" applyAlignment="1">
      <alignment horizontal="center" vertical="center"/>
    </xf>
    <xf numFmtId="0" fontId="11" fillId="2" borderId="33" xfId="3" applyFont="1" applyFill="1" applyBorder="1" applyAlignment="1">
      <alignment horizontal="center"/>
    </xf>
    <xf numFmtId="0" fontId="13" fillId="3" borderId="34" xfId="3" applyFont="1" applyFill="1" applyBorder="1" applyAlignment="1" applyProtection="1">
      <alignment horizontal="center"/>
      <protection locked="0"/>
    </xf>
    <xf numFmtId="171" fontId="11" fillId="2" borderId="35" xfId="3" applyNumberFormat="1" applyFont="1" applyFill="1" applyBorder="1" applyAlignment="1">
      <alignment horizontal="center"/>
    </xf>
    <xf numFmtId="171" fontId="11" fillId="2" borderId="36" xfId="3" applyNumberFormat="1" applyFont="1" applyFill="1" applyBorder="1" applyAlignment="1">
      <alignment horizontal="center"/>
    </xf>
    <xf numFmtId="0" fontId="11" fillId="2" borderId="15" xfId="3" applyFont="1" applyFill="1" applyBorder="1"/>
    <xf numFmtId="0" fontId="11" fillId="2" borderId="24" xfId="3" applyFont="1" applyFill="1" applyBorder="1" applyAlignment="1">
      <alignment horizontal="right"/>
    </xf>
    <xf numFmtId="1" fontId="12" fillId="6" borderId="37" xfId="3" applyNumberFormat="1" applyFont="1" applyFill="1" applyBorder="1" applyAlignment="1">
      <alignment horizontal="center"/>
    </xf>
    <xf numFmtId="171" fontId="12" fillId="6" borderId="38" xfId="3" applyNumberFormat="1" applyFont="1" applyFill="1" applyBorder="1" applyAlignment="1">
      <alignment horizontal="center"/>
    </xf>
    <xf numFmtId="171" fontId="12" fillId="6" borderId="39" xfId="3" applyNumberFormat="1" applyFont="1" applyFill="1" applyBorder="1" applyAlignment="1">
      <alignment horizontal="center"/>
    </xf>
    <xf numFmtId="0" fontId="2" fillId="2" borderId="0" xfId="3" applyFont="1" applyFill="1" applyAlignment="1">
      <alignment horizontal="center"/>
    </xf>
    <xf numFmtId="0" fontId="11" fillId="2" borderId="40" xfId="3" applyFont="1" applyFill="1" applyBorder="1" applyAlignment="1">
      <alignment horizontal="right"/>
    </xf>
    <xf numFmtId="0" fontId="13" fillId="3" borderId="16" xfId="3" applyFont="1" applyFill="1" applyBorder="1" applyAlignment="1" applyProtection="1">
      <alignment horizontal="center"/>
      <protection locked="0"/>
    </xf>
    <xf numFmtId="0" fontId="11" fillId="2" borderId="11" xfId="3" applyFont="1" applyFill="1" applyBorder="1" applyAlignment="1">
      <alignment horizontal="right"/>
    </xf>
    <xf numFmtId="2" fontId="11" fillId="6" borderId="41" xfId="3" applyNumberFormat="1" applyFont="1" applyFill="1" applyBorder="1" applyAlignment="1">
      <alignment horizontal="center"/>
    </xf>
    <xf numFmtId="0" fontId="11" fillId="2" borderId="0" xfId="3" applyFont="1" applyFill="1" applyAlignment="1">
      <alignment horizontal="center"/>
    </xf>
    <xf numFmtId="2" fontId="11" fillId="7" borderId="41" xfId="3" applyNumberFormat="1" applyFont="1" applyFill="1" applyBorder="1" applyAlignment="1">
      <alignment horizontal="center"/>
    </xf>
    <xf numFmtId="2" fontId="11" fillId="2" borderId="0" xfId="3" applyNumberFormat="1" applyFont="1" applyFill="1" applyAlignment="1">
      <alignment horizontal="center"/>
    </xf>
    <xf numFmtId="0" fontId="19" fillId="2" borderId="21" xfId="3" applyFont="1" applyFill="1" applyBorder="1" applyAlignment="1">
      <alignment horizontal="left" vertical="center" wrapText="1"/>
    </xf>
    <xf numFmtId="0" fontId="19" fillId="2" borderId="22" xfId="3" applyFont="1" applyFill="1" applyBorder="1" applyAlignment="1">
      <alignment horizontal="left" vertical="center" wrapText="1"/>
    </xf>
    <xf numFmtId="166" fontId="11" fillId="6" borderId="41" xfId="3" applyNumberFormat="1" applyFont="1" applyFill="1" applyBorder="1" applyAlignment="1">
      <alignment horizontal="center"/>
    </xf>
    <xf numFmtId="166" fontId="11" fillId="2" borderId="0" xfId="3" applyNumberFormat="1" applyFont="1" applyFill="1" applyAlignment="1">
      <alignment horizontal="center"/>
    </xf>
    <xf numFmtId="166" fontId="11" fillId="6" borderId="17" xfId="3" applyNumberFormat="1" applyFont="1" applyFill="1" applyBorder="1" applyAlignment="1">
      <alignment horizontal="center"/>
    </xf>
    <xf numFmtId="0" fontId="19" fillId="2" borderId="43" xfId="3" applyFont="1" applyFill="1" applyBorder="1" applyAlignment="1">
      <alignment horizontal="left" vertical="center" wrapText="1"/>
    </xf>
    <xf numFmtId="0" fontId="19" fillId="2" borderId="44" xfId="3" applyFont="1" applyFill="1" applyBorder="1" applyAlignment="1">
      <alignment horizontal="left" vertical="center" wrapText="1"/>
    </xf>
    <xf numFmtId="0" fontId="11" fillId="2" borderId="42" xfId="3" applyFont="1" applyFill="1" applyBorder="1" applyAlignment="1">
      <alignment horizontal="right"/>
    </xf>
    <xf numFmtId="166" fontId="13" fillId="3" borderId="41" xfId="3" applyNumberFormat="1" applyFont="1" applyFill="1" applyBorder="1" applyAlignment="1" applyProtection="1">
      <alignment horizontal="center"/>
      <protection locked="0"/>
    </xf>
    <xf numFmtId="166" fontId="11" fillId="2" borderId="0" xfId="3" applyNumberFormat="1" applyFont="1" applyFill="1"/>
    <xf numFmtId="0" fontId="11" fillId="2" borderId="29" xfId="3" applyFont="1" applyFill="1" applyBorder="1" applyAlignment="1">
      <alignment horizontal="right"/>
    </xf>
    <xf numFmtId="1" fontId="11" fillId="2" borderId="0" xfId="3" applyNumberFormat="1" applyFont="1" applyFill="1" applyAlignment="1">
      <alignment horizontal="center"/>
    </xf>
    <xf numFmtId="0" fontId="11" fillId="2" borderId="15" xfId="3" applyFont="1" applyFill="1" applyBorder="1" applyAlignment="1">
      <alignment horizontal="right"/>
    </xf>
    <xf numFmtId="2" fontId="11" fillId="6" borderId="15" xfId="3" applyNumberFormat="1" applyFont="1" applyFill="1" applyBorder="1" applyAlignment="1">
      <alignment horizontal="center"/>
    </xf>
    <xf numFmtId="171" fontId="12" fillId="7" borderId="13" xfId="3" applyNumberFormat="1" applyFont="1" applyFill="1" applyBorder="1" applyAlignment="1">
      <alignment horizontal="center"/>
    </xf>
    <xf numFmtId="171" fontId="11" fillId="2" borderId="0" xfId="3" applyNumberFormat="1" applyFont="1" applyFill="1" applyAlignment="1">
      <alignment horizontal="center"/>
    </xf>
    <xf numFmtId="10" fontId="11" fillId="6" borderId="41" xfId="3" applyNumberFormat="1" applyFont="1" applyFill="1" applyBorder="1" applyAlignment="1">
      <alignment horizontal="center"/>
    </xf>
    <xf numFmtId="0" fontId="11" fillId="2" borderId="43" xfId="3" applyFont="1" applyFill="1" applyBorder="1" applyAlignment="1">
      <alignment horizontal="right"/>
    </xf>
    <xf numFmtId="0" fontId="11" fillId="7" borderId="15" xfId="3" applyFont="1" applyFill="1" applyBorder="1" applyAlignment="1">
      <alignment horizontal="center"/>
    </xf>
    <xf numFmtId="0" fontId="3" fillId="2" borderId="0" xfId="3" applyFont="1" applyFill="1"/>
    <xf numFmtId="0" fontId="12" fillId="2" borderId="0" xfId="3" applyFont="1" applyFill="1" applyAlignment="1">
      <alignment horizontal="left"/>
    </xf>
    <xf numFmtId="0" fontId="11" fillId="2" borderId="0" xfId="3" applyFont="1" applyFill="1" applyAlignment="1">
      <alignment horizontal="left"/>
    </xf>
    <xf numFmtId="172" fontId="13" fillId="3" borderId="0" xfId="3" applyNumberFormat="1" applyFont="1" applyFill="1" applyAlignment="1" applyProtection="1">
      <alignment horizontal="center"/>
      <protection locked="0"/>
    </xf>
    <xf numFmtId="166" fontId="12" fillId="2" borderId="0" xfId="3" applyNumberFormat="1" applyFont="1" applyFill="1" applyAlignment="1" applyProtection="1">
      <alignment horizontal="center"/>
      <protection locked="0"/>
    </xf>
    <xf numFmtId="2" fontId="12" fillId="2" borderId="13" xfId="3" applyNumberFormat="1" applyFont="1" applyFill="1" applyBorder="1" applyAlignment="1">
      <alignment horizontal="center"/>
    </xf>
    <xf numFmtId="0" fontId="12" fillId="2" borderId="13" xfId="3" applyFont="1" applyFill="1" applyBorder="1" applyAlignment="1">
      <alignment horizontal="center"/>
    </xf>
    <xf numFmtId="0" fontId="12" fillId="2" borderId="10" xfId="3" applyFont="1" applyFill="1" applyBorder="1" applyAlignment="1">
      <alignment horizontal="center" vertical="center"/>
    </xf>
    <xf numFmtId="0" fontId="11" fillId="2" borderId="13" xfId="3" applyFont="1" applyFill="1" applyBorder="1" applyAlignment="1">
      <alignment horizontal="center"/>
    </xf>
    <xf numFmtId="0" fontId="13" fillId="3" borderId="21" xfId="3" applyFont="1" applyFill="1" applyBorder="1" applyAlignment="1" applyProtection="1">
      <alignment horizontal="center"/>
      <protection locked="0"/>
    </xf>
    <xf numFmtId="166" fontId="11" fillId="2" borderId="21" xfId="3" applyNumberFormat="1" applyFont="1" applyFill="1" applyBorder="1" applyAlignment="1">
      <alignment horizontal="center"/>
    </xf>
    <xf numFmtId="10" fontId="11" fillId="2" borderId="13" xfId="3" applyNumberFormat="1" applyFont="1" applyFill="1" applyBorder="1" applyAlignment="1">
      <alignment horizontal="center" vertical="center"/>
    </xf>
    <xf numFmtId="0" fontId="12" fillId="2" borderId="0" xfId="3" applyFont="1" applyFill="1" applyAlignment="1">
      <alignment horizontal="center" vertical="center"/>
    </xf>
    <xf numFmtId="0" fontId="11" fillId="2" borderId="14" xfId="3" applyFont="1" applyFill="1" applyBorder="1" applyAlignment="1">
      <alignment horizontal="center"/>
    </xf>
    <xf numFmtId="166" fontId="11" fillId="2" borderId="23" xfId="3" applyNumberFormat="1" applyFont="1" applyFill="1" applyBorder="1" applyAlignment="1">
      <alignment horizontal="center"/>
    </xf>
    <xf numFmtId="10" fontId="11" fillId="2" borderId="14" xfId="3" applyNumberFormat="1" applyFont="1" applyFill="1" applyBorder="1" applyAlignment="1">
      <alignment horizontal="center" vertical="center"/>
    </xf>
    <xf numFmtId="1" fontId="13" fillId="3" borderId="23" xfId="3" applyNumberFormat="1" applyFont="1" applyFill="1" applyBorder="1" applyAlignment="1" applyProtection="1">
      <alignment horizontal="center"/>
      <protection locked="0"/>
    </xf>
    <xf numFmtId="0" fontId="12" fillId="2" borderId="9" xfId="3" applyFont="1" applyFill="1" applyBorder="1" applyAlignment="1">
      <alignment horizontal="center" vertical="center"/>
    </xf>
    <xf numFmtId="0" fontId="11" fillId="2" borderId="15" xfId="3" applyFont="1" applyFill="1" applyBorder="1" applyAlignment="1">
      <alignment horizontal="center"/>
    </xf>
    <xf numFmtId="0" fontId="13" fillId="3" borderId="43" xfId="3" applyFont="1" applyFill="1" applyBorder="1" applyAlignment="1" applyProtection="1">
      <alignment horizontal="center"/>
      <protection locked="0"/>
    </xf>
    <xf numFmtId="166" fontId="11" fillId="2" borderId="13" xfId="3" applyNumberFormat="1" applyFont="1" applyFill="1" applyBorder="1" applyAlignment="1">
      <alignment horizontal="center"/>
    </xf>
    <xf numFmtId="10" fontId="11" fillId="2" borderId="22" xfId="3" applyNumberFormat="1" applyFont="1" applyFill="1" applyBorder="1" applyAlignment="1">
      <alignment horizontal="center" vertical="center"/>
    </xf>
    <xf numFmtId="166" fontId="11" fillId="2" borderId="14" xfId="3" applyNumberFormat="1" applyFont="1" applyFill="1" applyBorder="1" applyAlignment="1">
      <alignment horizontal="center"/>
    </xf>
    <xf numFmtId="10" fontId="11" fillId="2" borderId="24" xfId="3" applyNumberFormat="1" applyFont="1" applyFill="1" applyBorder="1" applyAlignment="1">
      <alignment horizontal="center" vertical="center"/>
    </xf>
    <xf numFmtId="166" fontId="11" fillId="2" borderId="15" xfId="3" applyNumberFormat="1" applyFont="1" applyFill="1" applyBorder="1" applyAlignment="1">
      <alignment horizontal="center"/>
    </xf>
    <xf numFmtId="10" fontId="11" fillId="2" borderId="44" xfId="3" applyNumberFormat="1" applyFont="1" applyFill="1" applyBorder="1" applyAlignment="1">
      <alignment horizontal="center" vertical="center"/>
    </xf>
    <xf numFmtId="0" fontId="14" fillId="2" borderId="24" xfId="3" applyFont="1" applyFill="1" applyBorder="1" applyAlignment="1">
      <alignment horizontal="center"/>
    </xf>
    <xf numFmtId="2" fontId="14" fillId="2" borderId="44" xfId="3" applyNumberFormat="1" applyFont="1" applyFill="1" applyBorder="1" applyAlignment="1">
      <alignment horizontal="center"/>
    </xf>
    <xf numFmtId="0" fontId="19" fillId="2" borderId="21" xfId="3" applyFont="1" applyFill="1" applyBorder="1" applyAlignment="1">
      <alignment horizontal="center" vertical="center" wrapText="1"/>
    </xf>
    <xf numFmtId="0" fontId="19" fillId="2" borderId="22" xfId="3" applyFont="1" applyFill="1" applyBorder="1" applyAlignment="1">
      <alignment horizontal="center" vertical="center" wrapText="1"/>
    </xf>
    <xf numFmtId="0" fontId="19" fillId="2" borderId="43" xfId="3" applyFont="1" applyFill="1" applyBorder="1" applyAlignment="1">
      <alignment horizontal="center" vertical="center" wrapText="1"/>
    </xf>
    <xf numFmtId="0" fontId="19" fillId="2" borderId="44" xfId="3" applyFont="1" applyFill="1" applyBorder="1" applyAlignment="1">
      <alignment horizontal="center" vertical="center" wrapText="1"/>
    </xf>
    <xf numFmtId="0" fontId="12" fillId="2" borderId="43" xfId="3" applyFont="1" applyFill="1" applyBorder="1" applyAlignment="1">
      <alignment horizontal="center" vertical="center"/>
    </xf>
    <xf numFmtId="10" fontId="11" fillId="2" borderId="15" xfId="3" applyNumberFormat="1" applyFont="1" applyFill="1" applyBorder="1" applyAlignment="1">
      <alignment horizontal="center" vertical="center"/>
    </xf>
    <xf numFmtId="0" fontId="11" fillId="2" borderId="45" xfId="3" applyFont="1" applyFill="1" applyBorder="1" applyAlignment="1">
      <alignment horizontal="right"/>
    </xf>
    <xf numFmtId="2" fontId="13" fillId="7" borderId="33" xfId="3" applyNumberFormat="1" applyFont="1" applyFill="1" applyBorder="1" applyAlignment="1">
      <alignment horizontal="center"/>
    </xf>
    <xf numFmtId="10" fontId="13" fillId="7" borderId="33" xfId="3" applyNumberFormat="1" applyFont="1" applyFill="1" applyBorder="1" applyAlignment="1">
      <alignment horizontal="center"/>
    </xf>
    <xf numFmtId="0" fontId="11" fillId="2" borderId="41" xfId="3" applyFont="1" applyFill="1" applyBorder="1" applyAlignment="1">
      <alignment horizontal="right"/>
    </xf>
    <xf numFmtId="10" fontId="13" fillId="6" borderId="57" xfId="3" applyNumberFormat="1" applyFont="1" applyFill="1" applyBorder="1" applyAlignment="1">
      <alignment horizontal="center"/>
    </xf>
    <xf numFmtId="0" fontId="11" fillId="2" borderId="17" xfId="3" applyFont="1" applyFill="1" applyBorder="1" applyAlignment="1">
      <alignment horizontal="right"/>
    </xf>
    <xf numFmtId="0" fontId="13" fillId="7" borderId="46" xfId="3" applyFont="1" applyFill="1" applyBorder="1" applyAlignment="1">
      <alignment horizontal="center"/>
    </xf>
    <xf numFmtId="0" fontId="12" fillId="2" borderId="0" xfId="3" applyFont="1" applyFill="1" applyAlignment="1">
      <alignment horizontal="center"/>
    </xf>
    <xf numFmtId="165" fontId="13" fillId="2" borderId="0" xfId="3" applyNumberFormat="1" applyFont="1" applyFill="1" applyAlignment="1">
      <alignment horizontal="center"/>
    </xf>
    <xf numFmtId="0" fontId="13" fillId="3" borderId="0" xfId="3" applyFont="1" applyFill="1" applyAlignment="1" applyProtection="1">
      <alignment horizontal="left"/>
      <protection locked="0"/>
    </xf>
    <xf numFmtId="0" fontId="12" fillId="2" borderId="47" xfId="3" applyFont="1" applyFill="1" applyBorder="1" applyAlignment="1">
      <alignment horizontal="center"/>
    </xf>
    <xf numFmtId="0" fontId="12" fillId="2" borderId="40" xfId="3" applyFont="1" applyFill="1" applyBorder="1" applyAlignment="1">
      <alignment horizontal="center"/>
    </xf>
    <xf numFmtId="0" fontId="12" fillId="2" borderId="10" xfId="3" applyFont="1" applyFill="1" applyBorder="1" applyAlignment="1">
      <alignment horizontal="center"/>
    </xf>
    <xf numFmtId="0" fontId="12" fillId="2" borderId="30" xfId="3" applyFont="1" applyFill="1" applyBorder="1" applyAlignment="1">
      <alignment horizontal="center"/>
    </xf>
    <xf numFmtId="0" fontId="11" fillId="2" borderId="48" xfId="3" applyFont="1" applyFill="1" applyBorder="1" applyAlignment="1">
      <alignment horizontal="center"/>
    </xf>
    <xf numFmtId="0" fontId="11" fillId="2" borderId="7" xfId="3" applyFont="1" applyFill="1" applyBorder="1" applyAlignment="1">
      <alignment horizontal="center"/>
    </xf>
    <xf numFmtId="171" fontId="13" fillId="3" borderId="34" xfId="3" applyNumberFormat="1" applyFont="1" applyFill="1" applyBorder="1" applyAlignment="1" applyProtection="1">
      <alignment horizontal="center"/>
      <protection locked="0"/>
    </xf>
    <xf numFmtId="1" fontId="12" fillId="6" borderId="49" xfId="3" applyNumberFormat="1" applyFont="1" applyFill="1" applyBorder="1" applyAlignment="1">
      <alignment horizontal="center"/>
    </xf>
    <xf numFmtId="1" fontId="12" fillId="6" borderId="50" xfId="3" applyNumberFormat="1" applyFont="1" applyFill="1" applyBorder="1" applyAlignment="1">
      <alignment horizontal="center"/>
    </xf>
    <xf numFmtId="171" fontId="12" fillId="6" borderId="15" xfId="3" applyNumberFormat="1" applyFont="1" applyFill="1" applyBorder="1" applyAlignment="1">
      <alignment horizontal="center"/>
    </xf>
    <xf numFmtId="0" fontId="11" fillId="2" borderId="51" xfId="3" applyFont="1" applyFill="1" applyBorder="1" applyAlignment="1">
      <alignment horizontal="right"/>
    </xf>
    <xf numFmtId="0" fontId="13" fillId="3" borderId="52" xfId="3" applyFont="1" applyFill="1" applyBorder="1" applyAlignment="1" applyProtection="1">
      <alignment horizontal="center"/>
      <protection locked="0"/>
    </xf>
    <xf numFmtId="0" fontId="11" fillId="2" borderId="25" xfId="3" applyFont="1" applyFill="1" applyBorder="1" applyAlignment="1">
      <alignment horizontal="right"/>
    </xf>
    <xf numFmtId="2" fontId="11" fillId="6" borderId="27" xfId="3" applyNumberFormat="1" applyFont="1" applyFill="1" applyBorder="1" applyAlignment="1">
      <alignment horizontal="center"/>
    </xf>
    <xf numFmtId="2" fontId="11" fillId="7" borderId="27" xfId="3" applyNumberFormat="1" applyFont="1" applyFill="1" applyBorder="1" applyAlignment="1">
      <alignment horizontal="center"/>
    </xf>
    <xf numFmtId="0" fontId="19" fillId="2" borderId="10" xfId="3" applyFont="1" applyFill="1" applyBorder="1" applyAlignment="1">
      <alignment horizontal="left" vertical="center" wrapText="1"/>
    </xf>
    <xf numFmtId="166" fontId="11" fillId="6" borderId="27" xfId="3" applyNumberFormat="1" applyFont="1" applyFill="1" applyBorder="1" applyAlignment="1">
      <alignment horizontal="center"/>
    </xf>
    <xf numFmtId="0" fontId="19" fillId="2" borderId="9" xfId="3" applyFont="1" applyFill="1" applyBorder="1" applyAlignment="1">
      <alignment horizontal="left" vertical="center" wrapText="1"/>
    </xf>
    <xf numFmtId="166" fontId="11" fillId="7" borderId="27" xfId="3" applyNumberFormat="1" applyFont="1" applyFill="1" applyBorder="1" applyAlignment="1">
      <alignment horizontal="center"/>
    </xf>
    <xf numFmtId="2" fontId="2" fillId="2" borderId="0" xfId="3" applyNumberFormat="1" applyFont="1" applyFill="1" applyAlignment="1">
      <alignment horizontal="center"/>
    </xf>
    <xf numFmtId="0" fontId="11" fillId="2" borderId="53" xfId="3" applyFont="1" applyFill="1" applyBorder="1" applyAlignment="1">
      <alignment horizontal="right"/>
    </xf>
    <xf numFmtId="2" fontId="11" fillId="7" borderId="30" xfId="3" applyNumberFormat="1" applyFont="1" applyFill="1" applyBorder="1" applyAlignment="1">
      <alignment horizontal="center"/>
    </xf>
    <xf numFmtId="0" fontId="12" fillId="2" borderId="0" xfId="3" applyFont="1" applyFill="1" applyAlignment="1">
      <alignment horizontal="center" wrapText="1"/>
    </xf>
    <xf numFmtId="0" fontId="11" fillId="2" borderId="16" xfId="3" applyFont="1" applyFill="1" applyBorder="1" applyAlignment="1">
      <alignment horizontal="right"/>
    </xf>
    <xf numFmtId="171" fontId="12" fillId="7" borderId="16" xfId="3" applyNumberFormat="1" applyFont="1" applyFill="1" applyBorder="1" applyAlignment="1">
      <alignment horizontal="center"/>
    </xf>
    <xf numFmtId="10" fontId="11" fillId="2" borderId="0" xfId="3" applyNumberFormat="1" applyFont="1" applyFill="1" applyAlignment="1">
      <alignment horizontal="center"/>
    </xf>
    <xf numFmtId="10" fontId="12" fillId="6" borderId="41" xfId="3" applyNumberFormat="1" applyFont="1" applyFill="1" applyBorder="1" applyAlignment="1">
      <alignment horizontal="center"/>
    </xf>
    <xf numFmtId="0" fontId="12" fillId="7" borderId="17" xfId="3" applyFont="1" applyFill="1" applyBorder="1" applyAlignment="1">
      <alignment horizontal="center"/>
    </xf>
    <xf numFmtId="0" fontId="12" fillId="2" borderId="54" xfId="3" applyFont="1" applyFill="1" applyBorder="1" applyAlignment="1">
      <alignment horizontal="center"/>
    </xf>
    <xf numFmtId="0" fontId="12" fillId="2" borderId="55" xfId="3" applyFont="1" applyFill="1" applyBorder="1" applyAlignment="1">
      <alignment horizontal="center"/>
    </xf>
    <xf numFmtId="0" fontId="12" fillId="2" borderId="22" xfId="3" applyFont="1" applyFill="1" applyBorder="1" applyAlignment="1">
      <alignment horizontal="center" wrapText="1"/>
    </xf>
    <xf numFmtId="0" fontId="11" fillId="2" borderId="23" xfId="3" applyFont="1" applyFill="1" applyBorder="1" applyAlignment="1">
      <alignment horizontal="center"/>
    </xf>
    <xf numFmtId="1" fontId="13" fillId="3" borderId="31" xfId="3" applyNumberFormat="1" applyFont="1" applyFill="1" applyBorder="1" applyAlignment="1" applyProtection="1">
      <alignment horizontal="center"/>
      <protection locked="0"/>
    </xf>
    <xf numFmtId="166" fontId="11" fillId="2" borderId="26" xfId="3" applyNumberFormat="1" applyFont="1" applyFill="1" applyBorder="1" applyAlignment="1">
      <alignment horizontal="center"/>
    </xf>
    <xf numFmtId="10" fontId="11" fillId="2" borderId="30" xfId="3" applyNumberFormat="1" applyFont="1" applyFill="1" applyBorder="1" applyAlignment="1">
      <alignment horizontal="center"/>
    </xf>
    <xf numFmtId="166" fontId="11" fillId="2" borderId="31" xfId="3" applyNumberFormat="1" applyFont="1" applyFill="1" applyBorder="1" applyAlignment="1">
      <alignment horizontal="center"/>
    </xf>
    <xf numFmtId="10" fontId="11" fillId="2" borderId="32" xfId="3" applyNumberFormat="1" applyFont="1" applyFill="1" applyBorder="1" applyAlignment="1">
      <alignment horizontal="center"/>
    </xf>
    <xf numFmtId="0" fontId="11" fillId="2" borderId="34" xfId="3" applyFont="1" applyFill="1" applyBorder="1" applyAlignment="1">
      <alignment horizontal="center"/>
    </xf>
    <xf numFmtId="1" fontId="13" fillId="3" borderId="35" xfId="3" applyNumberFormat="1" applyFont="1" applyFill="1" applyBorder="1" applyAlignment="1" applyProtection="1">
      <alignment horizontal="center"/>
      <protection locked="0"/>
    </xf>
    <xf numFmtId="166" fontId="11" fillId="2" borderId="35" xfId="3" applyNumberFormat="1" applyFont="1" applyFill="1" applyBorder="1" applyAlignment="1">
      <alignment horizontal="center"/>
    </xf>
    <xf numFmtId="10" fontId="11" fillId="2" borderId="36" xfId="3" applyNumberFormat="1" applyFont="1" applyFill="1" applyBorder="1" applyAlignment="1">
      <alignment horizontal="center"/>
    </xf>
    <xf numFmtId="2" fontId="11" fillId="2" borderId="24" xfId="3" applyNumberFormat="1" applyFont="1" applyFill="1" applyBorder="1" applyAlignment="1">
      <alignment horizontal="center"/>
    </xf>
    <xf numFmtId="171" fontId="11" fillId="2" borderId="2" xfId="3" applyNumberFormat="1" applyFont="1" applyFill="1" applyBorder="1" applyAlignment="1">
      <alignment horizontal="right"/>
    </xf>
    <xf numFmtId="2" fontId="13" fillId="7" borderId="27" xfId="3" applyNumberFormat="1" applyFont="1" applyFill="1" applyBorder="1" applyAlignment="1">
      <alignment horizontal="center"/>
    </xf>
    <xf numFmtId="10" fontId="13" fillId="7" borderId="27" xfId="3" applyNumberFormat="1" applyFont="1" applyFill="1" applyBorder="1" applyAlignment="1">
      <alignment horizontal="center"/>
    </xf>
    <xf numFmtId="0" fontId="11" fillId="2" borderId="23" xfId="3" applyFont="1" applyFill="1" applyBorder="1"/>
    <xf numFmtId="10" fontId="13" fillId="6" borderId="27" xfId="3" applyNumberFormat="1" applyFont="1" applyFill="1" applyBorder="1" applyAlignment="1">
      <alignment horizontal="center"/>
    </xf>
    <xf numFmtId="0" fontId="11" fillId="2" borderId="43" xfId="3" applyFont="1" applyFill="1" applyBorder="1"/>
    <xf numFmtId="0" fontId="11" fillId="2" borderId="56" xfId="3" applyFont="1" applyFill="1" applyBorder="1" applyAlignment="1">
      <alignment horizontal="right"/>
    </xf>
    <xf numFmtId="0" fontId="13" fillId="7" borderId="17" xfId="3" applyFont="1" applyFill="1" applyBorder="1" applyAlignment="1">
      <alignment horizontal="center"/>
    </xf>
    <xf numFmtId="0" fontId="19" fillId="2" borderId="0" xfId="3" applyFont="1" applyFill="1" applyAlignment="1">
      <alignment horizontal="right" vertical="center" wrapText="1"/>
    </xf>
    <xf numFmtId="0" fontId="19" fillId="2" borderId="9" xfId="3" applyFont="1" applyFill="1" applyBorder="1" applyAlignment="1">
      <alignment horizontal="left" vertical="center" wrapText="1"/>
    </xf>
    <xf numFmtId="0" fontId="11" fillId="2" borderId="9" xfId="3" applyFont="1" applyFill="1" applyBorder="1"/>
    <xf numFmtId="0" fontId="12" fillId="2" borderId="10" xfId="3" applyFont="1" applyFill="1" applyBorder="1" applyAlignment="1">
      <alignment horizontal="center"/>
    </xf>
    <xf numFmtId="0" fontId="11" fillId="2" borderId="10" xfId="3" applyFont="1" applyFill="1" applyBorder="1" applyAlignment="1">
      <alignment horizontal="center"/>
    </xf>
    <xf numFmtId="0" fontId="11" fillId="2" borderId="7" xfId="3" applyFont="1" applyFill="1" applyBorder="1"/>
    <xf numFmtId="0" fontId="12" fillId="2" borderId="11" xfId="3" applyFont="1" applyFill="1" applyBorder="1"/>
    <xf numFmtId="0" fontId="11" fillId="2" borderId="11" xfId="3" applyFont="1" applyFill="1" applyBorder="1"/>
  </cellXfs>
  <cellStyles count="4">
    <cellStyle name="Normal" xfId="0" builtinId="0"/>
    <cellStyle name="Normal 2" xfId="1"/>
    <cellStyle name="Normal 3" xfId="2"/>
    <cellStyle name="Normal 4" xfId="3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0" workbookViewId="0">
      <selection activeCell="D49" sqref="D49"/>
    </sheetView>
  </sheetViews>
  <sheetFormatPr defaultRowHeight="13.5" x14ac:dyDescent="0.25"/>
  <cols>
    <col min="1" max="1" width="27.5703125" style="57" customWidth="1"/>
    <col min="2" max="2" width="20.42578125" style="57" customWidth="1"/>
    <col min="3" max="3" width="31.85546875" style="57" customWidth="1"/>
    <col min="4" max="4" width="25.85546875" style="57" customWidth="1"/>
    <col min="5" max="5" width="25.7109375" style="57" customWidth="1"/>
    <col min="6" max="6" width="23.140625" style="57" customWidth="1"/>
    <col min="7" max="7" width="28.42578125" style="57" customWidth="1"/>
    <col min="8" max="8" width="21.5703125" style="57" customWidth="1"/>
    <col min="9" max="9" width="9.140625" style="57" customWidth="1"/>
    <col min="10" max="16384" width="9.140625" style="94"/>
  </cols>
  <sheetData>
    <row r="14" spans="1:6" ht="15" customHeight="1" x14ac:dyDescent="0.3">
      <c r="A14" s="56"/>
      <c r="C14" s="58"/>
      <c r="F14" s="58"/>
    </row>
    <row r="15" spans="1:6" ht="18.75" customHeight="1" x14ac:dyDescent="0.3">
      <c r="A15" s="59" t="s">
        <v>0</v>
      </c>
      <c r="B15" s="59"/>
      <c r="C15" s="59"/>
      <c r="D15" s="59"/>
      <c r="E15" s="59"/>
    </row>
    <row r="16" spans="1:6" ht="16.5" customHeight="1" x14ac:dyDescent="0.3">
      <c r="A16" s="60" t="s">
        <v>1</v>
      </c>
      <c r="B16" s="61" t="s">
        <v>2</v>
      </c>
    </row>
    <row r="17" spans="1:5" ht="16.5" customHeight="1" x14ac:dyDescent="0.3">
      <c r="A17" s="62" t="s">
        <v>3</v>
      </c>
      <c r="B17" s="62" t="s">
        <v>124</v>
      </c>
      <c r="D17" s="63"/>
      <c r="E17" s="64"/>
    </row>
    <row r="18" spans="1:5" ht="16.5" customHeight="1" x14ac:dyDescent="0.3">
      <c r="A18" s="65" t="s">
        <v>4</v>
      </c>
      <c r="B18" s="57" t="s">
        <v>125</v>
      </c>
      <c r="C18" s="64"/>
      <c r="D18" s="64"/>
      <c r="E18" s="64"/>
    </row>
    <row r="19" spans="1:5" ht="16.5" customHeight="1" x14ac:dyDescent="0.3">
      <c r="A19" s="65" t="s">
        <v>6</v>
      </c>
      <c r="B19" s="66">
        <v>99.9</v>
      </c>
      <c r="C19" s="64"/>
      <c r="D19" s="64"/>
      <c r="E19" s="64"/>
    </row>
    <row r="20" spans="1:5" ht="16.5" customHeight="1" x14ac:dyDescent="0.3">
      <c r="A20" s="62" t="s">
        <v>8</v>
      </c>
      <c r="B20" s="66">
        <v>20.78</v>
      </c>
      <c r="C20" s="64"/>
      <c r="D20" s="64"/>
      <c r="E20" s="64"/>
    </row>
    <row r="21" spans="1:5" ht="16.5" customHeight="1" x14ac:dyDescent="0.3">
      <c r="A21" s="62" t="s">
        <v>10</v>
      </c>
      <c r="B21" s="67">
        <f>B20/25*5/25</f>
        <v>0.16624000000000003</v>
      </c>
      <c r="C21" s="64"/>
      <c r="D21" s="64"/>
      <c r="E21" s="64"/>
    </row>
    <row r="22" spans="1:5" ht="15.75" customHeight="1" x14ac:dyDescent="0.25">
      <c r="A22" s="64"/>
      <c r="B22" s="64"/>
      <c r="C22" s="64"/>
      <c r="D22" s="64"/>
      <c r="E22" s="64"/>
    </row>
    <row r="23" spans="1:5" ht="16.5" customHeight="1" x14ac:dyDescent="0.3">
      <c r="A23" s="68" t="s">
        <v>13</v>
      </c>
      <c r="B23" s="69" t="s">
        <v>14</v>
      </c>
      <c r="C23" s="68" t="s">
        <v>15</v>
      </c>
      <c r="D23" s="68" t="s">
        <v>16</v>
      </c>
      <c r="E23" s="68" t="s">
        <v>17</v>
      </c>
    </row>
    <row r="24" spans="1:5" ht="16.5" customHeight="1" x14ac:dyDescent="0.3">
      <c r="A24" s="70">
        <v>1</v>
      </c>
      <c r="B24" s="71">
        <v>155838255</v>
      </c>
      <c r="C24" s="71">
        <v>9586.2000000000007</v>
      </c>
      <c r="D24" s="72">
        <v>0.9</v>
      </c>
      <c r="E24" s="73">
        <v>8.6</v>
      </c>
    </row>
    <row r="25" spans="1:5" ht="16.5" customHeight="1" x14ac:dyDescent="0.3">
      <c r="A25" s="70">
        <v>2</v>
      </c>
      <c r="B25" s="71">
        <v>155960986</v>
      </c>
      <c r="C25" s="71">
        <v>9642.9</v>
      </c>
      <c r="D25" s="72">
        <v>0.9</v>
      </c>
      <c r="E25" s="72">
        <v>8.6</v>
      </c>
    </row>
    <row r="26" spans="1:5" ht="16.5" customHeight="1" x14ac:dyDescent="0.3">
      <c r="A26" s="70">
        <v>3</v>
      </c>
      <c r="B26" s="71">
        <v>156079323</v>
      </c>
      <c r="C26" s="71">
        <v>9517.2000000000007</v>
      </c>
      <c r="D26" s="72">
        <v>0.9</v>
      </c>
      <c r="E26" s="72">
        <v>8.6</v>
      </c>
    </row>
    <row r="27" spans="1:5" ht="16.5" customHeight="1" x14ac:dyDescent="0.3">
      <c r="A27" s="70">
        <v>4</v>
      </c>
      <c r="B27" s="71">
        <v>156157524</v>
      </c>
      <c r="C27" s="71">
        <v>9587.2000000000007</v>
      </c>
      <c r="D27" s="72">
        <v>0.9</v>
      </c>
      <c r="E27" s="72">
        <v>8.6</v>
      </c>
    </row>
    <row r="28" spans="1:5" ht="16.5" customHeight="1" x14ac:dyDescent="0.3">
      <c r="A28" s="70">
        <v>5</v>
      </c>
      <c r="B28" s="71">
        <v>156615552</v>
      </c>
      <c r="C28" s="71">
        <v>9541.6</v>
      </c>
      <c r="D28" s="72">
        <v>0.9</v>
      </c>
      <c r="E28" s="72">
        <v>8.6</v>
      </c>
    </row>
    <row r="29" spans="1:5" ht="16.5" customHeight="1" x14ac:dyDescent="0.3">
      <c r="A29" s="70">
        <v>6</v>
      </c>
      <c r="B29" s="74">
        <v>156625475</v>
      </c>
      <c r="C29" s="74">
        <v>9578.4</v>
      </c>
      <c r="D29" s="75">
        <v>0.9</v>
      </c>
      <c r="E29" s="75">
        <v>8.6</v>
      </c>
    </row>
    <row r="30" spans="1:5" ht="16.5" customHeight="1" x14ac:dyDescent="0.3">
      <c r="A30" s="76" t="s">
        <v>18</v>
      </c>
      <c r="B30" s="77">
        <f>AVERAGE(B24:B29)</f>
        <v>156212852.5</v>
      </c>
      <c r="C30" s="78">
        <f>AVERAGE(C24:C29)</f>
        <v>9575.5833333333339</v>
      </c>
      <c r="D30" s="79">
        <f>AVERAGE(D24:D29)</f>
        <v>0.9</v>
      </c>
      <c r="E30" s="79">
        <f>AVERAGE(E24:E29)</f>
        <v>8.6</v>
      </c>
    </row>
    <row r="31" spans="1:5" ht="16.5" customHeight="1" x14ac:dyDescent="0.3">
      <c r="A31" s="80" t="s">
        <v>19</v>
      </c>
      <c r="B31" s="81">
        <f>(STDEV(B24:B29)/B30)</f>
        <v>2.1367578377921659E-3</v>
      </c>
      <c r="C31" s="82"/>
      <c r="D31" s="82"/>
      <c r="E31" s="83"/>
    </row>
    <row r="32" spans="1:5" s="57" customFormat="1" ht="16.5" customHeight="1" x14ac:dyDescent="0.3">
      <c r="A32" s="84" t="s">
        <v>20</v>
      </c>
      <c r="B32" s="85">
        <f>COUNT(B24:B29)</f>
        <v>6</v>
      </c>
      <c r="C32" s="86"/>
      <c r="D32" s="87"/>
      <c r="E32" s="88"/>
    </row>
    <row r="33" spans="1:5" s="57" customFormat="1" ht="15.75" customHeight="1" x14ac:dyDescent="0.25">
      <c r="A33" s="64"/>
      <c r="B33" s="64"/>
      <c r="C33" s="64"/>
      <c r="D33" s="64"/>
      <c r="E33" s="64"/>
    </row>
    <row r="34" spans="1:5" s="57" customFormat="1" ht="16.5" customHeight="1" x14ac:dyDescent="0.3">
      <c r="A34" s="65" t="s">
        <v>21</v>
      </c>
      <c r="B34" s="89" t="s">
        <v>22</v>
      </c>
      <c r="C34" s="90"/>
      <c r="D34" s="90"/>
      <c r="E34" s="90"/>
    </row>
    <row r="35" spans="1:5" ht="16.5" customHeight="1" x14ac:dyDescent="0.3">
      <c r="A35" s="65"/>
      <c r="B35" s="89" t="s">
        <v>23</v>
      </c>
      <c r="C35" s="90"/>
      <c r="D35" s="90"/>
      <c r="E35" s="90"/>
    </row>
    <row r="36" spans="1:5" ht="16.5" customHeight="1" x14ac:dyDescent="0.3">
      <c r="A36" s="65"/>
      <c r="B36" s="89" t="s">
        <v>24</v>
      </c>
      <c r="C36" s="90"/>
      <c r="D36" s="90"/>
      <c r="E36" s="90"/>
    </row>
    <row r="37" spans="1:5" ht="15.75" customHeight="1" x14ac:dyDescent="0.25">
      <c r="A37" s="64"/>
      <c r="B37" s="64"/>
      <c r="C37" s="64"/>
      <c r="D37" s="64"/>
      <c r="E37" s="64"/>
    </row>
    <row r="38" spans="1:5" ht="16.5" customHeight="1" x14ac:dyDescent="0.3">
      <c r="A38" s="60" t="s">
        <v>1</v>
      </c>
      <c r="B38" s="61"/>
    </row>
    <row r="39" spans="1:5" ht="16.5" customHeight="1" x14ac:dyDescent="0.3">
      <c r="A39" s="65" t="s">
        <v>4</v>
      </c>
      <c r="B39" s="62" t="s">
        <v>126</v>
      </c>
      <c r="C39" s="64"/>
      <c r="D39" s="64"/>
      <c r="E39" s="64"/>
    </row>
    <row r="40" spans="1:5" ht="16.5" customHeight="1" x14ac:dyDescent="0.3">
      <c r="A40" s="65" t="s">
        <v>6</v>
      </c>
      <c r="B40" s="66">
        <v>99.7</v>
      </c>
      <c r="C40" s="64"/>
      <c r="D40" s="64"/>
      <c r="E40" s="64"/>
    </row>
    <row r="41" spans="1:5" ht="16.5" customHeight="1" x14ac:dyDescent="0.3">
      <c r="A41" s="62" t="s">
        <v>8</v>
      </c>
      <c r="B41" s="66">
        <v>20.56</v>
      </c>
      <c r="C41" s="64"/>
      <c r="D41" s="64"/>
      <c r="E41" s="64"/>
    </row>
    <row r="42" spans="1:5" ht="16.5" customHeight="1" x14ac:dyDescent="0.3">
      <c r="A42" s="62" t="s">
        <v>10</v>
      </c>
      <c r="B42" s="67">
        <f>B41/25*1/25</f>
        <v>3.2895999999999995E-2</v>
      </c>
      <c r="C42" s="64"/>
      <c r="D42" s="64"/>
      <c r="E42" s="64"/>
    </row>
    <row r="43" spans="1:5" ht="15.75" customHeight="1" x14ac:dyDescent="0.25">
      <c r="A43" s="64"/>
      <c r="B43" s="64"/>
      <c r="C43" s="64"/>
      <c r="D43" s="64"/>
      <c r="E43" s="64"/>
    </row>
    <row r="44" spans="1:5" ht="16.5" customHeight="1" x14ac:dyDescent="0.3">
      <c r="A44" s="68" t="s">
        <v>13</v>
      </c>
      <c r="B44" s="69" t="s">
        <v>14</v>
      </c>
      <c r="C44" s="68" t="s">
        <v>15</v>
      </c>
      <c r="D44" s="68" t="s">
        <v>16</v>
      </c>
      <c r="E44" s="68" t="s">
        <v>17</v>
      </c>
    </row>
    <row r="45" spans="1:5" ht="16.5" customHeight="1" x14ac:dyDescent="0.3">
      <c r="A45" s="70">
        <v>1</v>
      </c>
      <c r="B45" s="71">
        <v>11621711</v>
      </c>
      <c r="C45" s="71">
        <v>6782</v>
      </c>
      <c r="D45" s="72">
        <v>1.3</v>
      </c>
      <c r="E45" s="73">
        <v>4.7</v>
      </c>
    </row>
    <row r="46" spans="1:5" ht="16.5" customHeight="1" x14ac:dyDescent="0.3">
      <c r="A46" s="70">
        <v>2</v>
      </c>
      <c r="B46" s="71">
        <v>11578992</v>
      </c>
      <c r="C46" s="71">
        <v>6722.8</v>
      </c>
      <c r="D46" s="72">
        <v>1.3</v>
      </c>
      <c r="E46" s="72">
        <v>4.7</v>
      </c>
    </row>
    <row r="47" spans="1:5" ht="16.5" customHeight="1" x14ac:dyDescent="0.3">
      <c r="A47" s="70">
        <v>3</v>
      </c>
      <c r="B47" s="71">
        <v>11553209</v>
      </c>
      <c r="C47" s="71">
        <v>6632.9</v>
      </c>
      <c r="D47" s="72">
        <v>1.3</v>
      </c>
      <c r="E47" s="72">
        <v>4.7</v>
      </c>
    </row>
    <row r="48" spans="1:5" ht="16.5" customHeight="1" x14ac:dyDescent="0.3">
      <c r="A48" s="70">
        <v>4</v>
      </c>
      <c r="B48" s="71">
        <v>11514522</v>
      </c>
      <c r="C48" s="71">
        <v>6667.4</v>
      </c>
      <c r="D48" s="72">
        <v>1.3</v>
      </c>
      <c r="E48" s="72">
        <v>4.7</v>
      </c>
    </row>
    <row r="49" spans="1:7" ht="16.5" customHeight="1" x14ac:dyDescent="0.3">
      <c r="A49" s="70">
        <v>5</v>
      </c>
      <c r="B49" s="71">
        <v>11516164</v>
      </c>
      <c r="C49" s="71">
        <v>6664.8</v>
      </c>
      <c r="D49" s="72">
        <v>1.3</v>
      </c>
      <c r="E49" s="72">
        <v>4.8</v>
      </c>
    </row>
    <row r="50" spans="1:7" ht="16.5" customHeight="1" x14ac:dyDescent="0.3">
      <c r="A50" s="70">
        <v>6</v>
      </c>
      <c r="B50" s="74">
        <v>11504785</v>
      </c>
      <c r="C50" s="74">
        <v>6685.7</v>
      </c>
      <c r="D50" s="75">
        <v>1.3</v>
      </c>
      <c r="E50" s="75">
        <v>4.8</v>
      </c>
    </row>
    <row r="51" spans="1:7" ht="16.5" customHeight="1" x14ac:dyDescent="0.3">
      <c r="A51" s="76" t="s">
        <v>18</v>
      </c>
      <c r="B51" s="77">
        <f>AVERAGE(B45:B50)</f>
        <v>11548230.5</v>
      </c>
      <c r="C51" s="78">
        <f>AVERAGE(C45:C50)</f>
        <v>6692.5999999999995</v>
      </c>
      <c r="D51" s="79">
        <f>AVERAGE(D45:D50)</f>
        <v>1.3</v>
      </c>
      <c r="E51" s="79">
        <f>AVERAGE(E45:E50)</f>
        <v>4.7333333333333334</v>
      </c>
    </row>
    <row r="52" spans="1:7" ht="16.5" customHeight="1" x14ac:dyDescent="0.3">
      <c r="A52" s="80" t="s">
        <v>19</v>
      </c>
      <c r="B52" s="81">
        <f>(STDEV(B45:B50)/B51)</f>
        <v>3.9535293404333776E-3</v>
      </c>
      <c r="C52" s="82"/>
      <c r="D52" s="82"/>
      <c r="E52" s="83"/>
    </row>
    <row r="53" spans="1:7" s="57" customFormat="1" ht="16.5" customHeight="1" x14ac:dyDescent="0.3">
      <c r="A53" s="84" t="s">
        <v>20</v>
      </c>
      <c r="B53" s="85">
        <f>COUNT(B45:B50)</f>
        <v>6</v>
      </c>
      <c r="C53" s="86"/>
      <c r="D53" s="87"/>
      <c r="E53" s="88"/>
    </row>
    <row r="54" spans="1:7" s="57" customFormat="1" ht="15.75" customHeight="1" x14ac:dyDescent="0.25">
      <c r="A54" s="64"/>
      <c r="B54" s="64"/>
      <c r="C54" s="64"/>
      <c r="D54" s="64"/>
      <c r="E54" s="64"/>
    </row>
    <row r="55" spans="1:7" s="57" customFormat="1" ht="16.5" customHeight="1" x14ac:dyDescent="0.3">
      <c r="A55" s="65" t="s">
        <v>21</v>
      </c>
      <c r="B55" s="89" t="s">
        <v>22</v>
      </c>
      <c r="C55" s="90"/>
      <c r="D55" s="90"/>
      <c r="E55" s="90"/>
    </row>
    <row r="56" spans="1:7" ht="16.5" customHeight="1" x14ac:dyDescent="0.3">
      <c r="A56" s="65"/>
      <c r="B56" s="89" t="s">
        <v>23</v>
      </c>
      <c r="C56" s="90"/>
      <c r="D56" s="90"/>
      <c r="E56" s="90"/>
    </row>
    <row r="57" spans="1:7" ht="16.5" customHeight="1" x14ac:dyDescent="0.3">
      <c r="A57" s="65"/>
      <c r="B57" s="89" t="s">
        <v>24</v>
      </c>
      <c r="C57" s="90"/>
      <c r="D57" s="90"/>
      <c r="E57" s="90"/>
    </row>
    <row r="58" spans="1:7" ht="14.25" customHeight="1" thickBot="1" x14ac:dyDescent="0.3">
      <c r="A58" s="91"/>
      <c r="B58" s="92"/>
      <c r="D58" s="93"/>
      <c r="F58" s="94"/>
      <c r="G58" s="94"/>
    </row>
    <row r="59" spans="1:7" ht="15" customHeight="1" x14ac:dyDescent="0.3">
      <c r="B59" s="95" t="s">
        <v>25</v>
      </c>
      <c r="C59" s="95"/>
      <c r="E59" s="96" t="s">
        <v>26</v>
      </c>
      <c r="F59" s="97"/>
      <c r="G59" s="96" t="s">
        <v>27</v>
      </c>
    </row>
    <row r="60" spans="1:7" ht="15" customHeight="1" x14ac:dyDescent="0.3">
      <c r="A60" s="98" t="s">
        <v>28</v>
      </c>
      <c r="B60" s="99"/>
      <c r="C60" s="99"/>
      <c r="E60" s="99"/>
      <c r="G60" s="99"/>
    </row>
    <row r="61" spans="1:7" ht="15" customHeight="1" x14ac:dyDescent="0.3">
      <c r="A61" s="98" t="s">
        <v>29</v>
      </c>
      <c r="B61" s="100"/>
      <c r="C61" s="100"/>
      <c r="E61" s="100"/>
      <c r="G61" s="10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2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1" t="s">
        <v>30</v>
      </c>
      <c r="B11" s="52"/>
      <c r="C11" s="52"/>
      <c r="D11" s="52"/>
      <c r="E11" s="52"/>
      <c r="F11" s="53"/>
      <c r="G11" s="41"/>
    </row>
    <row r="12" spans="1:7" ht="16.5" customHeight="1" x14ac:dyDescent="0.3">
      <c r="A12" s="50" t="s">
        <v>31</v>
      </c>
      <c r="B12" s="50"/>
      <c r="C12" s="50"/>
      <c r="D12" s="50"/>
      <c r="E12" s="50"/>
      <c r="F12" s="50"/>
      <c r="G12" s="40"/>
    </row>
    <row r="14" spans="1:7" ht="16.5" customHeight="1" x14ac:dyDescent="0.3">
      <c r="A14" s="55" t="s">
        <v>32</v>
      </c>
      <c r="B14" s="55"/>
      <c r="C14" s="10" t="s">
        <v>5</v>
      </c>
    </row>
    <row r="15" spans="1:7" ht="16.5" customHeight="1" x14ac:dyDescent="0.3">
      <c r="A15" s="55" t="s">
        <v>33</v>
      </c>
      <c r="B15" s="55"/>
      <c r="C15" s="10" t="s">
        <v>7</v>
      </c>
    </row>
    <row r="16" spans="1:7" ht="16.5" customHeight="1" x14ac:dyDescent="0.3">
      <c r="A16" s="55" t="s">
        <v>34</v>
      </c>
      <c r="B16" s="55"/>
      <c r="C16" s="10" t="s">
        <v>9</v>
      </c>
    </row>
    <row r="17" spans="1:5" ht="16.5" customHeight="1" x14ac:dyDescent="0.3">
      <c r="A17" s="55" t="s">
        <v>35</v>
      </c>
      <c r="B17" s="55"/>
      <c r="C17" s="10" t="s">
        <v>11</v>
      </c>
    </row>
    <row r="18" spans="1:5" ht="16.5" customHeight="1" x14ac:dyDescent="0.3">
      <c r="A18" s="55" t="s">
        <v>36</v>
      </c>
      <c r="B18" s="55"/>
      <c r="C18" s="47" t="s">
        <v>12</v>
      </c>
    </row>
    <row r="19" spans="1:5" ht="16.5" customHeight="1" x14ac:dyDescent="0.3">
      <c r="A19" s="55" t="s">
        <v>37</v>
      </c>
      <c r="B19" s="55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50" t="s">
        <v>1</v>
      </c>
      <c r="B21" s="50"/>
      <c r="C21" s="9" t="s">
        <v>38</v>
      </c>
      <c r="D21" s="16"/>
    </row>
    <row r="22" spans="1:5" ht="15.75" customHeight="1" x14ac:dyDescent="0.3">
      <c r="A22" s="54"/>
      <c r="B22" s="54"/>
      <c r="C22" s="7"/>
      <c r="D22" s="54"/>
      <c r="E22" s="54"/>
    </row>
    <row r="23" spans="1:5" ht="33.75" customHeight="1" x14ac:dyDescent="0.3">
      <c r="C23" s="36" t="s">
        <v>39</v>
      </c>
      <c r="D23" s="35" t="s">
        <v>40</v>
      </c>
      <c r="E23" s="2"/>
    </row>
    <row r="24" spans="1:5" ht="15.75" customHeight="1" x14ac:dyDescent="0.3">
      <c r="C24" s="45">
        <v>1043.1199999999999</v>
      </c>
      <c r="D24" s="37">
        <f t="shared" ref="D24:D43" si="0">(C24-$C$46)/$C$46</f>
        <v>1.3295127839613636E-3</v>
      </c>
      <c r="E24" s="3"/>
    </row>
    <row r="25" spans="1:5" ht="15.75" customHeight="1" x14ac:dyDescent="0.3">
      <c r="C25" s="45">
        <v>1044.1400000000001</v>
      </c>
      <c r="D25" s="38">
        <f t="shared" si="0"/>
        <v>2.3086485526551382E-3</v>
      </c>
      <c r="E25" s="3"/>
    </row>
    <row r="26" spans="1:5" ht="15.75" customHeight="1" x14ac:dyDescent="0.3">
      <c r="C26" s="45">
        <v>1043.8399999999999</v>
      </c>
      <c r="D26" s="38">
        <f t="shared" si="0"/>
        <v>2.0206674442156771E-3</v>
      </c>
      <c r="E26" s="3"/>
    </row>
    <row r="27" spans="1:5" ht="15.75" customHeight="1" x14ac:dyDescent="0.3">
      <c r="C27" s="45">
        <v>1035.1099999999999</v>
      </c>
      <c r="D27" s="38">
        <f t="shared" si="0"/>
        <v>-6.3595828113675746E-3</v>
      </c>
      <c r="E27" s="3"/>
    </row>
    <row r="28" spans="1:5" ht="15.75" customHeight="1" x14ac:dyDescent="0.3">
      <c r="C28" s="45">
        <v>1044.52</v>
      </c>
      <c r="D28" s="38">
        <f t="shared" si="0"/>
        <v>2.6734246233447874E-3</v>
      </c>
      <c r="E28" s="3"/>
    </row>
    <row r="29" spans="1:5" ht="15.75" customHeight="1" x14ac:dyDescent="0.3">
      <c r="C29" s="45">
        <v>1038.8800000000001</v>
      </c>
      <c r="D29" s="38">
        <f t="shared" si="0"/>
        <v>-2.7406202153136749E-3</v>
      </c>
      <c r="E29" s="3"/>
    </row>
    <row r="30" spans="1:5" ht="15.75" customHeight="1" x14ac:dyDescent="0.3">
      <c r="C30" s="45">
        <v>1042.0899999999999</v>
      </c>
      <c r="D30" s="38">
        <f t="shared" si="0"/>
        <v>3.4077764498650638E-4</v>
      </c>
      <c r="E30" s="3"/>
    </row>
    <row r="31" spans="1:5" ht="15.75" customHeight="1" x14ac:dyDescent="0.3">
      <c r="C31" s="45">
        <v>1036.44</v>
      </c>
      <c r="D31" s="38">
        <f t="shared" si="0"/>
        <v>-5.0828665639532566E-3</v>
      </c>
      <c r="E31" s="3"/>
    </row>
    <row r="32" spans="1:5" ht="15.75" customHeight="1" x14ac:dyDescent="0.3">
      <c r="C32" s="45">
        <v>1044.67</v>
      </c>
      <c r="D32" s="38">
        <f t="shared" si="0"/>
        <v>2.817415177564518E-3</v>
      </c>
      <c r="E32" s="3"/>
    </row>
    <row r="33" spans="1:7" ht="15.75" customHeight="1" x14ac:dyDescent="0.3">
      <c r="C33" s="45">
        <v>1041.53</v>
      </c>
      <c r="D33" s="38">
        <f t="shared" si="0"/>
        <v>-1.9678709076677588E-4</v>
      </c>
      <c r="E33" s="3"/>
    </row>
    <row r="34" spans="1:7" ht="15.75" customHeight="1" x14ac:dyDescent="0.3">
      <c r="C34" s="45">
        <v>1025.28</v>
      </c>
      <c r="D34" s="38">
        <f t="shared" si="0"/>
        <v>-1.5795763797894789E-2</v>
      </c>
      <c r="E34" s="3"/>
    </row>
    <row r="35" spans="1:7" ht="15.75" customHeight="1" x14ac:dyDescent="0.3">
      <c r="C35" s="45">
        <v>1044.83</v>
      </c>
      <c r="D35" s="38">
        <f t="shared" si="0"/>
        <v>2.9710051020653311E-3</v>
      </c>
      <c r="E35" s="3"/>
    </row>
    <row r="36" spans="1:7" ht="15.75" customHeight="1" x14ac:dyDescent="0.3">
      <c r="C36" s="45">
        <v>1044.6400000000001</v>
      </c>
      <c r="D36" s="38">
        <f t="shared" si="0"/>
        <v>2.7886170667206153E-3</v>
      </c>
      <c r="E36" s="3"/>
    </row>
    <row r="37" spans="1:7" ht="15.75" customHeight="1" x14ac:dyDescent="0.3">
      <c r="C37" s="45">
        <v>1039.32</v>
      </c>
      <c r="D37" s="38">
        <f t="shared" si="0"/>
        <v>-2.3182479229362208E-3</v>
      </c>
      <c r="E37" s="3"/>
    </row>
    <row r="38" spans="1:7" ht="15.75" customHeight="1" x14ac:dyDescent="0.3">
      <c r="C38" s="45">
        <v>1041.6099999999999</v>
      </c>
      <c r="D38" s="38">
        <f t="shared" si="0"/>
        <v>-1.1999212851636934E-4</v>
      </c>
      <c r="E38" s="3"/>
    </row>
    <row r="39" spans="1:7" ht="15.75" customHeight="1" x14ac:dyDescent="0.3">
      <c r="C39" s="45">
        <v>1039.8900000000001</v>
      </c>
      <c r="D39" s="38">
        <f t="shared" si="0"/>
        <v>-1.7710838169014195E-3</v>
      </c>
      <c r="E39" s="3"/>
    </row>
    <row r="40" spans="1:7" ht="15.75" customHeight="1" x14ac:dyDescent="0.3">
      <c r="C40" s="45">
        <v>1052.44</v>
      </c>
      <c r="D40" s="38">
        <f t="shared" si="0"/>
        <v>1.0276125886142018E-2</v>
      </c>
      <c r="E40" s="3"/>
    </row>
    <row r="41" spans="1:7" ht="15.75" customHeight="1" x14ac:dyDescent="0.3">
      <c r="C41" s="45">
        <v>1051.46</v>
      </c>
      <c r="D41" s="38">
        <f t="shared" si="0"/>
        <v>9.3353875985736651E-3</v>
      </c>
      <c r="E41" s="3"/>
    </row>
    <row r="42" spans="1:7" ht="15.75" customHeight="1" x14ac:dyDescent="0.3">
      <c r="C42" s="45">
        <v>1041.06</v>
      </c>
      <c r="D42" s="38">
        <f t="shared" si="0"/>
        <v>-6.4795749398835077E-4</v>
      </c>
      <c r="E42" s="3"/>
    </row>
    <row r="43" spans="1:7" ht="16.5" customHeight="1" x14ac:dyDescent="0.3">
      <c r="C43" s="46">
        <v>1039.83</v>
      </c>
      <c r="D43" s="39">
        <f t="shared" si="0"/>
        <v>-1.8286800385894425E-3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41</v>
      </c>
      <c r="C45" s="33">
        <f>SUM(C24:C44)</f>
        <v>20834.699999999997</v>
      </c>
      <c r="D45" s="28"/>
      <c r="E45" s="4"/>
    </row>
    <row r="46" spans="1:7" ht="17.25" customHeight="1" x14ac:dyDescent="0.3">
      <c r="B46" s="32" t="s">
        <v>42</v>
      </c>
      <c r="C46" s="34">
        <f>AVERAGE(C24:C44)</f>
        <v>1041.7349999999999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42</v>
      </c>
      <c r="C48" s="35" t="s">
        <v>43</v>
      </c>
      <c r="D48" s="30"/>
      <c r="G48" s="8"/>
    </row>
    <row r="49" spans="1:6" ht="17.25" customHeight="1" x14ac:dyDescent="0.3">
      <c r="B49" s="48">
        <f>C46</f>
        <v>1041.7349999999999</v>
      </c>
      <c r="C49" s="43">
        <f>-IF(C46&lt;=80,10%,IF(C46&lt;250,7.5%,5%))</f>
        <v>-0.05</v>
      </c>
      <c r="D49" s="31">
        <f>IF(C46&lt;=80,C46*0.9,IF(C46&lt;250,C46*0.925,C46*0.95))</f>
        <v>989.64824999999985</v>
      </c>
    </row>
    <row r="50" spans="1:6" ht="17.25" customHeight="1" x14ac:dyDescent="0.3">
      <c r="B50" s="49"/>
      <c r="C50" s="44">
        <f>IF(C46&lt;=80, 10%, IF(C46&lt;250, 7.5%, 5%))</f>
        <v>0.05</v>
      </c>
      <c r="D50" s="31">
        <f>IF(C46&lt;=80, C46*1.1, IF(C46&lt;250, C46*1.075, C46*1.05))</f>
        <v>1093.8217499999998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25</v>
      </c>
      <c r="C52" s="17"/>
      <c r="D52" s="18" t="s">
        <v>26</v>
      </c>
      <c r="E52" s="19"/>
      <c r="F52" s="18" t="s">
        <v>27</v>
      </c>
    </row>
    <row r="53" spans="1:6" ht="34.5" customHeight="1" x14ac:dyDescent="0.3">
      <c r="A53" s="20" t="s">
        <v>28</v>
      </c>
      <c r="B53" s="21"/>
      <c r="C53" s="22"/>
      <c r="D53" s="21"/>
      <c r="E53" s="11"/>
      <c r="F53" s="23"/>
    </row>
    <row r="54" spans="1:6" ht="34.5" customHeight="1" x14ac:dyDescent="0.3">
      <c r="A54" s="20" t="s">
        <v>29</v>
      </c>
      <c r="B54" s="24"/>
      <c r="C54" s="25"/>
      <c r="D54" s="24"/>
      <c r="E54" s="11"/>
      <c r="F54" s="2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1" zoomScale="55" zoomScaleNormal="40" zoomScalePageLayoutView="55" workbookViewId="0">
      <selection activeCell="D114" sqref="D114"/>
    </sheetView>
  </sheetViews>
  <sheetFormatPr defaultColWidth="9.140625" defaultRowHeight="13.5" x14ac:dyDescent="0.25"/>
  <cols>
    <col min="1" max="1" width="55.42578125" style="103" customWidth="1"/>
    <col min="2" max="2" width="33.7109375" style="103" customWidth="1"/>
    <col min="3" max="3" width="42.28515625" style="103" customWidth="1"/>
    <col min="4" max="4" width="30.5703125" style="103" customWidth="1"/>
    <col min="5" max="5" width="39.85546875" style="103" customWidth="1"/>
    <col min="6" max="6" width="30.7109375" style="103" customWidth="1"/>
    <col min="7" max="7" width="39.85546875" style="103" customWidth="1"/>
    <col min="8" max="8" width="30" style="103" customWidth="1"/>
    <col min="9" max="9" width="30.28515625" style="103" hidden="1" customWidth="1"/>
    <col min="10" max="10" width="30.42578125" style="103" customWidth="1"/>
    <col min="11" max="11" width="21.28515625" style="103" customWidth="1"/>
    <col min="12" max="12" width="9.140625" style="103"/>
    <col min="13" max="16384" width="9.140625" style="110"/>
  </cols>
  <sheetData>
    <row r="1" spans="1:9" ht="18.75" customHeight="1" x14ac:dyDescent="0.25">
      <c r="A1" s="102" t="s">
        <v>44</v>
      </c>
      <c r="B1" s="102"/>
      <c r="C1" s="102"/>
      <c r="D1" s="102"/>
      <c r="E1" s="102"/>
      <c r="F1" s="102"/>
      <c r="G1" s="102"/>
      <c r="H1" s="102"/>
      <c r="I1" s="102"/>
    </row>
    <row r="2" spans="1:9" ht="18.75" customHeight="1" x14ac:dyDescent="0.25">
      <c r="A2" s="102"/>
      <c r="B2" s="102"/>
      <c r="C2" s="102"/>
      <c r="D2" s="102"/>
      <c r="E2" s="102"/>
      <c r="F2" s="102"/>
      <c r="G2" s="102"/>
      <c r="H2" s="102"/>
      <c r="I2" s="102"/>
    </row>
    <row r="3" spans="1:9" ht="18.75" customHeight="1" x14ac:dyDescent="0.25">
      <c r="A3" s="102"/>
      <c r="B3" s="102"/>
      <c r="C3" s="102"/>
      <c r="D3" s="102"/>
      <c r="E3" s="102"/>
      <c r="F3" s="102"/>
      <c r="G3" s="102"/>
      <c r="H3" s="102"/>
      <c r="I3" s="102"/>
    </row>
    <row r="4" spans="1:9" ht="18.75" customHeight="1" x14ac:dyDescent="0.25">
      <c r="A4" s="102"/>
      <c r="B4" s="102"/>
      <c r="C4" s="102"/>
      <c r="D4" s="102"/>
      <c r="E4" s="102"/>
      <c r="F4" s="102"/>
      <c r="G4" s="102"/>
      <c r="H4" s="102"/>
      <c r="I4" s="102"/>
    </row>
    <row r="5" spans="1:9" ht="18.75" customHeight="1" x14ac:dyDescent="0.25">
      <c r="A5" s="102"/>
      <c r="B5" s="102"/>
      <c r="C5" s="102"/>
      <c r="D5" s="102"/>
      <c r="E5" s="102"/>
      <c r="F5" s="102"/>
      <c r="G5" s="102"/>
      <c r="H5" s="102"/>
      <c r="I5" s="102"/>
    </row>
    <row r="6" spans="1:9" ht="18.75" customHeight="1" x14ac:dyDescent="0.25">
      <c r="A6" s="102"/>
      <c r="B6" s="102"/>
      <c r="C6" s="102"/>
      <c r="D6" s="102"/>
      <c r="E6" s="102"/>
      <c r="F6" s="102"/>
      <c r="G6" s="102"/>
      <c r="H6" s="102"/>
      <c r="I6" s="102"/>
    </row>
    <row r="7" spans="1:9" ht="18.75" customHeight="1" x14ac:dyDescent="0.25">
      <c r="A7" s="102"/>
      <c r="B7" s="102"/>
      <c r="C7" s="102"/>
      <c r="D7" s="102"/>
      <c r="E7" s="102"/>
      <c r="F7" s="102"/>
      <c r="G7" s="102"/>
      <c r="H7" s="102"/>
      <c r="I7" s="102"/>
    </row>
    <row r="8" spans="1:9" x14ac:dyDescent="0.25">
      <c r="A8" s="104" t="s">
        <v>45</v>
      </c>
      <c r="B8" s="104"/>
      <c r="C8" s="104"/>
      <c r="D8" s="104"/>
      <c r="E8" s="104"/>
      <c r="F8" s="104"/>
      <c r="G8" s="104"/>
      <c r="H8" s="104"/>
      <c r="I8" s="104"/>
    </row>
    <row r="9" spans="1:9" x14ac:dyDescent="0.25">
      <c r="A9" s="104"/>
      <c r="B9" s="104"/>
      <c r="C9" s="104"/>
      <c r="D9" s="104"/>
      <c r="E9" s="104"/>
      <c r="F9" s="104"/>
      <c r="G9" s="104"/>
      <c r="H9" s="104"/>
      <c r="I9" s="104"/>
    </row>
    <row r="10" spans="1:9" x14ac:dyDescent="0.25">
      <c r="A10" s="104"/>
      <c r="B10" s="104"/>
      <c r="C10" s="104"/>
      <c r="D10" s="104"/>
      <c r="E10" s="104"/>
      <c r="F10" s="104"/>
      <c r="G10" s="104"/>
      <c r="H10" s="104"/>
      <c r="I10" s="104"/>
    </row>
    <row r="11" spans="1:9" x14ac:dyDescent="0.25">
      <c r="A11" s="104"/>
      <c r="B11" s="104"/>
      <c r="C11" s="104"/>
      <c r="D11" s="104"/>
      <c r="E11" s="104"/>
      <c r="F11" s="104"/>
      <c r="G11" s="104"/>
      <c r="H11" s="104"/>
      <c r="I11" s="104"/>
    </row>
    <row r="12" spans="1:9" x14ac:dyDescent="0.25">
      <c r="A12" s="104"/>
      <c r="B12" s="104"/>
      <c r="C12" s="104"/>
      <c r="D12" s="104"/>
      <c r="E12" s="104"/>
      <c r="F12" s="104"/>
      <c r="G12" s="104"/>
      <c r="H12" s="104"/>
      <c r="I12" s="104"/>
    </row>
    <row r="13" spans="1:9" x14ac:dyDescent="0.25">
      <c r="A13" s="104"/>
      <c r="B13" s="104"/>
      <c r="C13" s="104"/>
      <c r="D13" s="104"/>
      <c r="E13" s="104"/>
      <c r="F13" s="104"/>
      <c r="G13" s="104"/>
      <c r="H13" s="104"/>
      <c r="I13" s="104"/>
    </row>
    <row r="14" spans="1:9" x14ac:dyDescent="0.25">
      <c r="A14" s="104"/>
      <c r="B14" s="104"/>
      <c r="C14" s="104"/>
      <c r="D14" s="104"/>
      <c r="E14" s="104"/>
      <c r="F14" s="104"/>
      <c r="G14" s="104"/>
      <c r="H14" s="104"/>
      <c r="I14" s="104"/>
    </row>
    <row r="15" spans="1:9" ht="19.5" customHeight="1" thickBot="1" x14ac:dyDescent="0.35">
      <c r="A15" s="105"/>
    </row>
    <row r="16" spans="1:9" ht="19.5" customHeight="1" thickBot="1" x14ac:dyDescent="0.35">
      <c r="A16" s="106" t="s">
        <v>30</v>
      </c>
      <c r="B16" s="107"/>
      <c r="C16" s="107"/>
      <c r="D16" s="107"/>
      <c r="E16" s="107"/>
      <c r="F16" s="107"/>
      <c r="G16" s="107"/>
      <c r="H16" s="108"/>
    </row>
    <row r="17" spans="1:14" ht="20.25" customHeight="1" x14ac:dyDescent="0.25">
      <c r="A17" s="109" t="s">
        <v>46</v>
      </c>
      <c r="B17" s="109"/>
      <c r="C17" s="109"/>
      <c r="D17" s="109"/>
      <c r="E17" s="109"/>
      <c r="F17" s="109"/>
      <c r="G17" s="109"/>
      <c r="H17" s="109"/>
    </row>
    <row r="18" spans="1:14" ht="26.25" customHeight="1" x14ac:dyDescent="0.4">
      <c r="A18" s="111" t="s">
        <v>32</v>
      </c>
      <c r="B18" s="112" t="s">
        <v>124</v>
      </c>
      <c r="C18" s="112"/>
      <c r="D18" s="113"/>
      <c r="E18" s="114"/>
      <c r="F18" s="115"/>
      <c r="G18" s="115"/>
      <c r="H18" s="115"/>
    </row>
    <row r="19" spans="1:14" ht="26.25" customHeight="1" x14ac:dyDescent="0.4">
      <c r="A19" s="111" t="s">
        <v>33</v>
      </c>
      <c r="B19" s="116" t="s">
        <v>7</v>
      </c>
      <c r="C19" s="115">
        <v>29</v>
      </c>
      <c r="D19" s="115"/>
      <c r="E19" s="115"/>
      <c r="F19" s="115"/>
      <c r="G19" s="115"/>
      <c r="H19" s="115"/>
    </row>
    <row r="20" spans="1:14" ht="26.25" customHeight="1" x14ac:dyDescent="0.4">
      <c r="A20" s="111" t="s">
        <v>34</v>
      </c>
      <c r="B20" s="117" t="s">
        <v>127</v>
      </c>
      <c r="C20" s="117"/>
      <c r="D20" s="115"/>
      <c r="E20" s="115"/>
      <c r="F20" s="115"/>
      <c r="G20" s="115"/>
      <c r="H20" s="115"/>
    </row>
    <row r="21" spans="1:14" ht="26.25" customHeight="1" x14ac:dyDescent="0.4">
      <c r="A21" s="111" t="s">
        <v>35</v>
      </c>
      <c r="B21" s="117" t="s">
        <v>128</v>
      </c>
      <c r="C21" s="117"/>
      <c r="D21" s="117"/>
      <c r="E21" s="117"/>
      <c r="F21" s="117"/>
      <c r="G21" s="117"/>
      <c r="H21" s="117"/>
      <c r="I21" s="118"/>
    </row>
    <row r="22" spans="1:14" ht="26.25" customHeight="1" x14ac:dyDescent="0.4">
      <c r="A22" s="111" t="s">
        <v>36</v>
      </c>
      <c r="B22" s="119" t="s">
        <v>129</v>
      </c>
      <c r="C22" s="115"/>
      <c r="D22" s="115"/>
      <c r="E22" s="115"/>
      <c r="F22" s="115"/>
      <c r="G22" s="115"/>
      <c r="H22" s="115"/>
    </row>
    <row r="23" spans="1:14" ht="26.25" customHeight="1" x14ac:dyDescent="0.4">
      <c r="A23" s="111" t="s">
        <v>37</v>
      </c>
      <c r="B23" s="119"/>
      <c r="C23" s="115"/>
      <c r="D23" s="115"/>
      <c r="E23" s="115"/>
      <c r="F23" s="115"/>
      <c r="G23" s="115"/>
      <c r="H23" s="115"/>
    </row>
    <row r="24" spans="1:14" ht="18.75" x14ac:dyDescent="0.3">
      <c r="A24" s="111"/>
      <c r="B24" s="120"/>
    </row>
    <row r="25" spans="1:14" ht="18.75" x14ac:dyDescent="0.3">
      <c r="A25" s="121" t="s">
        <v>1</v>
      </c>
      <c r="B25" s="120"/>
    </row>
    <row r="26" spans="1:14" ht="26.25" customHeight="1" x14ac:dyDescent="0.4">
      <c r="A26" s="122" t="s">
        <v>4</v>
      </c>
      <c r="B26" s="112" t="s">
        <v>130</v>
      </c>
      <c r="C26" s="112"/>
    </row>
    <row r="27" spans="1:14" ht="26.25" customHeight="1" x14ac:dyDescent="0.4">
      <c r="A27" s="123" t="s">
        <v>47</v>
      </c>
      <c r="B27" s="124" t="s">
        <v>131</v>
      </c>
      <c r="C27" s="124"/>
    </row>
    <row r="28" spans="1:14" ht="27" customHeight="1" thickBot="1" x14ac:dyDescent="0.45">
      <c r="A28" s="123" t="s">
        <v>6</v>
      </c>
      <c r="B28" s="125">
        <v>99.9</v>
      </c>
    </row>
    <row r="29" spans="1:14" s="130" customFormat="1" ht="27" customHeight="1" thickBot="1" x14ac:dyDescent="0.45">
      <c r="A29" s="123" t="s">
        <v>48</v>
      </c>
      <c r="B29" s="126">
        <v>0</v>
      </c>
      <c r="C29" s="127" t="s">
        <v>49</v>
      </c>
      <c r="D29" s="128"/>
      <c r="E29" s="128"/>
      <c r="F29" s="128"/>
      <c r="G29" s="129"/>
      <c r="I29" s="131"/>
      <c r="J29" s="131"/>
      <c r="K29" s="131"/>
      <c r="L29" s="131"/>
    </row>
    <row r="30" spans="1:14" s="130" customFormat="1" ht="19.5" customHeight="1" thickBot="1" x14ac:dyDescent="0.35">
      <c r="A30" s="123" t="s">
        <v>50</v>
      </c>
      <c r="B30" s="132">
        <f>B28-B29</f>
        <v>99.9</v>
      </c>
      <c r="C30" s="133"/>
      <c r="D30" s="133"/>
      <c r="E30" s="133"/>
      <c r="F30" s="133"/>
      <c r="G30" s="134"/>
      <c r="I30" s="131"/>
      <c r="J30" s="131"/>
      <c r="K30" s="131"/>
      <c r="L30" s="131"/>
    </row>
    <row r="31" spans="1:14" s="130" customFormat="1" ht="27" customHeight="1" thickBot="1" x14ac:dyDescent="0.45">
      <c r="A31" s="123" t="s">
        <v>51</v>
      </c>
      <c r="B31" s="135">
        <v>1</v>
      </c>
      <c r="C31" s="136" t="s">
        <v>52</v>
      </c>
      <c r="D31" s="137"/>
      <c r="E31" s="137"/>
      <c r="F31" s="137"/>
      <c r="G31" s="137"/>
      <c r="H31" s="138"/>
      <c r="I31" s="131"/>
      <c r="J31" s="131"/>
      <c r="K31" s="131"/>
      <c r="L31" s="131"/>
    </row>
    <row r="32" spans="1:14" s="130" customFormat="1" ht="27" customHeight="1" thickBot="1" x14ac:dyDescent="0.45">
      <c r="A32" s="123" t="s">
        <v>53</v>
      </c>
      <c r="B32" s="135">
        <v>1</v>
      </c>
      <c r="C32" s="136" t="s">
        <v>54</v>
      </c>
      <c r="D32" s="137"/>
      <c r="E32" s="137"/>
      <c r="F32" s="137"/>
      <c r="G32" s="137"/>
      <c r="H32" s="138"/>
      <c r="I32" s="131"/>
      <c r="J32" s="131"/>
      <c r="K32" s="131"/>
      <c r="L32" s="139"/>
      <c r="M32" s="139"/>
      <c r="N32" s="140"/>
    </row>
    <row r="33" spans="1:14" s="130" customFormat="1" ht="17.25" customHeight="1" x14ac:dyDescent="0.3">
      <c r="A33" s="123"/>
      <c r="B33" s="141"/>
      <c r="C33" s="142"/>
      <c r="D33" s="142"/>
      <c r="E33" s="142"/>
      <c r="F33" s="142"/>
      <c r="G33" s="142"/>
      <c r="H33" s="142"/>
      <c r="I33" s="131"/>
      <c r="J33" s="131"/>
      <c r="K33" s="131"/>
      <c r="L33" s="139"/>
      <c r="M33" s="139"/>
      <c r="N33" s="140"/>
    </row>
    <row r="34" spans="1:14" s="130" customFormat="1" ht="18.75" x14ac:dyDescent="0.3">
      <c r="A34" s="123" t="s">
        <v>55</v>
      </c>
      <c r="B34" s="143">
        <f>B31/B32</f>
        <v>1</v>
      </c>
      <c r="C34" s="105" t="s">
        <v>56</v>
      </c>
      <c r="D34" s="105"/>
      <c r="E34" s="105"/>
      <c r="F34" s="105"/>
      <c r="G34" s="105"/>
      <c r="I34" s="131"/>
      <c r="J34" s="131"/>
      <c r="K34" s="131"/>
      <c r="L34" s="139"/>
      <c r="M34" s="139"/>
      <c r="N34" s="140"/>
    </row>
    <row r="35" spans="1:14" s="130" customFormat="1" ht="19.5" customHeight="1" thickBot="1" x14ac:dyDescent="0.35">
      <c r="A35" s="123"/>
      <c r="B35" s="132"/>
      <c r="G35" s="105"/>
      <c r="I35" s="131"/>
      <c r="J35" s="131"/>
      <c r="K35" s="131"/>
      <c r="L35" s="139"/>
      <c r="M35" s="139"/>
      <c r="N35" s="140"/>
    </row>
    <row r="36" spans="1:14" s="130" customFormat="1" ht="27" customHeight="1" thickBot="1" x14ac:dyDescent="0.45">
      <c r="A36" s="144" t="s">
        <v>57</v>
      </c>
      <c r="B36" s="145">
        <v>25</v>
      </c>
      <c r="C36" s="105"/>
      <c r="D36" s="146" t="s">
        <v>58</v>
      </c>
      <c r="E36" s="147"/>
      <c r="F36" s="146" t="s">
        <v>59</v>
      </c>
      <c r="G36" s="148"/>
      <c r="J36" s="131"/>
      <c r="K36" s="131"/>
      <c r="L36" s="139"/>
      <c r="M36" s="139"/>
      <c r="N36" s="140"/>
    </row>
    <row r="37" spans="1:14" s="130" customFormat="1" ht="27" customHeight="1" thickBot="1" x14ac:dyDescent="0.45">
      <c r="A37" s="149" t="s">
        <v>60</v>
      </c>
      <c r="B37" s="150">
        <v>5</v>
      </c>
      <c r="C37" s="151" t="s">
        <v>61</v>
      </c>
      <c r="D37" s="152" t="s">
        <v>62</v>
      </c>
      <c r="E37" s="153" t="s">
        <v>63</v>
      </c>
      <c r="F37" s="152" t="s">
        <v>62</v>
      </c>
      <c r="G37" s="154" t="s">
        <v>63</v>
      </c>
      <c r="I37" s="155" t="s">
        <v>64</v>
      </c>
      <c r="J37" s="131"/>
      <c r="K37" s="131"/>
      <c r="L37" s="139"/>
      <c r="M37" s="139"/>
      <c r="N37" s="140"/>
    </row>
    <row r="38" spans="1:14" s="130" customFormat="1" ht="26.25" customHeight="1" x14ac:dyDescent="0.4">
      <c r="A38" s="149" t="s">
        <v>65</v>
      </c>
      <c r="B38" s="150">
        <v>25</v>
      </c>
      <c r="C38" s="156">
        <v>1</v>
      </c>
      <c r="D38" s="157">
        <v>156319588</v>
      </c>
      <c r="E38" s="158">
        <f>IF(ISBLANK(D38),"-",$D$48/$D$45*D38)</f>
        <v>152436496.89631179</v>
      </c>
      <c r="F38" s="157">
        <v>161209651</v>
      </c>
      <c r="G38" s="159">
        <f>IF(ISBLANK(F38),"-",$D$48/$F$45*F38)</f>
        <v>155313784.4292801</v>
      </c>
      <c r="I38" s="160"/>
      <c r="J38" s="131"/>
      <c r="K38" s="131"/>
      <c r="L38" s="139"/>
      <c r="M38" s="139"/>
      <c r="N38" s="140"/>
    </row>
    <row r="39" spans="1:14" s="130" customFormat="1" ht="26.25" customHeight="1" x14ac:dyDescent="0.4">
      <c r="A39" s="149" t="s">
        <v>66</v>
      </c>
      <c r="B39" s="150">
        <v>1</v>
      </c>
      <c r="C39" s="161">
        <v>2</v>
      </c>
      <c r="D39" s="162">
        <v>156369576</v>
      </c>
      <c r="E39" s="163">
        <f>IF(ISBLANK(D39),"-",$D$48/$D$45*D39)</f>
        <v>152485243.15840438</v>
      </c>
      <c r="F39" s="162">
        <v>161404238</v>
      </c>
      <c r="G39" s="164">
        <f>IF(ISBLANK(F39),"-",$D$48/$F$45*F39)</f>
        <v>155501254.86410376</v>
      </c>
      <c r="I39" s="165">
        <f>ABS((F43/D43*D42)-F42)/D42</f>
        <v>1.9455461024272355E-2</v>
      </c>
      <c r="J39" s="131"/>
      <c r="K39" s="131"/>
      <c r="L39" s="139"/>
      <c r="M39" s="139"/>
      <c r="N39" s="140"/>
    </row>
    <row r="40" spans="1:14" ht="26.25" customHeight="1" x14ac:dyDescent="0.4">
      <c r="A40" s="149" t="s">
        <v>67</v>
      </c>
      <c r="B40" s="150">
        <v>1</v>
      </c>
      <c r="C40" s="161">
        <v>3</v>
      </c>
      <c r="D40" s="162">
        <v>156497300</v>
      </c>
      <c r="E40" s="163">
        <f>IF(ISBLANK(D40),"-",$D$48/$D$45*D40)</f>
        <v>152609794.40229318</v>
      </c>
      <c r="F40" s="162">
        <v>161414239</v>
      </c>
      <c r="G40" s="164">
        <f>IF(ISBLANK(F40),"-",$D$48/$F$45*F40)</f>
        <v>155510890.10088047</v>
      </c>
      <c r="I40" s="165"/>
      <c r="L40" s="139"/>
      <c r="M40" s="139"/>
      <c r="N40" s="105"/>
    </row>
    <row r="41" spans="1:14" ht="27" customHeight="1" thickBot="1" x14ac:dyDescent="0.45">
      <c r="A41" s="149" t="s">
        <v>68</v>
      </c>
      <c r="B41" s="150">
        <v>1</v>
      </c>
      <c r="C41" s="166">
        <v>4</v>
      </c>
      <c r="D41" s="167"/>
      <c r="E41" s="168" t="str">
        <f>IF(ISBLANK(D41),"-",$D$48/$D$45*D41)</f>
        <v>-</v>
      </c>
      <c r="F41" s="167"/>
      <c r="G41" s="169" t="str">
        <f>IF(ISBLANK(F41),"-",$D$48/$F$45*F41)</f>
        <v>-</v>
      </c>
      <c r="I41" s="170"/>
      <c r="L41" s="139"/>
      <c r="M41" s="139"/>
      <c r="N41" s="105"/>
    </row>
    <row r="42" spans="1:14" ht="27" customHeight="1" thickBot="1" x14ac:dyDescent="0.45">
      <c r="A42" s="149" t="s">
        <v>69</v>
      </c>
      <c r="B42" s="150">
        <v>1</v>
      </c>
      <c r="C42" s="171" t="s">
        <v>70</v>
      </c>
      <c r="D42" s="172">
        <f>AVERAGE(D38:D41)</f>
        <v>156395488</v>
      </c>
      <c r="E42" s="173">
        <f>AVERAGE(E38:E41)</f>
        <v>152510511.48566976</v>
      </c>
      <c r="F42" s="172">
        <f>AVERAGE(F38:F41)</f>
        <v>161342709.33333334</v>
      </c>
      <c r="G42" s="174">
        <f>AVERAGE(G38:G41)</f>
        <v>155441976.46475479</v>
      </c>
      <c r="H42" s="175"/>
    </row>
    <row r="43" spans="1:14" ht="26.25" customHeight="1" x14ac:dyDescent="0.4">
      <c r="A43" s="149" t="s">
        <v>71</v>
      </c>
      <c r="B43" s="150">
        <v>1</v>
      </c>
      <c r="C43" s="176" t="s">
        <v>72</v>
      </c>
      <c r="D43" s="177">
        <v>20.53</v>
      </c>
      <c r="E43" s="105"/>
      <c r="F43" s="177">
        <v>20.78</v>
      </c>
      <c r="H43" s="175"/>
    </row>
    <row r="44" spans="1:14" ht="26.25" customHeight="1" x14ac:dyDescent="0.4">
      <c r="A44" s="149" t="s">
        <v>73</v>
      </c>
      <c r="B44" s="150">
        <v>1</v>
      </c>
      <c r="C44" s="178" t="s">
        <v>74</v>
      </c>
      <c r="D44" s="179">
        <f>D43*$B$34</f>
        <v>20.53</v>
      </c>
      <c r="E44" s="180"/>
      <c r="F44" s="179">
        <f>F43*$B$34</f>
        <v>20.78</v>
      </c>
      <c r="H44" s="175"/>
    </row>
    <row r="45" spans="1:14" ht="19.5" customHeight="1" thickBot="1" x14ac:dyDescent="0.35">
      <c r="A45" s="149" t="s">
        <v>75</v>
      </c>
      <c r="B45" s="161">
        <f>(B44/B43)*(B42/B41)*(B40/B39)*(B38/B37)*B36</f>
        <v>125</v>
      </c>
      <c r="C45" s="178" t="s">
        <v>76</v>
      </c>
      <c r="D45" s="181">
        <f>D44*$B$30/100</f>
        <v>20.50947</v>
      </c>
      <c r="E45" s="182"/>
      <c r="F45" s="181">
        <f>F44*$B$30/100</f>
        <v>20.759219999999999</v>
      </c>
      <c r="H45" s="175"/>
    </row>
    <row r="46" spans="1:14" ht="19.5" customHeight="1" thickBot="1" x14ac:dyDescent="0.35">
      <c r="A46" s="183" t="s">
        <v>77</v>
      </c>
      <c r="B46" s="184"/>
      <c r="C46" s="178" t="s">
        <v>78</v>
      </c>
      <c r="D46" s="185">
        <f>D45/$B$45</f>
        <v>0.16407576000000001</v>
      </c>
      <c r="E46" s="186"/>
      <c r="F46" s="187">
        <f>F45/$B$45</f>
        <v>0.16607375999999999</v>
      </c>
      <c r="H46" s="175"/>
    </row>
    <row r="47" spans="1:14" ht="27" customHeight="1" thickBot="1" x14ac:dyDescent="0.45">
      <c r="A47" s="188"/>
      <c r="B47" s="189"/>
      <c r="C47" s="190" t="s">
        <v>79</v>
      </c>
      <c r="D47" s="191">
        <v>0.16</v>
      </c>
      <c r="E47" s="192"/>
      <c r="F47" s="186"/>
      <c r="H47" s="175"/>
    </row>
    <row r="48" spans="1:14" ht="18.75" x14ac:dyDescent="0.3">
      <c r="C48" s="193" t="s">
        <v>80</v>
      </c>
      <c r="D48" s="181">
        <f>D47*$B$45</f>
        <v>20</v>
      </c>
      <c r="F48" s="194"/>
      <c r="H48" s="175"/>
    </row>
    <row r="49" spans="1:12" ht="19.5" customHeight="1" thickBot="1" x14ac:dyDescent="0.35">
      <c r="C49" s="195" t="s">
        <v>81</v>
      </c>
      <c r="D49" s="196">
        <f>D48/B34</f>
        <v>20</v>
      </c>
      <c r="F49" s="194"/>
      <c r="H49" s="175"/>
    </row>
    <row r="50" spans="1:12" ht="18.75" x14ac:dyDescent="0.3">
      <c r="C50" s="144" t="s">
        <v>82</v>
      </c>
      <c r="D50" s="197">
        <f>AVERAGE(E38:E41,G38:G41)</f>
        <v>153976243.97521228</v>
      </c>
      <c r="F50" s="198"/>
      <c r="H50" s="175"/>
    </row>
    <row r="51" spans="1:12" ht="18.75" x14ac:dyDescent="0.3">
      <c r="C51" s="149" t="s">
        <v>83</v>
      </c>
      <c r="D51" s="199">
        <f>STDEV(E38:E41,G38:G41)/D50</f>
        <v>1.0444211521140395E-2</v>
      </c>
      <c r="F51" s="198"/>
      <c r="H51" s="175"/>
    </row>
    <row r="52" spans="1:12" ht="19.5" customHeight="1" thickBot="1" x14ac:dyDescent="0.35">
      <c r="C52" s="200" t="s">
        <v>20</v>
      </c>
      <c r="D52" s="201">
        <f>COUNT(E38:E41,G38:G41)</f>
        <v>6</v>
      </c>
      <c r="F52" s="198"/>
    </row>
    <row r="54" spans="1:12" ht="18.75" x14ac:dyDescent="0.3">
      <c r="A54" s="202" t="s">
        <v>1</v>
      </c>
      <c r="B54" s="203" t="s">
        <v>84</v>
      </c>
    </row>
    <row r="55" spans="1:12" ht="18.75" x14ac:dyDescent="0.3">
      <c r="A55" s="105" t="s">
        <v>85</v>
      </c>
      <c r="B55" s="204" t="str">
        <f>B21</f>
        <v>Each tablets contains Trimethoprim B.P 160 mg, Sulfamethoxazole 800 mg</v>
      </c>
    </row>
    <row r="56" spans="1:12" ht="26.25" customHeight="1" x14ac:dyDescent="0.4">
      <c r="A56" s="204" t="s">
        <v>86</v>
      </c>
      <c r="B56" s="205">
        <v>800</v>
      </c>
      <c r="C56" s="105" t="str">
        <f>B20</f>
        <v>Sulfamethoxazole</v>
      </c>
      <c r="H56" s="180"/>
    </row>
    <row r="57" spans="1:12" ht="18.75" x14ac:dyDescent="0.3">
      <c r="A57" s="204" t="s">
        <v>87</v>
      </c>
      <c r="B57" s="206">
        <f>Uniformity!C46</f>
        <v>1041.7349999999999</v>
      </c>
      <c r="H57" s="180"/>
    </row>
    <row r="58" spans="1:12" ht="19.5" customHeight="1" thickBot="1" x14ac:dyDescent="0.35">
      <c r="H58" s="180"/>
    </row>
    <row r="59" spans="1:12" s="130" customFormat="1" ht="27" customHeight="1" thickBot="1" x14ac:dyDescent="0.45">
      <c r="A59" s="144" t="s">
        <v>88</v>
      </c>
      <c r="B59" s="145">
        <v>100</v>
      </c>
      <c r="C59" s="105"/>
      <c r="D59" s="207" t="s">
        <v>89</v>
      </c>
      <c r="E59" s="208" t="s">
        <v>61</v>
      </c>
      <c r="F59" s="208" t="s">
        <v>62</v>
      </c>
      <c r="G59" s="208" t="s">
        <v>90</v>
      </c>
      <c r="H59" s="151" t="s">
        <v>91</v>
      </c>
      <c r="L59" s="131"/>
    </row>
    <row r="60" spans="1:12" s="130" customFormat="1" ht="26.25" customHeight="1" x14ac:dyDescent="0.4">
      <c r="A60" s="149" t="s">
        <v>92</v>
      </c>
      <c r="B60" s="150">
        <v>1</v>
      </c>
      <c r="C60" s="209" t="s">
        <v>93</v>
      </c>
      <c r="D60" s="210">
        <v>1043.54</v>
      </c>
      <c r="E60" s="211">
        <v>1</v>
      </c>
      <c r="F60" s="212">
        <v>160002859</v>
      </c>
      <c r="G60" s="213">
        <f>IF(ISBLANK(F60),"-",(F60/$D$50*$D$47*$B$68)*($B$57/$D$60))</f>
        <v>829.87400985444071</v>
      </c>
      <c r="H60" s="214">
        <f t="shared" ref="H60:H71" si="0">IF(ISBLANK(F60),"-",G60/$B$56)</f>
        <v>1.0373425123180509</v>
      </c>
      <c r="L60" s="131"/>
    </row>
    <row r="61" spans="1:12" s="130" customFormat="1" ht="26.25" customHeight="1" x14ac:dyDescent="0.4">
      <c r="A61" s="149" t="s">
        <v>94</v>
      </c>
      <c r="B61" s="150">
        <v>50</v>
      </c>
      <c r="C61" s="215"/>
      <c r="D61" s="216"/>
      <c r="E61" s="217">
        <v>2</v>
      </c>
      <c r="F61" s="162">
        <v>159908642</v>
      </c>
      <c r="G61" s="218">
        <f>IF(ISBLANK(F61),"-",(F61/$D$50*$D$47*$B$68)*($B$57/$D$60))</f>
        <v>829.38534208890746</v>
      </c>
      <c r="H61" s="219">
        <f t="shared" si="0"/>
        <v>1.0367316776111344</v>
      </c>
      <c r="L61" s="131"/>
    </row>
    <row r="62" spans="1:12" s="130" customFormat="1" ht="26.25" customHeight="1" x14ac:dyDescent="0.4">
      <c r="A62" s="149" t="s">
        <v>95</v>
      </c>
      <c r="B62" s="150">
        <v>1</v>
      </c>
      <c r="C62" s="215"/>
      <c r="D62" s="216"/>
      <c r="E62" s="217">
        <v>3</v>
      </c>
      <c r="F62" s="220">
        <v>159579040</v>
      </c>
      <c r="G62" s="218">
        <f>IF(ISBLANK(F62),"-",(F62/$D$50*$D$47*$B$68)*($B$57/$D$60))</f>
        <v>827.67582180217278</v>
      </c>
      <c r="H62" s="219">
        <f t="shared" si="0"/>
        <v>1.034594777252716</v>
      </c>
      <c r="L62" s="131"/>
    </row>
    <row r="63" spans="1:12" ht="27" customHeight="1" thickBot="1" x14ac:dyDescent="0.45">
      <c r="A63" s="149" t="s">
        <v>96</v>
      </c>
      <c r="B63" s="150">
        <v>1</v>
      </c>
      <c r="C63" s="221"/>
      <c r="D63" s="222"/>
      <c r="E63" s="223">
        <v>4</v>
      </c>
      <c r="F63" s="224"/>
      <c r="G63" s="218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149" t="s">
        <v>97</v>
      </c>
      <c r="B64" s="150">
        <v>1</v>
      </c>
      <c r="C64" s="209" t="s">
        <v>98</v>
      </c>
      <c r="D64" s="210">
        <v>1039.3599999999999</v>
      </c>
      <c r="E64" s="211">
        <v>1</v>
      </c>
      <c r="F64" s="212">
        <v>161156535</v>
      </c>
      <c r="G64" s="225">
        <f>IF(ISBLANK(F64),"-",(F64/$D$50*$D$47*$B$68)*($B$57/$D$64))</f>
        <v>839.21926233672298</v>
      </c>
      <c r="H64" s="226">
        <f t="shared" si="0"/>
        <v>1.0490240779209037</v>
      </c>
    </row>
    <row r="65" spans="1:8" ht="26.25" customHeight="1" x14ac:dyDescent="0.4">
      <c r="A65" s="149" t="s">
        <v>99</v>
      </c>
      <c r="B65" s="150">
        <v>1</v>
      </c>
      <c r="C65" s="215"/>
      <c r="D65" s="216"/>
      <c r="E65" s="217">
        <v>2</v>
      </c>
      <c r="F65" s="162">
        <v>160935535</v>
      </c>
      <c r="G65" s="227">
        <f>IF(ISBLANK(F65),"-",(F65/$D$50*$D$47*$B$68)*($B$57/$D$64))</f>
        <v>838.06840949059767</v>
      </c>
      <c r="H65" s="228">
        <f t="shared" si="0"/>
        <v>1.0475855118632471</v>
      </c>
    </row>
    <row r="66" spans="1:8" ht="26.25" customHeight="1" x14ac:dyDescent="0.4">
      <c r="A66" s="149" t="s">
        <v>100</v>
      </c>
      <c r="B66" s="150">
        <v>1</v>
      </c>
      <c r="C66" s="215"/>
      <c r="D66" s="216"/>
      <c r="E66" s="217">
        <v>3</v>
      </c>
      <c r="F66" s="162">
        <v>161088711</v>
      </c>
      <c r="G66" s="227">
        <f>IF(ISBLANK(F66),"-",(F66/$D$50*$D$47*$B$68)*($B$57/$D$64))</f>
        <v>838.86607028497804</v>
      </c>
      <c r="H66" s="228">
        <f t="shared" si="0"/>
        <v>1.0485825878562225</v>
      </c>
    </row>
    <row r="67" spans="1:8" ht="27" customHeight="1" thickBot="1" x14ac:dyDescent="0.45">
      <c r="A67" s="149" t="s">
        <v>101</v>
      </c>
      <c r="B67" s="150">
        <v>1</v>
      </c>
      <c r="C67" s="221"/>
      <c r="D67" s="222"/>
      <c r="E67" s="223">
        <v>4</v>
      </c>
      <c r="F67" s="224"/>
      <c r="G67" s="229" t="str">
        <f>IF(ISBLANK(F67),"-",(F67/$D$50*$D$47*$B$68)*($B$57/$D$64))</f>
        <v>-</v>
      </c>
      <c r="H67" s="230" t="str">
        <f t="shared" si="0"/>
        <v>-</v>
      </c>
    </row>
    <row r="68" spans="1:8" ht="26.25" customHeight="1" x14ac:dyDescent="0.4">
      <c r="A68" s="149" t="s">
        <v>102</v>
      </c>
      <c r="B68" s="231">
        <f>(B67/B66)*(B65/B64)*(B63/B62)*(B61/B60)*B59</f>
        <v>5000</v>
      </c>
      <c r="C68" s="209" t="s">
        <v>103</v>
      </c>
      <c r="D68" s="210">
        <v>1044.19</v>
      </c>
      <c r="E68" s="211">
        <v>1</v>
      </c>
      <c r="F68" s="212">
        <v>158005773</v>
      </c>
      <c r="G68" s="225">
        <f>IF(ISBLANK(F68),"-",(F68/$D$50*$D$47*$B$68)*($B$57/$D$68))</f>
        <v>819.00574175520285</v>
      </c>
      <c r="H68" s="219">
        <f t="shared" si="0"/>
        <v>1.0237571771940035</v>
      </c>
    </row>
    <row r="69" spans="1:8" ht="27" customHeight="1" thickBot="1" x14ac:dyDescent="0.45">
      <c r="A69" s="200" t="s">
        <v>104</v>
      </c>
      <c r="B69" s="232">
        <f>(D47*B68)/B56*B57</f>
        <v>1041.7349999999999</v>
      </c>
      <c r="C69" s="215"/>
      <c r="D69" s="216"/>
      <c r="E69" s="217">
        <v>2</v>
      </c>
      <c r="F69" s="162">
        <v>157531799</v>
      </c>
      <c r="G69" s="227">
        <f>IF(ISBLANK(F69),"-",(F69/$D$50*$D$47*$B$68)*($B$57/$D$68))</f>
        <v>816.54894906926302</v>
      </c>
      <c r="H69" s="219">
        <f t="shared" si="0"/>
        <v>1.0206861863365788</v>
      </c>
    </row>
    <row r="70" spans="1:8" ht="26.25" customHeight="1" x14ac:dyDescent="0.4">
      <c r="A70" s="233" t="s">
        <v>77</v>
      </c>
      <c r="B70" s="234"/>
      <c r="C70" s="215"/>
      <c r="D70" s="216"/>
      <c r="E70" s="217">
        <v>3</v>
      </c>
      <c r="F70" s="162">
        <v>157528789</v>
      </c>
      <c r="G70" s="227">
        <f>IF(ISBLANK(F70),"-",(F70/$D$50*$D$47*$B$68)*($B$57/$D$68))</f>
        <v>816.53334706159046</v>
      </c>
      <c r="H70" s="219">
        <f t="shared" si="0"/>
        <v>1.020666683826988</v>
      </c>
    </row>
    <row r="71" spans="1:8" ht="27" customHeight="1" thickBot="1" x14ac:dyDescent="0.45">
      <c r="A71" s="235"/>
      <c r="B71" s="236"/>
      <c r="C71" s="237"/>
      <c r="D71" s="222"/>
      <c r="E71" s="223">
        <v>4</v>
      </c>
      <c r="F71" s="224"/>
      <c r="G71" s="229" t="str">
        <f>IF(ISBLANK(F71),"-",(F71/$D$50*$D$47*$B$68)*($B$57/$D$68))</f>
        <v>-</v>
      </c>
      <c r="H71" s="238" t="str">
        <f t="shared" si="0"/>
        <v>-</v>
      </c>
    </row>
    <row r="72" spans="1:8" ht="26.25" customHeight="1" x14ac:dyDescent="0.4">
      <c r="A72" s="180"/>
      <c r="B72" s="180"/>
      <c r="C72" s="180"/>
      <c r="D72" s="180"/>
      <c r="E72" s="180"/>
      <c r="F72" s="239" t="s">
        <v>70</v>
      </c>
      <c r="G72" s="240">
        <f>AVERAGE(G60:G71)</f>
        <v>828.3529948604305</v>
      </c>
      <c r="H72" s="241">
        <f>AVERAGE(H60:H71)</f>
        <v>1.0354412435755382</v>
      </c>
    </row>
    <row r="73" spans="1:8" ht="26.25" customHeight="1" x14ac:dyDescent="0.4">
      <c r="C73" s="180"/>
      <c r="D73" s="180"/>
      <c r="E73" s="180"/>
      <c r="F73" s="242" t="s">
        <v>83</v>
      </c>
      <c r="G73" s="243">
        <f>STDEV(G60:G71)/G72</f>
        <v>1.1237788040167772E-2</v>
      </c>
      <c r="H73" s="243">
        <f>STDEV(H60:H71)/H72</f>
        <v>1.1237788040167776E-2</v>
      </c>
    </row>
    <row r="74" spans="1:8" ht="27" customHeight="1" thickBot="1" x14ac:dyDescent="0.45">
      <c r="A74" s="180"/>
      <c r="B74" s="180"/>
      <c r="C74" s="180"/>
      <c r="D74" s="180"/>
      <c r="E74" s="182"/>
      <c r="F74" s="244" t="s">
        <v>20</v>
      </c>
      <c r="G74" s="245">
        <f>COUNT(G60:G71)</f>
        <v>9</v>
      </c>
      <c r="H74" s="245">
        <f>COUNT(H60:H71)</f>
        <v>9</v>
      </c>
    </row>
    <row r="76" spans="1:8" ht="26.25" customHeight="1" x14ac:dyDescent="0.4">
      <c r="A76" s="122" t="s">
        <v>105</v>
      </c>
      <c r="B76" s="123" t="s">
        <v>106</v>
      </c>
      <c r="C76" s="246" t="str">
        <f>B20</f>
        <v>Sulfamethoxazole</v>
      </c>
      <c r="D76" s="246"/>
      <c r="E76" s="105" t="s">
        <v>107</v>
      </c>
      <c r="F76" s="105"/>
      <c r="G76" s="247">
        <f>H72</f>
        <v>1.0354412435755382</v>
      </c>
      <c r="H76" s="132"/>
    </row>
    <row r="77" spans="1:8" ht="18.75" x14ac:dyDescent="0.3">
      <c r="A77" s="121" t="s">
        <v>108</v>
      </c>
      <c r="B77" s="121" t="s">
        <v>109</v>
      </c>
    </row>
    <row r="78" spans="1:8" ht="18.75" x14ac:dyDescent="0.3">
      <c r="A78" s="121"/>
      <c r="B78" s="121"/>
    </row>
    <row r="79" spans="1:8" ht="26.25" customHeight="1" x14ac:dyDescent="0.4">
      <c r="A79" s="122" t="s">
        <v>4</v>
      </c>
      <c r="B79" s="248" t="str">
        <f>B26</f>
        <v>sulfamethoxazole</v>
      </c>
      <c r="C79" s="248"/>
    </row>
    <row r="80" spans="1:8" ht="26.25" customHeight="1" x14ac:dyDescent="0.4">
      <c r="A80" s="123" t="s">
        <v>47</v>
      </c>
      <c r="B80" s="248" t="str">
        <f>B27</f>
        <v>S12 5</v>
      </c>
      <c r="C80" s="248"/>
    </row>
    <row r="81" spans="1:12" ht="27" customHeight="1" thickBot="1" x14ac:dyDescent="0.45">
      <c r="A81" s="123" t="s">
        <v>6</v>
      </c>
      <c r="B81" s="125">
        <f>B28</f>
        <v>99.9</v>
      </c>
    </row>
    <row r="82" spans="1:12" s="130" customFormat="1" ht="27" customHeight="1" thickBot="1" x14ac:dyDescent="0.45">
      <c r="A82" s="123" t="s">
        <v>48</v>
      </c>
      <c r="B82" s="126">
        <v>0</v>
      </c>
      <c r="C82" s="127" t="s">
        <v>49</v>
      </c>
      <c r="D82" s="128"/>
      <c r="E82" s="128"/>
      <c r="F82" s="128"/>
      <c r="G82" s="129"/>
      <c r="I82" s="131"/>
      <c r="J82" s="131"/>
      <c r="K82" s="131"/>
      <c r="L82" s="131"/>
    </row>
    <row r="83" spans="1:12" s="130" customFormat="1" ht="19.5" customHeight="1" thickBot="1" x14ac:dyDescent="0.35">
      <c r="A83" s="123" t="s">
        <v>50</v>
      </c>
      <c r="B83" s="132">
        <f>B81-B82</f>
        <v>99.9</v>
      </c>
      <c r="C83" s="133"/>
      <c r="D83" s="133"/>
      <c r="E83" s="133"/>
      <c r="F83" s="133"/>
      <c r="G83" s="134"/>
      <c r="I83" s="131"/>
      <c r="J83" s="131"/>
      <c r="K83" s="131"/>
      <c r="L83" s="131"/>
    </row>
    <row r="84" spans="1:12" s="130" customFormat="1" ht="27" customHeight="1" thickBot="1" x14ac:dyDescent="0.45">
      <c r="A84" s="123" t="s">
        <v>51</v>
      </c>
      <c r="B84" s="135">
        <v>1</v>
      </c>
      <c r="C84" s="136" t="s">
        <v>110</v>
      </c>
      <c r="D84" s="137"/>
      <c r="E84" s="137"/>
      <c r="F84" s="137"/>
      <c r="G84" s="137"/>
      <c r="H84" s="138"/>
      <c r="I84" s="131"/>
      <c r="J84" s="131"/>
      <c r="K84" s="131"/>
      <c r="L84" s="131"/>
    </row>
    <row r="85" spans="1:12" s="130" customFormat="1" ht="27" customHeight="1" thickBot="1" x14ac:dyDescent="0.45">
      <c r="A85" s="123" t="s">
        <v>53</v>
      </c>
      <c r="B85" s="135">
        <v>1</v>
      </c>
      <c r="C85" s="136" t="s">
        <v>111</v>
      </c>
      <c r="D85" s="137"/>
      <c r="E85" s="137"/>
      <c r="F85" s="137"/>
      <c r="G85" s="137"/>
      <c r="H85" s="138"/>
      <c r="I85" s="131"/>
      <c r="J85" s="131"/>
      <c r="K85" s="131"/>
      <c r="L85" s="131"/>
    </row>
    <row r="86" spans="1:12" s="130" customFormat="1" ht="18.75" x14ac:dyDescent="0.3">
      <c r="A86" s="123"/>
      <c r="B86" s="141"/>
      <c r="C86" s="142"/>
      <c r="D86" s="142"/>
      <c r="E86" s="142"/>
      <c r="F86" s="142"/>
      <c r="G86" s="142"/>
      <c r="H86" s="142"/>
      <c r="I86" s="131"/>
      <c r="J86" s="131"/>
      <c r="K86" s="131"/>
      <c r="L86" s="131"/>
    </row>
    <row r="87" spans="1:12" s="130" customFormat="1" ht="18.75" x14ac:dyDescent="0.3">
      <c r="A87" s="123" t="s">
        <v>55</v>
      </c>
      <c r="B87" s="143">
        <f>B84/B85</f>
        <v>1</v>
      </c>
      <c r="C87" s="105" t="s">
        <v>56</v>
      </c>
      <c r="D87" s="105"/>
      <c r="E87" s="105"/>
      <c r="F87" s="105"/>
      <c r="G87" s="105"/>
      <c r="I87" s="131"/>
      <c r="J87" s="131"/>
      <c r="K87" s="131"/>
      <c r="L87" s="131"/>
    </row>
    <row r="88" spans="1:12" ht="19.5" customHeight="1" thickBot="1" x14ac:dyDescent="0.35">
      <c r="A88" s="121"/>
      <c r="B88" s="121"/>
    </row>
    <row r="89" spans="1:12" ht="27" customHeight="1" thickBot="1" x14ac:dyDescent="0.45">
      <c r="A89" s="144" t="s">
        <v>57</v>
      </c>
      <c r="B89" s="145">
        <v>25</v>
      </c>
      <c r="D89" s="249" t="s">
        <v>58</v>
      </c>
      <c r="E89" s="250"/>
      <c r="F89" s="146" t="s">
        <v>59</v>
      </c>
      <c r="G89" s="148"/>
    </row>
    <row r="90" spans="1:12" ht="27" customHeight="1" thickBot="1" x14ac:dyDescent="0.45">
      <c r="A90" s="149" t="s">
        <v>60</v>
      </c>
      <c r="B90" s="150">
        <v>5</v>
      </c>
      <c r="C90" s="251" t="s">
        <v>61</v>
      </c>
      <c r="D90" s="152" t="s">
        <v>62</v>
      </c>
      <c r="E90" s="153" t="s">
        <v>63</v>
      </c>
      <c r="F90" s="152" t="s">
        <v>62</v>
      </c>
      <c r="G90" s="252" t="s">
        <v>63</v>
      </c>
      <c r="I90" s="155" t="s">
        <v>64</v>
      </c>
    </row>
    <row r="91" spans="1:12" ht="26.25" customHeight="1" x14ac:dyDescent="0.4">
      <c r="A91" s="149" t="s">
        <v>65</v>
      </c>
      <c r="B91" s="150">
        <v>25</v>
      </c>
      <c r="C91" s="253">
        <v>1</v>
      </c>
      <c r="D91" s="157">
        <v>148357723</v>
      </c>
      <c r="E91" s="158">
        <f>IF(ISBLANK(D91),"-",$D$101/$D$98*D91)</f>
        <v>160747122.6164737</v>
      </c>
      <c r="F91" s="157">
        <v>153356783</v>
      </c>
      <c r="G91" s="159">
        <f>IF(ISBLANK(F91),"-",$D$101/$F$98*F91)</f>
        <v>164164574.15601891</v>
      </c>
      <c r="I91" s="160"/>
    </row>
    <row r="92" spans="1:12" ht="26.25" customHeight="1" x14ac:dyDescent="0.4">
      <c r="A92" s="149" t="s">
        <v>66</v>
      </c>
      <c r="B92" s="150">
        <v>1</v>
      </c>
      <c r="C92" s="180">
        <v>2</v>
      </c>
      <c r="D92" s="162">
        <v>148391558</v>
      </c>
      <c r="E92" s="163">
        <f>IF(ISBLANK(D92),"-",$D$101/$D$98*D92)</f>
        <v>160783783.1878531</v>
      </c>
      <c r="F92" s="162">
        <v>152879023</v>
      </c>
      <c r="G92" s="164">
        <f>IF(ISBLANK(F92),"-",$D$101/$F$98*F92)</f>
        <v>163653144.10764095</v>
      </c>
      <c r="I92" s="165">
        <f>ABS((F96/D96*D95)-F95)/D95</f>
        <v>1.9233963050107473E-2</v>
      </c>
    </row>
    <row r="93" spans="1:12" ht="26.25" customHeight="1" x14ac:dyDescent="0.4">
      <c r="A93" s="149" t="s">
        <v>67</v>
      </c>
      <c r="B93" s="150">
        <v>1</v>
      </c>
      <c r="C93" s="180">
        <v>3</v>
      </c>
      <c r="D93" s="162">
        <v>148864552</v>
      </c>
      <c r="E93" s="163">
        <f>IF(ISBLANK(D93),"-",$D$101/$D$98*D93)</f>
        <v>161296277.06398827</v>
      </c>
      <c r="F93" s="162">
        <v>153375321</v>
      </c>
      <c r="G93" s="164">
        <f>IF(ISBLANK(F93),"-",$D$101/$F$98*F93)</f>
        <v>164184418.61816901</v>
      </c>
      <c r="I93" s="165"/>
    </row>
    <row r="94" spans="1:12" ht="27" customHeight="1" thickBot="1" x14ac:dyDescent="0.45">
      <c r="A94" s="149" t="s">
        <v>68</v>
      </c>
      <c r="B94" s="150">
        <v>1</v>
      </c>
      <c r="C94" s="254">
        <v>4</v>
      </c>
      <c r="D94" s="167"/>
      <c r="E94" s="168" t="str">
        <f>IF(ISBLANK(D94),"-",$D$101/$D$98*D94)</f>
        <v>-</v>
      </c>
      <c r="F94" s="255"/>
      <c r="G94" s="169" t="str">
        <f>IF(ISBLANK(F94),"-",$D$101/$F$98*F94)</f>
        <v>-</v>
      </c>
      <c r="I94" s="170"/>
    </row>
    <row r="95" spans="1:12" ht="27" customHeight="1" thickBot="1" x14ac:dyDescent="0.45">
      <c r="A95" s="149" t="s">
        <v>69</v>
      </c>
      <c r="B95" s="150">
        <v>1</v>
      </c>
      <c r="C95" s="123" t="s">
        <v>70</v>
      </c>
      <c r="D95" s="256">
        <f>AVERAGE(D91:D94)</f>
        <v>148537944.33333334</v>
      </c>
      <c r="E95" s="173">
        <f>AVERAGE(E91:E94)</f>
        <v>160942394.28943834</v>
      </c>
      <c r="F95" s="257">
        <f>AVERAGE(F91:F94)</f>
        <v>153203709</v>
      </c>
      <c r="G95" s="258">
        <f>AVERAGE(G91:G94)</f>
        <v>164000712.29394296</v>
      </c>
    </row>
    <row r="96" spans="1:12" ht="26.25" customHeight="1" x14ac:dyDescent="0.4">
      <c r="A96" s="149" t="s">
        <v>71</v>
      </c>
      <c r="B96" s="125">
        <v>1</v>
      </c>
      <c r="C96" s="259" t="s">
        <v>112</v>
      </c>
      <c r="D96" s="260">
        <v>20.53</v>
      </c>
      <c r="E96" s="105"/>
      <c r="F96" s="177">
        <v>20.78</v>
      </c>
    </row>
    <row r="97" spans="1:10" ht="26.25" customHeight="1" x14ac:dyDescent="0.4">
      <c r="A97" s="149" t="s">
        <v>73</v>
      </c>
      <c r="B97" s="125">
        <v>1</v>
      </c>
      <c r="C97" s="261" t="s">
        <v>113</v>
      </c>
      <c r="D97" s="262">
        <f>D96*$B$87</f>
        <v>20.53</v>
      </c>
      <c r="E97" s="180"/>
      <c r="F97" s="179">
        <f>F96*$B$87</f>
        <v>20.78</v>
      </c>
    </row>
    <row r="98" spans="1:10" ht="19.5" customHeight="1" thickBot="1" x14ac:dyDescent="0.35">
      <c r="A98" s="149" t="s">
        <v>75</v>
      </c>
      <c r="B98" s="180">
        <f>(B97/B96)*(B95/B94)*(B93/B92)*(B91/B90)*B89</f>
        <v>125</v>
      </c>
      <c r="C98" s="261" t="s">
        <v>114</v>
      </c>
      <c r="D98" s="263">
        <f>D97*$B$83/100</f>
        <v>20.50947</v>
      </c>
      <c r="E98" s="182"/>
      <c r="F98" s="181">
        <f>F97*$B$83/100</f>
        <v>20.759219999999999</v>
      </c>
    </row>
    <row r="99" spans="1:10" ht="19.5" customHeight="1" thickBot="1" x14ac:dyDescent="0.35">
      <c r="A99" s="183" t="s">
        <v>77</v>
      </c>
      <c r="B99" s="264"/>
      <c r="C99" s="261" t="s">
        <v>115</v>
      </c>
      <c r="D99" s="265">
        <f>D98/$B$98</f>
        <v>0.16407576000000001</v>
      </c>
      <c r="E99" s="182"/>
      <c r="F99" s="187">
        <f>F98/$B$98</f>
        <v>0.16607375999999999</v>
      </c>
      <c r="H99" s="175"/>
    </row>
    <row r="100" spans="1:10" ht="19.5" customHeight="1" thickBot="1" x14ac:dyDescent="0.35">
      <c r="A100" s="188"/>
      <c r="B100" s="266"/>
      <c r="C100" s="261" t="s">
        <v>79</v>
      </c>
      <c r="D100" s="267">
        <f>$B$56/$B$116</f>
        <v>0.17777777777777778</v>
      </c>
      <c r="F100" s="194"/>
      <c r="G100" s="268"/>
      <c r="H100" s="175"/>
    </row>
    <row r="101" spans="1:10" ht="18.75" x14ac:dyDescent="0.3">
      <c r="C101" s="261" t="s">
        <v>80</v>
      </c>
      <c r="D101" s="262">
        <f>D100*$B$98</f>
        <v>22.222222222222221</v>
      </c>
      <c r="F101" s="194"/>
      <c r="H101" s="175"/>
    </row>
    <row r="102" spans="1:10" ht="19.5" customHeight="1" thickBot="1" x14ac:dyDescent="0.35">
      <c r="C102" s="269" t="s">
        <v>81</v>
      </c>
      <c r="D102" s="270">
        <f>D101/B34</f>
        <v>22.222222222222221</v>
      </c>
      <c r="F102" s="198"/>
      <c r="H102" s="175"/>
      <c r="J102" s="271"/>
    </row>
    <row r="103" spans="1:10" ht="18.75" x14ac:dyDescent="0.3">
      <c r="C103" s="272" t="s">
        <v>116</v>
      </c>
      <c r="D103" s="273">
        <f>AVERAGE(E91:E94,G91:G94)</f>
        <v>162471553.29169068</v>
      </c>
      <c r="F103" s="198"/>
      <c r="G103" s="268"/>
      <c r="H103" s="175"/>
      <c r="J103" s="274"/>
    </row>
    <row r="104" spans="1:10" ht="18.75" x14ac:dyDescent="0.3">
      <c r="C104" s="242" t="s">
        <v>83</v>
      </c>
      <c r="D104" s="275">
        <f>STDEV(E91:E94,G91:G94)/D103</f>
        <v>1.0445210909372518E-2</v>
      </c>
      <c r="F104" s="198"/>
      <c r="H104" s="175"/>
      <c r="J104" s="274"/>
    </row>
    <row r="105" spans="1:10" ht="19.5" customHeight="1" thickBot="1" x14ac:dyDescent="0.35">
      <c r="C105" s="244" t="s">
        <v>20</v>
      </c>
      <c r="D105" s="276">
        <f>COUNT(E91:E94,G91:G94)</f>
        <v>6</v>
      </c>
      <c r="F105" s="198"/>
      <c r="H105" s="175"/>
      <c r="J105" s="274"/>
    </row>
    <row r="106" spans="1:10" ht="19.5" customHeight="1" thickBot="1" x14ac:dyDescent="0.35">
      <c r="A106" s="202"/>
      <c r="B106" s="202"/>
      <c r="C106" s="202"/>
      <c r="D106" s="202"/>
      <c r="E106" s="202"/>
    </row>
    <row r="107" spans="1:10" ht="26.25" customHeight="1" x14ac:dyDescent="0.4">
      <c r="A107" s="144" t="s">
        <v>117</v>
      </c>
      <c r="B107" s="145">
        <v>900</v>
      </c>
      <c r="C107" s="249" t="s">
        <v>118</v>
      </c>
      <c r="D107" s="277" t="s">
        <v>62</v>
      </c>
      <c r="E107" s="278" t="s">
        <v>119</v>
      </c>
      <c r="F107" s="279" t="s">
        <v>120</v>
      </c>
    </row>
    <row r="108" spans="1:10" ht="26.25" customHeight="1" x14ac:dyDescent="0.4">
      <c r="A108" s="149" t="s">
        <v>121</v>
      </c>
      <c r="B108" s="150">
        <v>2</v>
      </c>
      <c r="C108" s="280">
        <v>1</v>
      </c>
      <c r="D108" s="281">
        <v>146641374</v>
      </c>
      <c r="E108" s="282">
        <f t="shared" ref="E108:E113" si="1">IF(ISBLANK(D108),"-",D108/$D$103*$D$100*$B$116)</f>
        <v>722.05316452772411</v>
      </c>
      <c r="F108" s="283">
        <f t="shared" ref="F108:F113" si="2">IF(ISBLANK(D108), "-", E108/$B$56)</f>
        <v>0.9025664556596551</v>
      </c>
    </row>
    <row r="109" spans="1:10" ht="26.25" customHeight="1" x14ac:dyDescent="0.4">
      <c r="A109" s="149" t="s">
        <v>94</v>
      </c>
      <c r="B109" s="150">
        <v>10</v>
      </c>
      <c r="C109" s="280">
        <v>2</v>
      </c>
      <c r="D109" s="281">
        <v>147498209</v>
      </c>
      <c r="E109" s="284">
        <f t="shared" si="1"/>
        <v>726.27216770774135</v>
      </c>
      <c r="F109" s="285">
        <f t="shared" si="2"/>
        <v>0.90784020963467671</v>
      </c>
    </row>
    <row r="110" spans="1:10" ht="26.25" customHeight="1" x14ac:dyDescent="0.4">
      <c r="A110" s="149" t="s">
        <v>95</v>
      </c>
      <c r="B110" s="150">
        <v>1</v>
      </c>
      <c r="C110" s="280">
        <v>3</v>
      </c>
      <c r="D110" s="281">
        <v>146701298</v>
      </c>
      <c r="E110" s="284">
        <f t="shared" si="1"/>
        <v>722.34822664185265</v>
      </c>
      <c r="F110" s="285">
        <f t="shared" si="2"/>
        <v>0.90293528330231576</v>
      </c>
    </row>
    <row r="111" spans="1:10" ht="26.25" customHeight="1" x14ac:dyDescent="0.4">
      <c r="A111" s="149" t="s">
        <v>96</v>
      </c>
      <c r="B111" s="150">
        <v>1</v>
      </c>
      <c r="C111" s="280">
        <v>4</v>
      </c>
      <c r="D111" s="281">
        <v>149368124</v>
      </c>
      <c r="E111" s="284">
        <f t="shared" si="1"/>
        <v>735.4795148998636</v>
      </c>
      <c r="F111" s="285">
        <f t="shared" si="2"/>
        <v>0.91934939362482948</v>
      </c>
    </row>
    <row r="112" spans="1:10" ht="26.25" customHeight="1" x14ac:dyDescent="0.4">
      <c r="A112" s="149" t="s">
        <v>97</v>
      </c>
      <c r="B112" s="150">
        <v>1</v>
      </c>
      <c r="C112" s="280">
        <v>5</v>
      </c>
      <c r="D112" s="281">
        <v>147011294</v>
      </c>
      <c r="E112" s="284">
        <f t="shared" si="1"/>
        <v>723.8746280024327</v>
      </c>
      <c r="F112" s="285">
        <f t="shared" si="2"/>
        <v>0.9048432850030409</v>
      </c>
    </row>
    <row r="113" spans="1:10" ht="26.25" customHeight="1" x14ac:dyDescent="0.4">
      <c r="A113" s="149" t="s">
        <v>99</v>
      </c>
      <c r="B113" s="150">
        <v>1</v>
      </c>
      <c r="C113" s="286">
        <v>6</v>
      </c>
      <c r="D113" s="287">
        <v>148413151</v>
      </c>
      <c r="E113" s="288">
        <f t="shared" si="1"/>
        <v>730.77728620492155</v>
      </c>
      <c r="F113" s="289">
        <f t="shared" si="2"/>
        <v>0.91347160775615199</v>
      </c>
    </row>
    <row r="114" spans="1:10" ht="26.25" customHeight="1" x14ac:dyDescent="0.4">
      <c r="A114" s="149" t="s">
        <v>100</v>
      </c>
      <c r="B114" s="150">
        <v>1</v>
      </c>
      <c r="C114" s="280"/>
      <c r="D114" s="180"/>
      <c r="E114" s="105"/>
      <c r="F114" s="290"/>
    </row>
    <row r="115" spans="1:10" ht="26.25" customHeight="1" x14ac:dyDescent="0.4">
      <c r="A115" s="149" t="s">
        <v>101</v>
      </c>
      <c r="B115" s="150">
        <v>1</v>
      </c>
      <c r="C115" s="280"/>
      <c r="D115" s="291" t="s">
        <v>70</v>
      </c>
      <c r="E115" s="292">
        <f>AVERAGE(E108:E113)</f>
        <v>726.80083133075595</v>
      </c>
      <c r="F115" s="293">
        <f>AVERAGE(F108:F113)</f>
        <v>0.90850103916344516</v>
      </c>
    </row>
    <row r="116" spans="1:10" ht="27" customHeight="1" thickBot="1" x14ac:dyDescent="0.45">
      <c r="A116" s="149" t="s">
        <v>102</v>
      </c>
      <c r="B116" s="161">
        <f>(B115/B114)*(B113/B112)*(B111/B110)*(B109/B108)*B107</f>
        <v>4500</v>
      </c>
      <c r="C116" s="294"/>
      <c r="D116" s="123" t="s">
        <v>83</v>
      </c>
      <c r="E116" s="295">
        <f>STDEV(E108:E113)/E115</f>
        <v>7.3411304859886404E-3</v>
      </c>
      <c r="F116" s="295">
        <f>STDEV(F108:F113)/F115</f>
        <v>7.3411304859886525E-3</v>
      </c>
      <c r="I116" s="105"/>
    </row>
    <row r="117" spans="1:10" ht="27" customHeight="1" thickBot="1" x14ac:dyDescent="0.45">
      <c r="A117" s="183" t="s">
        <v>77</v>
      </c>
      <c r="B117" s="184"/>
      <c r="C117" s="296"/>
      <c r="D117" s="297" t="s">
        <v>20</v>
      </c>
      <c r="E117" s="298">
        <f>COUNT(E108:E113)</f>
        <v>6</v>
      </c>
      <c r="F117" s="298">
        <f>COUNT(F108:F113)</f>
        <v>6</v>
      </c>
      <c r="I117" s="105"/>
      <c r="J117" s="274"/>
    </row>
    <row r="118" spans="1:10" ht="19.5" customHeight="1" thickBot="1" x14ac:dyDescent="0.35">
      <c r="A118" s="188"/>
      <c r="B118" s="189"/>
      <c r="C118" s="105"/>
      <c r="D118" s="105"/>
      <c r="E118" s="105"/>
      <c r="F118" s="180"/>
      <c r="G118" s="105"/>
      <c r="H118" s="105"/>
      <c r="I118" s="105"/>
    </row>
    <row r="119" spans="1:10" ht="18.75" x14ac:dyDescent="0.3">
      <c r="A119" s="299"/>
      <c r="B119" s="142"/>
      <c r="C119" s="105"/>
      <c r="D119" s="105"/>
      <c r="E119" s="105"/>
      <c r="F119" s="180"/>
      <c r="G119" s="105"/>
      <c r="H119" s="105"/>
      <c r="I119" s="105"/>
    </row>
    <row r="120" spans="1:10" ht="26.25" customHeight="1" x14ac:dyDescent="0.4">
      <c r="A120" s="122" t="s">
        <v>105</v>
      </c>
      <c r="B120" s="123" t="s">
        <v>122</v>
      </c>
      <c r="C120" s="246" t="str">
        <f>B20</f>
        <v>Sulfamethoxazole</v>
      </c>
      <c r="D120" s="246"/>
      <c r="E120" s="105" t="s">
        <v>123</v>
      </c>
      <c r="F120" s="105"/>
      <c r="G120" s="247">
        <f>F115</f>
        <v>0.90850103916344516</v>
      </c>
      <c r="H120" s="105"/>
      <c r="I120" s="105"/>
    </row>
    <row r="121" spans="1:10" ht="19.5" customHeight="1" thickBot="1" x14ac:dyDescent="0.35">
      <c r="A121" s="300"/>
      <c r="B121" s="300"/>
      <c r="C121" s="301"/>
      <c r="D121" s="301"/>
      <c r="E121" s="301"/>
      <c r="F121" s="301"/>
      <c r="G121" s="301"/>
      <c r="H121" s="301"/>
    </row>
    <row r="122" spans="1:10" ht="18.75" x14ac:dyDescent="0.3">
      <c r="B122" s="302" t="s">
        <v>25</v>
      </c>
      <c r="C122" s="302"/>
      <c r="E122" s="251" t="s">
        <v>26</v>
      </c>
      <c r="F122" s="303"/>
      <c r="G122" s="302" t="s">
        <v>27</v>
      </c>
      <c r="H122" s="302"/>
    </row>
    <row r="123" spans="1:10" ht="69.95" customHeight="1" x14ac:dyDescent="0.3">
      <c r="A123" s="122" t="s">
        <v>28</v>
      </c>
      <c r="B123" s="304"/>
      <c r="C123" s="304"/>
      <c r="E123" s="304"/>
      <c r="F123" s="105"/>
      <c r="G123" s="304"/>
      <c r="H123" s="304"/>
    </row>
    <row r="124" spans="1:10" ht="69.95" customHeight="1" x14ac:dyDescent="0.3">
      <c r="A124" s="122" t="s">
        <v>29</v>
      </c>
      <c r="B124" s="305"/>
      <c r="C124" s="305"/>
      <c r="E124" s="305"/>
      <c r="F124" s="105"/>
      <c r="G124" s="306"/>
      <c r="H124" s="306"/>
    </row>
    <row r="125" spans="1:10" ht="18.75" x14ac:dyDescent="0.3">
      <c r="A125" s="180"/>
      <c r="B125" s="180"/>
      <c r="C125" s="180"/>
      <c r="D125" s="180"/>
      <c r="E125" s="180"/>
      <c r="F125" s="182"/>
      <c r="G125" s="180"/>
      <c r="H125" s="180"/>
      <c r="I125" s="105"/>
    </row>
    <row r="126" spans="1:10" ht="18.75" x14ac:dyDescent="0.3">
      <c r="A126" s="180"/>
      <c r="B126" s="180"/>
      <c r="C126" s="180"/>
      <c r="D126" s="180"/>
      <c r="E126" s="180"/>
      <c r="F126" s="182"/>
      <c r="G126" s="180"/>
      <c r="H126" s="180"/>
      <c r="I126" s="105"/>
    </row>
    <row r="127" spans="1:10" ht="18.75" x14ac:dyDescent="0.3">
      <c r="A127" s="180"/>
      <c r="B127" s="180"/>
      <c r="C127" s="180"/>
      <c r="D127" s="180"/>
      <c r="E127" s="180"/>
      <c r="F127" s="182"/>
      <c r="G127" s="180"/>
      <c r="H127" s="180"/>
      <c r="I127" s="105"/>
    </row>
    <row r="128" spans="1:10" ht="18.75" x14ac:dyDescent="0.3">
      <c r="A128" s="180"/>
      <c r="B128" s="180"/>
      <c r="C128" s="180"/>
      <c r="D128" s="180"/>
      <c r="E128" s="180"/>
      <c r="F128" s="182"/>
      <c r="G128" s="180"/>
      <c r="H128" s="180"/>
      <c r="I128" s="105"/>
    </row>
    <row r="129" spans="1:9" ht="18.75" x14ac:dyDescent="0.3">
      <c r="A129" s="180"/>
      <c r="B129" s="180"/>
      <c r="C129" s="180"/>
      <c r="D129" s="180"/>
      <c r="E129" s="180"/>
      <c r="F129" s="182"/>
      <c r="G129" s="180"/>
      <c r="H129" s="180"/>
      <c r="I129" s="105"/>
    </row>
    <row r="130" spans="1:9" ht="18.75" x14ac:dyDescent="0.3">
      <c r="A130" s="180"/>
      <c r="B130" s="180"/>
      <c r="C130" s="180"/>
      <c r="D130" s="180"/>
      <c r="E130" s="180"/>
      <c r="F130" s="182"/>
      <c r="G130" s="180"/>
      <c r="H130" s="180"/>
      <c r="I130" s="105"/>
    </row>
    <row r="131" spans="1:9" ht="18.75" x14ac:dyDescent="0.3">
      <c r="A131" s="180"/>
      <c r="B131" s="180"/>
      <c r="C131" s="180"/>
      <c r="D131" s="180"/>
      <c r="E131" s="180"/>
      <c r="F131" s="182"/>
      <c r="G131" s="180"/>
      <c r="H131" s="180"/>
      <c r="I131" s="105"/>
    </row>
    <row r="132" spans="1:9" ht="18.75" x14ac:dyDescent="0.3">
      <c r="A132" s="180"/>
      <c r="B132" s="180"/>
      <c r="C132" s="180"/>
      <c r="D132" s="180"/>
      <c r="E132" s="180"/>
      <c r="F132" s="182"/>
      <c r="G132" s="180"/>
      <c r="H132" s="180"/>
      <c r="I132" s="105"/>
    </row>
    <row r="133" spans="1:9" ht="18.75" x14ac:dyDescent="0.3">
      <c r="A133" s="180"/>
      <c r="B133" s="180"/>
      <c r="C133" s="180"/>
      <c r="D133" s="180"/>
      <c r="E133" s="180"/>
      <c r="F133" s="182"/>
      <c r="G133" s="180"/>
      <c r="H133" s="180"/>
      <c r="I133" s="105"/>
    </row>
    <row r="250" spans="1:1" x14ac:dyDescent="0.25">
      <c r="A250" s="103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1" zoomScale="55" zoomScaleNormal="40" zoomScalePageLayoutView="55" workbookViewId="0">
      <selection activeCell="C19" sqref="C19"/>
    </sheetView>
  </sheetViews>
  <sheetFormatPr defaultColWidth="9.140625" defaultRowHeight="13.5" x14ac:dyDescent="0.25"/>
  <cols>
    <col min="1" max="1" width="55.42578125" style="308" customWidth="1"/>
    <col min="2" max="2" width="33.7109375" style="308" customWidth="1"/>
    <col min="3" max="3" width="42.28515625" style="308" customWidth="1"/>
    <col min="4" max="4" width="30.5703125" style="308" customWidth="1"/>
    <col min="5" max="5" width="39.85546875" style="308" customWidth="1"/>
    <col min="6" max="6" width="30.7109375" style="308" customWidth="1"/>
    <col min="7" max="7" width="39.85546875" style="308" customWidth="1"/>
    <col min="8" max="8" width="30" style="308" customWidth="1"/>
    <col min="9" max="9" width="30.28515625" style="308" hidden="1" customWidth="1"/>
    <col min="10" max="10" width="30.42578125" style="308" customWidth="1"/>
    <col min="11" max="11" width="21.28515625" style="308" customWidth="1"/>
    <col min="12" max="12" width="9.140625" style="308"/>
    <col min="13" max="16384" width="9.140625" style="315"/>
  </cols>
  <sheetData>
    <row r="1" spans="1:9" ht="18.75" customHeight="1" x14ac:dyDescent="0.25">
      <c r="A1" s="307" t="s">
        <v>44</v>
      </c>
      <c r="B1" s="307"/>
      <c r="C1" s="307"/>
      <c r="D1" s="307"/>
      <c r="E1" s="307"/>
      <c r="F1" s="307"/>
      <c r="G1" s="307"/>
      <c r="H1" s="307"/>
      <c r="I1" s="307"/>
    </row>
    <row r="2" spans="1:9" ht="18.75" customHeight="1" x14ac:dyDescent="0.25">
      <c r="A2" s="307"/>
      <c r="B2" s="307"/>
      <c r="C2" s="307"/>
      <c r="D2" s="307"/>
      <c r="E2" s="307"/>
      <c r="F2" s="307"/>
      <c r="G2" s="307"/>
      <c r="H2" s="307"/>
      <c r="I2" s="307"/>
    </row>
    <row r="3" spans="1:9" ht="18.75" customHeight="1" x14ac:dyDescent="0.25">
      <c r="A3" s="307"/>
      <c r="B3" s="307"/>
      <c r="C3" s="307"/>
      <c r="D3" s="307"/>
      <c r="E3" s="307"/>
      <c r="F3" s="307"/>
      <c r="G3" s="307"/>
      <c r="H3" s="307"/>
      <c r="I3" s="307"/>
    </row>
    <row r="4" spans="1:9" ht="18.75" customHeight="1" x14ac:dyDescent="0.25">
      <c r="A4" s="307"/>
      <c r="B4" s="307"/>
      <c r="C4" s="307"/>
      <c r="D4" s="307"/>
      <c r="E4" s="307"/>
      <c r="F4" s="307"/>
      <c r="G4" s="307"/>
      <c r="H4" s="307"/>
      <c r="I4" s="307"/>
    </row>
    <row r="5" spans="1:9" ht="18.75" customHeight="1" x14ac:dyDescent="0.25">
      <c r="A5" s="307"/>
      <c r="B5" s="307"/>
      <c r="C5" s="307"/>
      <c r="D5" s="307"/>
      <c r="E5" s="307"/>
      <c r="F5" s="307"/>
      <c r="G5" s="307"/>
      <c r="H5" s="307"/>
      <c r="I5" s="307"/>
    </row>
    <row r="6" spans="1:9" ht="18.75" customHeight="1" x14ac:dyDescent="0.25">
      <c r="A6" s="307"/>
      <c r="B6" s="307"/>
      <c r="C6" s="307"/>
      <c r="D6" s="307"/>
      <c r="E6" s="307"/>
      <c r="F6" s="307"/>
      <c r="G6" s="307"/>
      <c r="H6" s="307"/>
      <c r="I6" s="307"/>
    </row>
    <row r="7" spans="1:9" ht="18.75" customHeight="1" x14ac:dyDescent="0.25">
      <c r="A7" s="307"/>
      <c r="B7" s="307"/>
      <c r="C7" s="307"/>
      <c r="D7" s="307"/>
      <c r="E7" s="307"/>
      <c r="F7" s="307"/>
      <c r="G7" s="307"/>
      <c r="H7" s="307"/>
      <c r="I7" s="307"/>
    </row>
    <row r="8" spans="1:9" x14ac:dyDescent="0.25">
      <c r="A8" s="309" t="s">
        <v>45</v>
      </c>
      <c r="B8" s="309"/>
      <c r="C8" s="309"/>
      <c r="D8" s="309"/>
      <c r="E8" s="309"/>
      <c r="F8" s="309"/>
      <c r="G8" s="309"/>
      <c r="H8" s="309"/>
      <c r="I8" s="309"/>
    </row>
    <row r="9" spans="1:9" x14ac:dyDescent="0.25">
      <c r="A9" s="309"/>
      <c r="B9" s="309"/>
      <c r="C9" s="309"/>
      <c r="D9" s="309"/>
      <c r="E9" s="309"/>
      <c r="F9" s="309"/>
      <c r="G9" s="309"/>
      <c r="H9" s="309"/>
      <c r="I9" s="309"/>
    </row>
    <row r="10" spans="1:9" x14ac:dyDescent="0.25">
      <c r="A10" s="309"/>
      <c r="B10" s="309"/>
      <c r="C10" s="309"/>
      <c r="D10" s="309"/>
      <c r="E10" s="309"/>
      <c r="F10" s="309"/>
      <c r="G10" s="309"/>
      <c r="H10" s="309"/>
      <c r="I10" s="309"/>
    </row>
    <row r="11" spans="1:9" x14ac:dyDescent="0.25">
      <c r="A11" s="309"/>
      <c r="B11" s="309"/>
      <c r="C11" s="309"/>
      <c r="D11" s="309"/>
      <c r="E11" s="309"/>
      <c r="F11" s="309"/>
      <c r="G11" s="309"/>
      <c r="H11" s="309"/>
      <c r="I11" s="309"/>
    </row>
    <row r="12" spans="1:9" x14ac:dyDescent="0.25">
      <c r="A12" s="309"/>
      <c r="B12" s="309"/>
      <c r="C12" s="309"/>
      <c r="D12" s="309"/>
      <c r="E12" s="309"/>
      <c r="F12" s="309"/>
      <c r="G12" s="309"/>
      <c r="H12" s="309"/>
      <c r="I12" s="309"/>
    </row>
    <row r="13" spans="1:9" x14ac:dyDescent="0.25">
      <c r="A13" s="309"/>
      <c r="B13" s="309"/>
      <c r="C13" s="309"/>
      <c r="D13" s="309"/>
      <c r="E13" s="309"/>
      <c r="F13" s="309"/>
      <c r="G13" s="309"/>
      <c r="H13" s="309"/>
      <c r="I13" s="309"/>
    </row>
    <row r="14" spans="1:9" x14ac:dyDescent="0.25">
      <c r="A14" s="309"/>
      <c r="B14" s="309"/>
      <c r="C14" s="309"/>
      <c r="D14" s="309"/>
      <c r="E14" s="309"/>
      <c r="F14" s="309"/>
      <c r="G14" s="309"/>
      <c r="H14" s="309"/>
      <c r="I14" s="309"/>
    </row>
    <row r="15" spans="1:9" ht="19.5" customHeight="1" thickBot="1" x14ac:dyDescent="0.35">
      <c r="A15" s="310"/>
    </row>
    <row r="16" spans="1:9" ht="19.5" customHeight="1" thickBot="1" x14ac:dyDescent="0.35">
      <c r="A16" s="311" t="s">
        <v>30</v>
      </c>
      <c r="B16" s="312"/>
      <c r="C16" s="312"/>
      <c r="D16" s="312"/>
      <c r="E16" s="312"/>
      <c r="F16" s="312"/>
      <c r="G16" s="312"/>
      <c r="H16" s="313"/>
    </row>
    <row r="17" spans="1:14" ht="20.25" customHeight="1" x14ac:dyDescent="0.25">
      <c r="A17" s="314" t="s">
        <v>46</v>
      </c>
      <c r="B17" s="314"/>
      <c r="C17" s="314"/>
      <c r="D17" s="314"/>
      <c r="E17" s="314"/>
      <c r="F17" s="314"/>
      <c r="G17" s="314"/>
      <c r="H17" s="314"/>
    </row>
    <row r="18" spans="1:14" ht="26.25" customHeight="1" x14ac:dyDescent="0.4">
      <c r="A18" s="316" t="s">
        <v>32</v>
      </c>
      <c r="B18" s="317" t="s">
        <v>124</v>
      </c>
      <c r="C18" s="317"/>
      <c r="D18" s="318"/>
      <c r="E18" s="319"/>
      <c r="F18" s="320"/>
      <c r="G18" s="320"/>
      <c r="H18" s="320"/>
    </row>
    <row r="19" spans="1:14" ht="26.25" customHeight="1" x14ac:dyDescent="0.4">
      <c r="A19" s="316" t="s">
        <v>33</v>
      </c>
      <c r="B19" s="321" t="s">
        <v>7</v>
      </c>
      <c r="C19" s="320">
        <v>29</v>
      </c>
      <c r="D19" s="320"/>
      <c r="E19" s="320"/>
      <c r="F19" s="320"/>
      <c r="G19" s="320"/>
      <c r="H19" s="320"/>
    </row>
    <row r="20" spans="1:14" ht="26.25" customHeight="1" x14ac:dyDescent="0.4">
      <c r="A20" s="316" t="s">
        <v>34</v>
      </c>
      <c r="B20" s="322" t="s">
        <v>126</v>
      </c>
      <c r="C20" s="322"/>
      <c r="D20" s="320"/>
      <c r="E20" s="320"/>
      <c r="F20" s="320"/>
      <c r="G20" s="320"/>
      <c r="H20" s="320"/>
    </row>
    <row r="21" spans="1:14" ht="26.25" customHeight="1" x14ac:dyDescent="0.4">
      <c r="A21" s="316" t="s">
        <v>35</v>
      </c>
      <c r="B21" s="322" t="s">
        <v>128</v>
      </c>
      <c r="C21" s="322"/>
      <c r="D21" s="322"/>
      <c r="E21" s="322"/>
      <c r="F21" s="322"/>
      <c r="G21" s="322"/>
      <c r="H21" s="322"/>
      <c r="I21" s="323"/>
    </row>
    <row r="22" spans="1:14" ht="26.25" customHeight="1" x14ac:dyDescent="0.4">
      <c r="A22" s="316" t="s">
        <v>36</v>
      </c>
      <c r="B22" s="324" t="s">
        <v>129</v>
      </c>
      <c r="C22" s="320"/>
      <c r="D22" s="320"/>
      <c r="E22" s="320"/>
      <c r="F22" s="320"/>
      <c r="G22" s="320"/>
      <c r="H22" s="320"/>
    </row>
    <row r="23" spans="1:14" ht="26.25" customHeight="1" x14ac:dyDescent="0.4">
      <c r="A23" s="316" t="s">
        <v>37</v>
      </c>
      <c r="B23" s="324"/>
      <c r="C23" s="320"/>
      <c r="D23" s="320"/>
      <c r="E23" s="320"/>
      <c r="F23" s="320"/>
      <c r="G23" s="320"/>
      <c r="H23" s="320"/>
    </row>
    <row r="24" spans="1:14" ht="18.75" x14ac:dyDescent="0.3">
      <c r="A24" s="316"/>
      <c r="B24" s="325"/>
    </row>
    <row r="25" spans="1:14" ht="18.75" x14ac:dyDescent="0.3">
      <c r="A25" s="326" t="s">
        <v>1</v>
      </c>
      <c r="B25" s="325"/>
    </row>
    <row r="26" spans="1:14" ht="26.25" customHeight="1" x14ac:dyDescent="0.4">
      <c r="A26" s="327" t="s">
        <v>4</v>
      </c>
      <c r="B26" s="317" t="s">
        <v>126</v>
      </c>
      <c r="C26" s="317"/>
    </row>
    <row r="27" spans="1:14" ht="26.25" customHeight="1" x14ac:dyDescent="0.4">
      <c r="A27" s="328" t="s">
        <v>47</v>
      </c>
      <c r="B27" s="329" t="s">
        <v>132</v>
      </c>
      <c r="C27" s="329"/>
    </row>
    <row r="28" spans="1:14" ht="27" customHeight="1" thickBot="1" x14ac:dyDescent="0.45">
      <c r="A28" s="328" t="s">
        <v>6</v>
      </c>
      <c r="B28" s="330">
        <v>99.7</v>
      </c>
    </row>
    <row r="29" spans="1:14" s="335" customFormat="1" ht="27" customHeight="1" thickBot="1" x14ac:dyDescent="0.45">
      <c r="A29" s="328" t="s">
        <v>48</v>
      </c>
      <c r="B29" s="331">
        <v>0</v>
      </c>
      <c r="C29" s="332" t="s">
        <v>49</v>
      </c>
      <c r="D29" s="333"/>
      <c r="E29" s="333"/>
      <c r="F29" s="333"/>
      <c r="G29" s="334"/>
      <c r="I29" s="336"/>
      <c r="J29" s="336"/>
      <c r="K29" s="336"/>
      <c r="L29" s="336"/>
    </row>
    <row r="30" spans="1:14" s="335" customFormat="1" ht="19.5" customHeight="1" thickBot="1" x14ac:dyDescent="0.35">
      <c r="A30" s="328" t="s">
        <v>50</v>
      </c>
      <c r="B30" s="337">
        <f>B28-B29</f>
        <v>99.7</v>
      </c>
      <c r="C30" s="338"/>
      <c r="D30" s="338"/>
      <c r="E30" s="338"/>
      <c r="F30" s="338"/>
      <c r="G30" s="339"/>
      <c r="I30" s="336"/>
      <c r="J30" s="336"/>
      <c r="K30" s="336"/>
      <c r="L30" s="336"/>
    </row>
    <row r="31" spans="1:14" s="335" customFormat="1" ht="27" customHeight="1" thickBot="1" x14ac:dyDescent="0.45">
      <c r="A31" s="328" t="s">
        <v>51</v>
      </c>
      <c r="B31" s="340">
        <v>1</v>
      </c>
      <c r="C31" s="341" t="s">
        <v>52</v>
      </c>
      <c r="D31" s="342"/>
      <c r="E31" s="342"/>
      <c r="F31" s="342"/>
      <c r="G31" s="342"/>
      <c r="H31" s="343"/>
      <c r="I31" s="336"/>
      <c r="J31" s="336"/>
      <c r="K31" s="336"/>
      <c r="L31" s="336"/>
    </row>
    <row r="32" spans="1:14" s="335" customFormat="1" ht="27" customHeight="1" thickBot="1" x14ac:dyDescent="0.45">
      <c r="A32" s="328" t="s">
        <v>53</v>
      </c>
      <c r="B32" s="340">
        <v>1</v>
      </c>
      <c r="C32" s="341" t="s">
        <v>54</v>
      </c>
      <c r="D32" s="342"/>
      <c r="E32" s="342"/>
      <c r="F32" s="342"/>
      <c r="G32" s="342"/>
      <c r="H32" s="343"/>
      <c r="I32" s="336"/>
      <c r="J32" s="336"/>
      <c r="K32" s="336"/>
      <c r="L32" s="344"/>
      <c r="M32" s="344"/>
      <c r="N32" s="345"/>
    </row>
    <row r="33" spans="1:14" s="335" customFormat="1" ht="17.25" customHeight="1" x14ac:dyDescent="0.3">
      <c r="A33" s="328"/>
      <c r="B33" s="346"/>
      <c r="C33" s="347"/>
      <c r="D33" s="347"/>
      <c r="E33" s="347"/>
      <c r="F33" s="347"/>
      <c r="G33" s="347"/>
      <c r="H33" s="347"/>
      <c r="I33" s="336"/>
      <c r="J33" s="336"/>
      <c r="K33" s="336"/>
      <c r="L33" s="344"/>
      <c r="M33" s="344"/>
      <c r="N33" s="345"/>
    </row>
    <row r="34" spans="1:14" s="335" customFormat="1" ht="18.75" x14ac:dyDescent="0.3">
      <c r="A34" s="328" t="s">
        <v>55</v>
      </c>
      <c r="B34" s="348">
        <f>B31/B32</f>
        <v>1</v>
      </c>
      <c r="C34" s="310" t="s">
        <v>56</v>
      </c>
      <c r="D34" s="310"/>
      <c r="E34" s="310"/>
      <c r="F34" s="310"/>
      <c r="G34" s="310"/>
      <c r="I34" s="336"/>
      <c r="J34" s="336"/>
      <c r="K34" s="336"/>
      <c r="L34" s="344"/>
      <c r="M34" s="344"/>
      <c r="N34" s="345"/>
    </row>
    <row r="35" spans="1:14" s="335" customFormat="1" ht="19.5" customHeight="1" thickBot="1" x14ac:dyDescent="0.35">
      <c r="A35" s="328"/>
      <c r="B35" s="337"/>
      <c r="G35" s="310"/>
      <c r="I35" s="336"/>
      <c r="J35" s="336"/>
      <c r="K35" s="336"/>
      <c r="L35" s="344"/>
      <c r="M35" s="344"/>
      <c r="N35" s="345"/>
    </row>
    <row r="36" spans="1:14" s="335" customFormat="1" ht="27" customHeight="1" thickBot="1" x14ac:dyDescent="0.45">
      <c r="A36" s="349" t="s">
        <v>57</v>
      </c>
      <c r="B36" s="350">
        <v>25</v>
      </c>
      <c r="C36" s="310"/>
      <c r="D36" s="351" t="s">
        <v>58</v>
      </c>
      <c r="E36" s="352"/>
      <c r="F36" s="351" t="s">
        <v>59</v>
      </c>
      <c r="G36" s="353"/>
      <c r="J36" s="336"/>
      <c r="K36" s="336"/>
      <c r="L36" s="344"/>
      <c r="M36" s="344"/>
      <c r="N36" s="345"/>
    </row>
    <row r="37" spans="1:14" s="335" customFormat="1" ht="27" customHeight="1" thickBot="1" x14ac:dyDescent="0.45">
      <c r="A37" s="354" t="s">
        <v>60</v>
      </c>
      <c r="B37" s="355">
        <v>1</v>
      </c>
      <c r="C37" s="356" t="s">
        <v>61</v>
      </c>
      <c r="D37" s="357" t="s">
        <v>62</v>
      </c>
      <c r="E37" s="358" t="s">
        <v>63</v>
      </c>
      <c r="F37" s="357" t="s">
        <v>62</v>
      </c>
      <c r="G37" s="359" t="s">
        <v>63</v>
      </c>
      <c r="I37" s="360" t="s">
        <v>64</v>
      </c>
      <c r="J37" s="336"/>
      <c r="K37" s="336"/>
      <c r="L37" s="344"/>
      <c r="M37" s="344"/>
      <c r="N37" s="345"/>
    </row>
    <row r="38" spans="1:14" s="335" customFormat="1" ht="26.25" customHeight="1" x14ac:dyDescent="0.4">
      <c r="A38" s="354" t="s">
        <v>65</v>
      </c>
      <c r="B38" s="355">
        <v>25</v>
      </c>
      <c r="C38" s="361">
        <v>1</v>
      </c>
      <c r="D38" s="362">
        <v>11197367</v>
      </c>
      <c r="E38" s="363">
        <f>IF(ISBLANK(D38),"-",$D$48/$D$45*D38)</f>
        <v>6828222.3860296849</v>
      </c>
      <c r="F38" s="362">
        <v>10578060</v>
      </c>
      <c r="G38" s="364">
        <f>IF(ISBLANK(F38),"-",$D$48/$F$45*F38)</f>
        <v>6896704.1530206846</v>
      </c>
      <c r="I38" s="365"/>
      <c r="J38" s="336"/>
      <c r="K38" s="336"/>
      <c r="L38" s="344"/>
      <c r="M38" s="344"/>
      <c r="N38" s="345"/>
    </row>
    <row r="39" spans="1:14" s="335" customFormat="1" ht="26.25" customHeight="1" x14ac:dyDescent="0.4">
      <c r="A39" s="354" t="s">
        <v>66</v>
      </c>
      <c r="B39" s="355">
        <v>1</v>
      </c>
      <c r="C39" s="366">
        <v>2</v>
      </c>
      <c r="D39" s="367">
        <v>11230369</v>
      </c>
      <c r="E39" s="368">
        <f>IF(ISBLANK(D39),"-",$D$48/$D$45*D39)</f>
        <v>6848347.2060149321</v>
      </c>
      <c r="F39" s="367">
        <v>10579760</v>
      </c>
      <c r="G39" s="369">
        <f>IF(ISBLANK(F39),"-",$D$48/$F$45*F39)</f>
        <v>6897812.5223303819</v>
      </c>
      <c r="I39" s="370">
        <f>ABS((F43/D43*D42)-F42)/D42</f>
        <v>7.4820878289276098E-3</v>
      </c>
      <c r="J39" s="336"/>
      <c r="K39" s="336"/>
      <c r="L39" s="344"/>
      <c r="M39" s="344"/>
      <c r="N39" s="345"/>
    </row>
    <row r="40" spans="1:14" ht="26.25" customHeight="1" x14ac:dyDescent="0.4">
      <c r="A40" s="354" t="s">
        <v>67</v>
      </c>
      <c r="B40" s="355">
        <v>1</v>
      </c>
      <c r="C40" s="366">
        <v>3</v>
      </c>
      <c r="D40" s="367">
        <v>11271873</v>
      </c>
      <c r="E40" s="368">
        <f>IF(ISBLANK(D40),"-",$D$48/$D$45*D40)</f>
        <v>6873656.597223578</v>
      </c>
      <c r="F40" s="367">
        <v>10613948</v>
      </c>
      <c r="G40" s="369">
        <f>IF(ISBLANK(F40),"-",$D$48/$F$45*F40)</f>
        <v>6920102.4811303383</v>
      </c>
      <c r="I40" s="370"/>
      <c r="L40" s="344"/>
      <c r="M40" s="344"/>
      <c r="N40" s="310"/>
    </row>
    <row r="41" spans="1:14" ht="27" customHeight="1" thickBot="1" x14ac:dyDescent="0.45">
      <c r="A41" s="354" t="s">
        <v>68</v>
      </c>
      <c r="B41" s="355">
        <v>1</v>
      </c>
      <c r="C41" s="371">
        <v>4</v>
      </c>
      <c r="D41" s="372"/>
      <c r="E41" s="373" t="str">
        <f>IF(ISBLANK(D41),"-",$D$48/$D$45*D41)</f>
        <v>-</v>
      </c>
      <c r="F41" s="372"/>
      <c r="G41" s="374" t="str">
        <f>IF(ISBLANK(F41),"-",$D$48/$F$45*F41)</f>
        <v>-</v>
      </c>
      <c r="I41" s="375"/>
      <c r="L41" s="344"/>
      <c r="M41" s="344"/>
      <c r="N41" s="310"/>
    </row>
    <row r="42" spans="1:14" ht="27" customHeight="1" thickBot="1" x14ac:dyDescent="0.45">
      <c r="A42" s="354" t="s">
        <v>69</v>
      </c>
      <c r="B42" s="355">
        <v>1</v>
      </c>
      <c r="C42" s="376" t="s">
        <v>70</v>
      </c>
      <c r="D42" s="377">
        <f>AVERAGE(D38:D41)</f>
        <v>11233203</v>
      </c>
      <c r="E42" s="378">
        <f>AVERAGE(E38:E41)</f>
        <v>6850075.3964227317</v>
      </c>
      <c r="F42" s="377">
        <f>AVERAGE(F38:F41)</f>
        <v>10590589.333333334</v>
      </c>
      <c r="G42" s="379">
        <f>AVERAGE(G38:G41)</f>
        <v>6904873.052160468</v>
      </c>
      <c r="H42" s="380"/>
    </row>
    <row r="43" spans="1:14" ht="26.25" customHeight="1" x14ac:dyDescent="0.4">
      <c r="A43" s="354" t="s">
        <v>71</v>
      </c>
      <c r="B43" s="355">
        <v>1</v>
      </c>
      <c r="C43" s="381" t="s">
        <v>72</v>
      </c>
      <c r="D43" s="382">
        <v>20.56</v>
      </c>
      <c r="E43" s="310"/>
      <c r="F43" s="382">
        <v>19.23</v>
      </c>
      <c r="H43" s="380"/>
    </row>
    <row r="44" spans="1:14" ht="26.25" customHeight="1" x14ac:dyDescent="0.4">
      <c r="A44" s="354" t="s">
        <v>73</v>
      </c>
      <c r="B44" s="355">
        <v>1</v>
      </c>
      <c r="C44" s="383" t="s">
        <v>74</v>
      </c>
      <c r="D44" s="384">
        <f>D43*$B$34</f>
        <v>20.56</v>
      </c>
      <c r="E44" s="385"/>
      <c r="F44" s="384">
        <f>F43*$B$34</f>
        <v>19.23</v>
      </c>
      <c r="H44" s="380"/>
    </row>
    <row r="45" spans="1:14" ht="19.5" customHeight="1" thickBot="1" x14ac:dyDescent="0.35">
      <c r="A45" s="354" t="s">
        <v>75</v>
      </c>
      <c r="B45" s="366">
        <f>(B44/B43)*(B42/B41)*(B40/B39)*(B38/B37)*B36</f>
        <v>625</v>
      </c>
      <c r="C45" s="383" t="s">
        <v>76</v>
      </c>
      <c r="D45" s="386">
        <f>D44*$B$30/100</f>
        <v>20.49832</v>
      </c>
      <c r="E45" s="387"/>
      <c r="F45" s="386">
        <f>F44*$B$30/100</f>
        <v>19.17231</v>
      </c>
      <c r="H45" s="380"/>
    </row>
    <row r="46" spans="1:14" ht="19.5" customHeight="1" thickBot="1" x14ac:dyDescent="0.35">
      <c r="A46" s="388" t="s">
        <v>77</v>
      </c>
      <c r="B46" s="389"/>
      <c r="C46" s="383" t="s">
        <v>78</v>
      </c>
      <c r="D46" s="390">
        <f>D45/$B$45</f>
        <v>3.2797312000000002E-2</v>
      </c>
      <c r="E46" s="391"/>
      <c r="F46" s="392">
        <f>F45/$B$45</f>
        <v>3.0675695999999999E-2</v>
      </c>
      <c r="H46" s="380"/>
    </row>
    <row r="47" spans="1:14" ht="27" customHeight="1" thickBot="1" x14ac:dyDescent="0.45">
      <c r="A47" s="393"/>
      <c r="B47" s="394"/>
      <c r="C47" s="395" t="s">
        <v>79</v>
      </c>
      <c r="D47" s="396">
        <v>0.02</v>
      </c>
      <c r="E47" s="397"/>
      <c r="F47" s="391"/>
      <c r="H47" s="380"/>
    </row>
    <row r="48" spans="1:14" ht="18.75" x14ac:dyDescent="0.3">
      <c r="C48" s="398" t="s">
        <v>80</v>
      </c>
      <c r="D48" s="386">
        <f>D47*$B$45</f>
        <v>12.5</v>
      </c>
      <c r="F48" s="399"/>
      <c r="H48" s="380"/>
    </row>
    <row r="49" spans="1:12" ht="19.5" customHeight="1" thickBot="1" x14ac:dyDescent="0.35">
      <c r="C49" s="400" t="s">
        <v>81</v>
      </c>
      <c r="D49" s="401">
        <f>D48/B34</f>
        <v>12.5</v>
      </c>
      <c r="F49" s="399"/>
      <c r="H49" s="380"/>
    </row>
    <row r="50" spans="1:12" ht="18.75" x14ac:dyDescent="0.3">
      <c r="C50" s="349" t="s">
        <v>82</v>
      </c>
      <c r="D50" s="402">
        <f>AVERAGE(E38:E41,G38:G41)</f>
        <v>6877474.2242916003</v>
      </c>
      <c r="F50" s="403"/>
      <c r="H50" s="380"/>
    </row>
    <row r="51" spans="1:12" ht="18.75" x14ac:dyDescent="0.3">
      <c r="C51" s="354" t="s">
        <v>83</v>
      </c>
      <c r="D51" s="404">
        <f>STDEV(E38:E41,G38:G41)/D50</f>
        <v>4.9902014837923982E-3</v>
      </c>
      <c r="F51" s="403"/>
      <c r="H51" s="380"/>
    </row>
    <row r="52" spans="1:12" ht="19.5" customHeight="1" thickBot="1" x14ac:dyDescent="0.35">
      <c r="C52" s="405" t="s">
        <v>20</v>
      </c>
      <c r="D52" s="406">
        <f>COUNT(E38:E41,G38:G41)</f>
        <v>6</v>
      </c>
      <c r="F52" s="403"/>
    </row>
    <row r="54" spans="1:12" ht="18.75" x14ac:dyDescent="0.3">
      <c r="A54" s="407" t="s">
        <v>1</v>
      </c>
      <c r="B54" s="408" t="s">
        <v>84</v>
      </c>
    </row>
    <row r="55" spans="1:12" ht="18.75" x14ac:dyDescent="0.3">
      <c r="A55" s="310" t="s">
        <v>85</v>
      </c>
      <c r="B55" s="409" t="str">
        <f>B21</f>
        <v>Each tablets contains Trimethoprim B.P 160 mg, Sulfamethoxazole 800 mg</v>
      </c>
    </row>
    <row r="56" spans="1:12" ht="26.25" customHeight="1" x14ac:dyDescent="0.4">
      <c r="A56" s="409" t="s">
        <v>86</v>
      </c>
      <c r="B56" s="410">
        <v>160</v>
      </c>
      <c r="C56" s="310" t="str">
        <f>B20</f>
        <v>Trimethoprim</v>
      </c>
      <c r="H56" s="385"/>
    </row>
    <row r="57" spans="1:12" ht="18.75" x14ac:dyDescent="0.3">
      <c r="A57" s="409" t="s">
        <v>87</v>
      </c>
      <c r="B57" s="411">
        <f>Uniformity!C46</f>
        <v>1041.7349999999999</v>
      </c>
      <c r="H57" s="385"/>
    </row>
    <row r="58" spans="1:12" ht="19.5" customHeight="1" thickBot="1" x14ac:dyDescent="0.35">
      <c r="H58" s="385"/>
    </row>
    <row r="59" spans="1:12" s="335" customFormat="1" ht="27" customHeight="1" thickBot="1" x14ac:dyDescent="0.45">
      <c r="A59" s="349" t="s">
        <v>88</v>
      </c>
      <c r="B59" s="350">
        <v>100</v>
      </c>
      <c r="C59" s="310"/>
      <c r="D59" s="412" t="s">
        <v>89</v>
      </c>
      <c r="E59" s="413" t="s">
        <v>61</v>
      </c>
      <c r="F59" s="413" t="s">
        <v>62</v>
      </c>
      <c r="G59" s="413" t="s">
        <v>90</v>
      </c>
      <c r="H59" s="356" t="s">
        <v>91</v>
      </c>
      <c r="L59" s="336"/>
    </row>
    <row r="60" spans="1:12" s="335" customFormat="1" ht="26.25" customHeight="1" x14ac:dyDescent="0.4">
      <c r="A60" s="354" t="s">
        <v>92</v>
      </c>
      <c r="B60" s="355">
        <v>1</v>
      </c>
      <c r="C60" s="414" t="s">
        <v>93</v>
      </c>
      <c r="D60" s="210">
        <v>1043.54</v>
      </c>
      <c r="E60" s="415">
        <v>1</v>
      </c>
      <c r="F60" s="416">
        <v>11369637</v>
      </c>
      <c r="G60" s="417">
        <f>IF(ISBLANK(F60),"-",(F60/$D$50*$D$47*$B$68)*($B$57/$D$60))</f>
        <v>165.03109557493914</v>
      </c>
      <c r="H60" s="418">
        <f t="shared" ref="H60:H71" si="0">IF(ISBLANK(F60),"-",G60/$B$56)</f>
        <v>1.0314443473433696</v>
      </c>
      <c r="L60" s="336"/>
    </row>
    <row r="61" spans="1:12" s="335" customFormat="1" ht="26.25" customHeight="1" x14ac:dyDescent="0.4">
      <c r="A61" s="354" t="s">
        <v>94</v>
      </c>
      <c r="B61" s="355">
        <v>50</v>
      </c>
      <c r="C61" s="419"/>
      <c r="D61" s="216"/>
      <c r="E61" s="420">
        <v>2</v>
      </c>
      <c r="F61" s="367">
        <v>11380192</v>
      </c>
      <c r="G61" s="421">
        <f>IF(ISBLANK(F61),"-",(F61/$D$50*$D$47*$B$68)*($B$57/$D$60))</f>
        <v>165.18430215609857</v>
      </c>
      <c r="H61" s="422">
        <f t="shared" si="0"/>
        <v>1.0324018884756161</v>
      </c>
      <c r="L61" s="336"/>
    </row>
    <row r="62" spans="1:12" s="335" customFormat="1" ht="26.25" customHeight="1" x14ac:dyDescent="0.4">
      <c r="A62" s="354" t="s">
        <v>95</v>
      </c>
      <c r="B62" s="355">
        <v>1</v>
      </c>
      <c r="C62" s="419"/>
      <c r="D62" s="216"/>
      <c r="E62" s="420">
        <v>3</v>
      </c>
      <c r="F62" s="423">
        <v>11351215</v>
      </c>
      <c r="G62" s="421">
        <f>IF(ISBLANK(F62),"-",(F62/$D$50*$D$47*$B$68)*($B$57/$D$60))</f>
        <v>164.76369892518849</v>
      </c>
      <c r="H62" s="422">
        <f t="shared" si="0"/>
        <v>1.0297731182824281</v>
      </c>
      <c r="L62" s="336"/>
    </row>
    <row r="63" spans="1:12" ht="27" customHeight="1" thickBot="1" x14ac:dyDescent="0.45">
      <c r="A63" s="354" t="s">
        <v>96</v>
      </c>
      <c r="B63" s="355">
        <v>1</v>
      </c>
      <c r="C63" s="424"/>
      <c r="D63" s="222"/>
      <c r="E63" s="425">
        <v>4</v>
      </c>
      <c r="F63" s="426"/>
      <c r="G63" s="421" t="str">
        <f>IF(ISBLANK(F63),"-",(F63/$D$50*$D$47*$B$68)*($B$57/$D$60))</f>
        <v>-</v>
      </c>
      <c r="H63" s="422" t="str">
        <f t="shared" si="0"/>
        <v>-</v>
      </c>
    </row>
    <row r="64" spans="1:12" ht="26.25" customHeight="1" x14ac:dyDescent="0.4">
      <c r="A64" s="354" t="s">
        <v>97</v>
      </c>
      <c r="B64" s="355">
        <v>1</v>
      </c>
      <c r="C64" s="414" t="s">
        <v>98</v>
      </c>
      <c r="D64" s="210">
        <v>1039.3599999999999</v>
      </c>
      <c r="E64" s="415">
        <v>1</v>
      </c>
      <c r="F64" s="416">
        <v>11471856</v>
      </c>
      <c r="G64" s="427">
        <f>IF(ISBLANK(F64),"-",(F64/$D$50*$D$47*$B$68)*($B$57/$D$64))</f>
        <v>167.18448524435627</v>
      </c>
      <c r="H64" s="428">
        <f t="shared" si="0"/>
        <v>1.0449030327772266</v>
      </c>
    </row>
    <row r="65" spans="1:8" ht="26.25" customHeight="1" x14ac:dyDescent="0.4">
      <c r="A65" s="354" t="s">
        <v>99</v>
      </c>
      <c r="B65" s="355">
        <v>1</v>
      </c>
      <c r="C65" s="419"/>
      <c r="D65" s="216"/>
      <c r="E65" s="420">
        <v>2</v>
      </c>
      <c r="F65" s="367">
        <v>11451139</v>
      </c>
      <c r="G65" s="429">
        <f>IF(ISBLANK(F65),"-",(F65/$D$50*$D$47*$B$68)*($B$57/$D$64))</f>
        <v>166.88256714315213</v>
      </c>
      <c r="H65" s="430">
        <f t="shared" si="0"/>
        <v>1.0430160446447008</v>
      </c>
    </row>
    <row r="66" spans="1:8" ht="26.25" customHeight="1" x14ac:dyDescent="0.4">
      <c r="A66" s="354" t="s">
        <v>100</v>
      </c>
      <c r="B66" s="355">
        <v>1</v>
      </c>
      <c r="C66" s="419"/>
      <c r="D66" s="216"/>
      <c r="E66" s="420">
        <v>3</v>
      </c>
      <c r="F66" s="367">
        <v>11467814</v>
      </c>
      <c r="G66" s="429">
        <f>IF(ISBLANK(F66),"-",(F66/$D$50*$D$47*$B$68)*($B$57/$D$64))</f>
        <v>167.12557937163979</v>
      </c>
      <c r="H66" s="430">
        <f t="shared" si="0"/>
        <v>1.0445348710727487</v>
      </c>
    </row>
    <row r="67" spans="1:8" ht="27" customHeight="1" thickBot="1" x14ac:dyDescent="0.45">
      <c r="A67" s="354" t="s">
        <v>101</v>
      </c>
      <c r="B67" s="355">
        <v>1</v>
      </c>
      <c r="C67" s="424"/>
      <c r="D67" s="222"/>
      <c r="E67" s="425">
        <v>4</v>
      </c>
      <c r="F67" s="426"/>
      <c r="G67" s="431" t="str">
        <f>IF(ISBLANK(F67),"-",(F67/$D$50*$D$47*$B$68)*($B$57/$D$64))</f>
        <v>-</v>
      </c>
      <c r="H67" s="432" t="str">
        <f t="shared" si="0"/>
        <v>-</v>
      </c>
    </row>
    <row r="68" spans="1:8" ht="26.25" customHeight="1" x14ac:dyDescent="0.4">
      <c r="A68" s="354" t="s">
        <v>102</v>
      </c>
      <c r="B68" s="433">
        <f>(B67/B66)*(B65/B64)*(B63/B62)*(B61/B60)*B59</f>
        <v>5000</v>
      </c>
      <c r="C68" s="414" t="s">
        <v>103</v>
      </c>
      <c r="D68" s="210">
        <v>1044.19</v>
      </c>
      <c r="E68" s="415">
        <v>1</v>
      </c>
      <c r="F68" s="416"/>
      <c r="G68" s="427" t="str">
        <f>IF(ISBLANK(F68),"-",(F68/$D$50*$D$47*$B$68)*($B$57/$D$68))</f>
        <v>-</v>
      </c>
      <c r="H68" s="422" t="str">
        <f t="shared" si="0"/>
        <v>-</v>
      </c>
    </row>
    <row r="69" spans="1:8" ht="27" customHeight="1" thickBot="1" x14ac:dyDescent="0.45">
      <c r="A69" s="405" t="s">
        <v>104</v>
      </c>
      <c r="B69" s="434">
        <f>(D47*B68)/B56*B57</f>
        <v>651.08437499999991</v>
      </c>
      <c r="C69" s="419"/>
      <c r="D69" s="216"/>
      <c r="E69" s="420">
        <v>2</v>
      </c>
      <c r="F69" s="367"/>
      <c r="G69" s="429" t="str">
        <f>IF(ISBLANK(F69),"-",(F69/$D$50*$D$47*$B$68)*($B$57/$D$68))</f>
        <v>-</v>
      </c>
      <c r="H69" s="422" t="str">
        <f t="shared" si="0"/>
        <v>-</v>
      </c>
    </row>
    <row r="70" spans="1:8" ht="26.25" customHeight="1" x14ac:dyDescent="0.4">
      <c r="A70" s="435" t="s">
        <v>77</v>
      </c>
      <c r="B70" s="436"/>
      <c r="C70" s="419"/>
      <c r="D70" s="216"/>
      <c r="E70" s="420">
        <v>3</v>
      </c>
      <c r="F70" s="367">
        <v>10977308</v>
      </c>
      <c r="G70" s="429">
        <f>IF(ISBLANK(F70),"-",(F70/$D$50*$D$47*$B$68)*($B$57/$D$68))</f>
        <v>159.23722637973793</v>
      </c>
      <c r="H70" s="422">
        <f t="shared" si="0"/>
        <v>0.99523266487336204</v>
      </c>
    </row>
    <row r="71" spans="1:8" ht="27" customHeight="1" thickBot="1" x14ac:dyDescent="0.45">
      <c r="A71" s="437"/>
      <c r="B71" s="438"/>
      <c r="C71" s="439"/>
      <c r="D71" s="222"/>
      <c r="E71" s="425">
        <v>4</v>
      </c>
      <c r="F71" s="426"/>
      <c r="G71" s="431" t="str">
        <f>IF(ISBLANK(F71),"-",(F71/$D$50*$D$47*$B$68)*($B$57/$D$68))</f>
        <v>-</v>
      </c>
      <c r="H71" s="440" t="str">
        <f t="shared" si="0"/>
        <v>-</v>
      </c>
    </row>
    <row r="72" spans="1:8" ht="26.25" customHeight="1" x14ac:dyDescent="0.4">
      <c r="A72" s="385"/>
      <c r="B72" s="385"/>
      <c r="C72" s="385"/>
      <c r="D72" s="385"/>
      <c r="E72" s="385"/>
      <c r="F72" s="441" t="s">
        <v>70</v>
      </c>
      <c r="G72" s="442">
        <f>AVERAGE(G60:G71)</f>
        <v>165.05842211358745</v>
      </c>
      <c r="H72" s="443">
        <f>AVERAGE(H60:H71)</f>
        <v>1.0316151382099217</v>
      </c>
    </row>
    <row r="73" spans="1:8" ht="26.25" customHeight="1" x14ac:dyDescent="0.4">
      <c r="C73" s="385"/>
      <c r="D73" s="385"/>
      <c r="E73" s="385"/>
      <c r="F73" s="444" t="s">
        <v>83</v>
      </c>
      <c r="G73" s="445">
        <f>STDEV(G60:G71)/G72</f>
        <v>1.6795266396637077E-2</v>
      </c>
      <c r="H73" s="445">
        <f>STDEV(H60:H71)/H72</f>
        <v>1.6795266396637084E-2</v>
      </c>
    </row>
    <row r="74" spans="1:8" ht="27" customHeight="1" thickBot="1" x14ac:dyDescent="0.45">
      <c r="A74" s="385"/>
      <c r="B74" s="385"/>
      <c r="C74" s="385"/>
      <c r="D74" s="385"/>
      <c r="E74" s="387"/>
      <c r="F74" s="446" t="s">
        <v>20</v>
      </c>
      <c r="G74" s="447">
        <f>COUNT(G60:G71)</f>
        <v>7</v>
      </c>
      <c r="H74" s="447">
        <f>COUNT(H60:H71)</f>
        <v>7</v>
      </c>
    </row>
    <row r="76" spans="1:8" ht="26.25" customHeight="1" x14ac:dyDescent="0.4">
      <c r="A76" s="327" t="s">
        <v>105</v>
      </c>
      <c r="B76" s="328" t="s">
        <v>106</v>
      </c>
      <c r="C76" s="448" t="str">
        <f>B20</f>
        <v>Trimethoprim</v>
      </c>
      <c r="D76" s="448"/>
      <c r="E76" s="310" t="s">
        <v>107</v>
      </c>
      <c r="F76" s="310"/>
      <c r="G76" s="449">
        <f>H72</f>
        <v>1.0316151382099217</v>
      </c>
      <c r="H76" s="337"/>
    </row>
    <row r="77" spans="1:8" ht="18.75" x14ac:dyDescent="0.3">
      <c r="A77" s="326" t="s">
        <v>108</v>
      </c>
      <c r="B77" s="326" t="s">
        <v>109</v>
      </c>
    </row>
    <row r="78" spans="1:8" ht="18.75" x14ac:dyDescent="0.3">
      <c r="A78" s="326"/>
      <c r="B78" s="326"/>
    </row>
    <row r="79" spans="1:8" ht="26.25" customHeight="1" x14ac:dyDescent="0.4">
      <c r="A79" s="327" t="s">
        <v>4</v>
      </c>
      <c r="B79" s="450" t="str">
        <f>B26</f>
        <v>Trimethoprim</v>
      </c>
      <c r="C79" s="450"/>
    </row>
    <row r="80" spans="1:8" ht="26.25" customHeight="1" x14ac:dyDescent="0.4">
      <c r="A80" s="328" t="s">
        <v>47</v>
      </c>
      <c r="B80" s="450" t="str">
        <f>B27</f>
        <v>T 7 3</v>
      </c>
      <c r="C80" s="450"/>
    </row>
    <row r="81" spans="1:12" ht="27" customHeight="1" thickBot="1" x14ac:dyDescent="0.45">
      <c r="A81" s="328" t="s">
        <v>6</v>
      </c>
      <c r="B81" s="330">
        <f>B28</f>
        <v>99.7</v>
      </c>
    </row>
    <row r="82" spans="1:12" s="335" customFormat="1" ht="27" customHeight="1" thickBot="1" x14ac:dyDescent="0.45">
      <c r="A82" s="328" t="s">
        <v>48</v>
      </c>
      <c r="B82" s="331">
        <v>0</v>
      </c>
      <c r="C82" s="332" t="s">
        <v>49</v>
      </c>
      <c r="D82" s="333"/>
      <c r="E82" s="333"/>
      <c r="F82" s="333"/>
      <c r="G82" s="334"/>
      <c r="I82" s="336"/>
      <c r="J82" s="336"/>
      <c r="K82" s="336"/>
      <c r="L82" s="336"/>
    </row>
    <row r="83" spans="1:12" s="335" customFormat="1" ht="19.5" customHeight="1" thickBot="1" x14ac:dyDescent="0.35">
      <c r="A83" s="328" t="s">
        <v>50</v>
      </c>
      <c r="B83" s="337">
        <f>B81-B82</f>
        <v>99.7</v>
      </c>
      <c r="C83" s="338"/>
      <c r="D83" s="338"/>
      <c r="E83" s="338"/>
      <c r="F83" s="338"/>
      <c r="G83" s="339"/>
      <c r="I83" s="336"/>
      <c r="J83" s="336"/>
      <c r="K83" s="336"/>
      <c r="L83" s="336"/>
    </row>
    <row r="84" spans="1:12" s="335" customFormat="1" ht="27" customHeight="1" thickBot="1" x14ac:dyDescent="0.45">
      <c r="A84" s="328" t="s">
        <v>51</v>
      </c>
      <c r="B84" s="340">
        <v>1</v>
      </c>
      <c r="C84" s="341" t="s">
        <v>110</v>
      </c>
      <c r="D84" s="342"/>
      <c r="E84" s="342"/>
      <c r="F84" s="342"/>
      <c r="G84" s="342"/>
      <c r="H84" s="343"/>
      <c r="I84" s="336"/>
      <c r="J84" s="336"/>
      <c r="K84" s="336"/>
      <c r="L84" s="336"/>
    </row>
    <row r="85" spans="1:12" s="335" customFormat="1" ht="27" customHeight="1" thickBot="1" x14ac:dyDescent="0.45">
      <c r="A85" s="328" t="s">
        <v>53</v>
      </c>
      <c r="B85" s="340">
        <v>1</v>
      </c>
      <c r="C85" s="341" t="s">
        <v>111</v>
      </c>
      <c r="D85" s="342"/>
      <c r="E85" s="342"/>
      <c r="F85" s="342"/>
      <c r="G85" s="342"/>
      <c r="H85" s="343"/>
      <c r="I85" s="336"/>
      <c r="J85" s="336"/>
      <c r="K85" s="336"/>
      <c r="L85" s="336"/>
    </row>
    <row r="86" spans="1:12" s="335" customFormat="1" ht="18.75" x14ac:dyDescent="0.3">
      <c r="A86" s="328"/>
      <c r="B86" s="346"/>
      <c r="C86" s="347"/>
      <c r="D86" s="347"/>
      <c r="E86" s="347"/>
      <c r="F86" s="347"/>
      <c r="G86" s="347"/>
      <c r="H86" s="347"/>
      <c r="I86" s="336"/>
      <c r="J86" s="336"/>
      <c r="K86" s="336"/>
      <c r="L86" s="336"/>
    </row>
    <row r="87" spans="1:12" s="335" customFormat="1" ht="18.75" x14ac:dyDescent="0.3">
      <c r="A87" s="328" t="s">
        <v>55</v>
      </c>
      <c r="B87" s="348">
        <f>B84/B85</f>
        <v>1</v>
      </c>
      <c r="C87" s="310" t="s">
        <v>56</v>
      </c>
      <c r="D87" s="310"/>
      <c r="E87" s="310"/>
      <c r="F87" s="310"/>
      <c r="G87" s="310"/>
      <c r="I87" s="336"/>
      <c r="J87" s="336"/>
      <c r="K87" s="336"/>
      <c r="L87" s="336"/>
    </row>
    <row r="88" spans="1:12" ht="19.5" customHeight="1" thickBot="1" x14ac:dyDescent="0.35">
      <c r="A88" s="326"/>
      <c r="B88" s="326"/>
    </row>
    <row r="89" spans="1:12" ht="27" customHeight="1" thickBot="1" x14ac:dyDescent="0.45">
      <c r="A89" s="349" t="s">
        <v>57</v>
      </c>
      <c r="B89" s="350">
        <v>25</v>
      </c>
      <c r="D89" s="451" t="s">
        <v>58</v>
      </c>
      <c r="E89" s="452"/>
      <c r="F89" s="351" t="s">
        <v>59</v>
      </c>
      <c r="G89" s="353"/>
    </row>
    <row r="90" spans="1:12" ht="27" customHeight="1" thickBot="1" x14ac:dyDescent="0.45">
      <c r="A90" s="354" t="s">
        <v>60</v>
      </c>
      <c r="B90" s="355">
        <v>1</v>
      </c>
      <c r="C90" s="453" t="s">
        <v>61</v>
      </c>
      <c r="D90" s="357" t="s">
        <v>62</v>
      </c>
      <c r="E90" s="358" t="s">
        <v>63</v>
      </c>
      <c r="F90" s="357" t="s">
        <v>62</v>
      </c>
      <c r="G90" s="454" t="s">
        <v>63</v>
      </c>
      <c r="I90" s="360" t="s">
        <v>64</v>
      </c>
    </row>
    <row r="91" spans="1:12" ht="26.25" customHeight="1" x14ac:dyDescent="0.4">
      <c r="A91" s="354" t="s">
        <v>65</v>
      </c>
      <c r="B91" s="355">
        <v>25</v>
      </c>
      <c r="C91" s="455">
        <v>1</v>
      </c>
      <c r="D91" s="362">
        <v>10999293</v>
      </c>
      <c r="E91" s="363">
        <f>IF(ISBLANK(D91),"-",$D$101/$D$98*D91)</f>
        <v>11924330.058918649</v>
      </c>
      <c r="F91" s="362">
        <v>10355934</v>
      </c>
      <c r="G91" s="364">
        <f>IF(ISBLANK(F91),"-",$D$101/$F$98*F91)</f>
        <v>12003345.797489539</v>
      </c>
      <c r="I91" s="365"/>
    </row>
    <row r="92" spans="1:12" ht="26.25" customHeight="1" x14ac:dyDescent="0.4">
      <c r="A92" s="354" t="s">
        <v>66</v>
      </c>
      <c r="B92" s="355">
        <v>1</v>
      </c>
      <c r="C92" s="385">
        <v>2</v>
      </c>
      <c r="D92" s="367">
        <v>11063437</v>
      </c>
      <c r="E92" s="368">
        <f>IF(ISBLANK(D92),"-",$D$101/$D$98*D92)</f>
        <v>11993868.549010629</v>
      </c>
      <c r="F92" s="367">
        <v>10326921</v>
      </c>
      <c r="G92" s="369">
        <f>IF(ISBLANK(F92),"-",$D$101/$F$98*F92)</f>
        <v>11969717.437978694</v>
      </c>
      <c r="I92" s="370">
        <f>ABS((F96/D96*D95)-F95)/D95</f>
        <v>8.7424226866038659E-4</v>
      </c>
    </row>
    <row r="93" spans="1:12" ht="26.25" customHeight="1" x14ac:dyDescent="0.4">
      <c r="A93" s="354" t="s">
        <v>67</v>
      </c>
      <c r="B93" s="355">
        <v>1</v>
      </c>
      <c r="C93" s="385">
        <v>3</v>
      </c>
      <c r="D93" s="367">
        <v>11100781</v>
      </c>
      <c r="E93" s="368">
        <f>IF(ISBLANK(D93),"-",$D$101/$D$98*D93)</f>
        <v>12034353.1675875</v>
      </c>
      <c r="F93" s="367">
        <v>10364344</v>
      </c>
      <c r="G93" s="369">
        <f>IF(ISBLANK(F93),"-",$D$101/$F$98*F93)</f>
        <v>12013093.652019789</v>
      </c>
      <c r="I93" s="370"/>
    </row>
    <row r="94" spans="1:12" ht="27" customHeight="1" thickBot="1" x14ac:dyDescent="0.45">
      <c r="A94" s="354" t="s">
        <v>68</v>
      </c>
      <c r="B94" s="355">
        <v>1</v>
      </c>
      <c r="C94" s="456">
        <v>4</v>
      </c>
      <c r="D94" s="372"/>
      <c r="E94" s="373" t="str">
        <f>IF(ISBLANK(D94),"-",$D$101/$D$98*D94)</f>
        <v>-</v>
      </c>
      <c r="F94" s="457"/>
      <c r="G94" s="374" t="str">
        <f>IF(ISBLANK(F94),"-",$D$101/$F$98*F94)</f>
        <v>-</v>
      </c>
      <c r="I94" s="375"/>
    </row>
    <row r="95" spans="1:12" ht="27" customHeight="1" thickBot="1" x14ac:dyDescent="0.45">
      <c r="A95" s="354" t="s">
        <v>69</v>
      </c>
      <c r="B95" s="355">
        <v>1</v>
      </c>
      <c r="C95" s="328" t="s">
        <v>70</v>
      </c>
      <c r="D95" s="458">
        <f>AVERAGE(D91:D94)</f>
        <v>11054503.666666666</v>
      </c>
      <c r="E95" s="378">
        <f>AVERAGE(E91:E94)</f>
        <v>11984183.92517226</v>
      </c>
      <c r="F95" s="459">
        <f>AVERAGE(F91:F94)</f>
        <v>10349066.333333334</v>
      </c>
      <c r="G95" s="460">
        <f>AVERAGE(G91:G94)</f>
        <v>11995385.629162675</v>
      </c>
    </row>
    <row r="96" spans="1:12" ht="26.25" customHeight="1" x14ac:dyDescent="0.4">
      <c r="A96" s="354" t="s">
        <v>71</v>
      </c>
      <c r="B96" s="330">
        <v>1</v>
      </c>
      <c r="C96" s="461" t="s">
        <v>112</v>
      </c>
      <c r="D96" s="462">
        <v>20.56</v>
      </c>
      <c r="E96" s="310"/>
      <c r="F96" s="382">
        <v>19.23</v>
      </c>
    </row>
    <row r="97" spans="1:10" ht="26.25" customHeight="1" x14ac:dyDescent="0.4">
      <c r="A97" s="354" t="s">
        <v>73</v>
      </c>
      <c r="B97" s="330">
        <v>1</v>
      </c>
      <c r="C97" s="463" t="s">
        <v>113</v>
      </c>
      <c r="D97" s="464">
        <f>D96*$B$87</f>
        <v>20.56</v>
      </c>
      <c r="E97" s="385"/>
      <c r="F97" s="384">
        <f>F96*$B$87</f>
        <v>19.23</v>
      </c>
    </row>
    <row r="98" spans="1:10" ht="19.5" customHeight="1" thickBot="1" x14ac:dyDescent="0.35">
      <c r="A98" s="354" t="s">
        <v>75</v>
      </c>
      <c r="B98" s="385">
        <f>(B97/B96)*(B95/B94)*(B93/B92)*(B91/B90)*B89</f>
        <v>625</v>
      </c>
      <c r="C98" s="463" t="s">
        <v>114</v>
      </c>
      <c r="D98" s="465">
        <f>D97*$B$83/100</f>
        <v>20.49832</v>
      </c>
      <c r="E98" s="387"/>
      <c r="F98" s="386">
        <f>F97*$B$83/100</f>
        <v>19.17231</v>
      </c>
    </row>
    <row r="99" spans="1:10" ht="19.5" customHeight="1" thickBot="1" x14ac:dyDescent="0.35">
      <c r="A99" s="388" t="s">
        <v>77</v>
      </c>
      <c r="B99" s="466"/>
      <c r="C99" s="463" t="s">
        <v>115</v>
      </c>
      <c r="D99" s="467">
        <f>D98/$B$98</f>
        <v>3.2797312000000002E-2</v>
      </c>
      <c r="E99" s="387"/>
      <c r="F99" s="392">
        <f>F98/$B$98</f>
        <v>3.0675695999999999E-2</v>
      </c>
      <c r="H99" s="380"/>
    </row>
    <row r="100" spans="1:10" ht="19.5" customHeight="1" thickBot="1" x14ac:dyDescent="0.35">
      <c r="A100" s="393"/>
      <c r="B100" s="468"/>
      <c r="C100" s="463" t="s">
        <v>79</v>
      </c>
      <c r="D100" s="469">
        <f>$B$56/$B$116</f>
        <v>3.5555555555555556E-2</v>
      </c>
      <c r="F100" s="399"/>
      <c r="G100" s="470"/>
      <c r="H100" s="380"/>
    </row>
    <row r="101" spans="1:10" ht="18.75" x14ac:dyDescent="0.3">
      <c r="C101" s="463" t="s">
        <v>80</v>
      </c>
      <c r="D101" s="464">
        <f>D100*$B$98</f>
        <v>22.222222222222221</v>
      </c>
      <c r="F101" s="399"/>
      <c r="H101" s="380"/>
    </row>
    <row r="102" spans="1:10" ht="19.5" customHeight="1" thickBot="1" x14ac:dyDescent="0.35">
      <c r="C102" s="471" t="s">
        <v>81</v>
      </c>
      <c r="D102" s="472">
        <f>D101/B34</f>
        <v>22.222222222222221</v>
      </c>
      <c r="F102" s="403"/>
      <c r="H102" s="380"/>
      <c r="J102" s="473"/>
    </row>
    <row r="103" spans="1:10" ht="18.75" x14ac:dyDescent="0.3">
      <c r="C103" s="474" t="s">
        <v>116</v>
      </c>
      <c r="D103" s="475">
        <f>AVERAGE(E91:E94,G91:G94)</f>
        <v>11989784.777167467</v>
      </c>
      <c r="F103" s="403"/>
      <c r="G103" s="470"/>
      <c r="H103" s="380"/>
      <c r="J103" s="476"/>
    </row>
    <row r="104" spans="1:10" ht="18.75" x14ac:dyDescent="0.3">
      <c r="C104" s="444" t="s">
        <v>83</v>
      </c>
      <c r="D104" s="477">
        <f>STDEV(E91:E94,G91:G94)/D103</f>
        <v>3.2123645782348425E-3</v>
      </c>
      <c r="F104" s="403"/>
      <c r="H104" s="380"/>
      <c r="J104" s="476"/>
    </row>
    <row r="105" spans="1:10" ht="19.5" customHeight="1" thickBot="1" x14ac:dyDescent="0.35">
      <c r="C105" s="446" t="s">
        <v>20</v>
      </c>
      <c r="D105" s="478">
        <f>COUNT(E91:E94,G91:G94)</f>
        <v>6</v>
      </c>
      <c r="F105" s="403"/>
      <c r="H105" s="380"/>
      <c r="J105" s="476"/>
    </row>
    <row r="106" spans="1:10" ht="19.5" customHeight="1" thickBot="1" x14ac:dyDescent="0.35">
      <c r="A106" s="407"/>
      <c r="B106" s="407"/>
      <c r="C106" s="407"/>
      <c r="D106" s="407"/>
      <c r="E106" s="407"/>
    </row>
    <row r="107" spans="1:10" ht="26.25" customHeight="1" x14ac:dyDescent="0.4">
      <c r="A107" s="349" t="s">
        <v>117</v>
      </c>
      <c r="B107" s="350">
        <v>900</v>
      </c>
      <c r="C107" s="451" t="s">
        <v>118</v>
      </c>
      <c r="D107" s="479" t="s">
        <v>62</v>
      </c>
      <c r="E107" s="480" t="s">
        <v>119</v>
      </c>
      <c r="F107" s="481" t="s">
        <v>120</v>
      </c>
    </row>
    <row r="108" spans="1:10" ht="26.25" customHeight="1" x14ac:dyDescent="0.4">
      <c r="A108" s="354" t="s">
        <v>121</v>
      </c>
      <c r="B108" s="355">
        <v>2</v>
      </c>
      <c r="C108" s="482">
        <v>1</v>
      </c>
      <c r="D108" s="483">
        <v>10786952</v>
      </c>
      <c r="E108" s="484">
        <f t="shared" ref="E108:E113" si="1">IF(ISBLANK(D108),"-",D108/$D$103*$D$100*$B$116)</f>
        <v>143.94856555613163</v>
      </c>
      <c r="F108" s="485">
        <f t="shared" ref="F108:F113" si="2">IF(ISBLANK(D108), "-", E108/$B$56)</f>
        <v>0.89967853472582271</v>
      </c>
    </row>
    <row r="109" spans="1:10" ht="26.25" customHeight="1" x14ac:dyDescent="0.4">
      <c r="A109" s="354" t="s">
        <v>94</v>
      </c>
      <c r="B109" s="355">
        <v>10</v>
      </c>
      <c r="C109" s="482">
        <v>2</v>
      </c>
      <c r="D109" s="483">
        <v>10694064</v>
      </c>
      <c r="E109" s="486">
        <f t="shared" si="1"/>
        <v>142.70900368940801</v>
      </c>
      <c r="F109" s="487">
        <f t="shared" si="2"/>
        <v>0.89193127305880004</v>
      </c>
    </row>
    <row r="110" spans="1:10" ht="26.25" customHeight="1" x14ac:dyDescent="0.4">
      <c r="A110" s="354" t="s">
        <v>95</v>
      </c>
      <c r="B110" s="355">
        <v>1</v>
      </c>
      <c r="C110" s="482">
        <v>3</v>
      </c>
      <c r="D110" s="483">
        <v>10666078</v>
      </c>
      <c r="E110" s="486">
        <f t="shared" si="1"/>
        <v>142.33553910407807</v>
      </c>
      <c r="F110" s="487">
        <f t="shared" si="2"/>
        <v>0.88959711940048791</v>
      </c>
    </row>
    <row r="111" spans="1:10" ht="26.25" customHeight="1" x14ac:dyDescent="0.4">
      <c r="A111" s="354" t="s">
        <v>96</v>
      </c>
      <c r="B111" s="355">
        <v>1</v>
      </c>
      <c r="C111" s="482">
        <v>4</v>
      </c>
      <c r="D111" s="483">
        <v>10812389</v>
      </c>
      <c r="E111" s="486">
        <f t="shared" si="1"/>
        <v>144.28801451836406</v>
      </c>
      <c r="F111" s="487">
        <f t="shared" si="2"/>
        <v>0.90180009073977541</v>
      </c>
    </row>
    <row r="112" spans="1:10" ht="26.25" customHeight="1" x14ac:dyDescent="0.4">
      <c r="A112" s="354" t="s">
        <v>97</v>
      </c>
      <c r="B112" s="355">
        <v>1</v>
      </c>
      <c r="C112" s="482">
        <v>5</v>
      </c>
      <c r="D112" s="483">
        <v>10438266</v>
      </c>
      <c r="E112" s="486">
        <f t="shared" si="1"/>
        <v>139.29545784512064</v>
      </c>
      <c r="F112" s="487">
        <f t="shared" si="2"/>
        <v>0.87059661153200396</v>
      </c>
    </row>
    <row r="113" spans="1:10" ht="26.25" customHeight="1" x14ac:dyDescent="0.4">
      <c r="A113" s="354" t="s">
        <v>99</v>
      </c>
      <c r="B113" s="355">
        <v>1</v>
      </c>
      <c r="C113" s="488">
        <v>6</v>
      </c>
      <c r="D113" s="489">
        <v>10739563</v>
      </c>
      <c r="E113" s="490">
        <f t="shared" si="1"/>
        <v>143.31617388764735</v>
      </c>
      <c r="F113" s="491">
        <f t="shared" si="2"/>
        <v>0.89572608679779597</v>
      </c>
    </row>
    <row r="114" spans="1:10" ht="26.25" customHeight="1" x14ac:dyDescent="0.4">
      <c r="A114" s="354" t="s">
        <v>100</v>
      </c>
      <c r="B114" s="355">
        <v>1</v>
      </c>
      <c r="C114" s="482"/>
      <c r="D114" s="385"/>
      <c r="E114" s="310"/>
      <c r="F114" s="492"/>
    </row>
    <row r="115" spans="1:10" ht="26.25" customHeight="1" x14ac:dyDescent="0.4">
      <c r="A115" s="354" t="s">
        <v>101</v>
      </c>
      <c r="B115" s="355">
        <v>1</v>
      </c>
      <c r="C115" s="482"/>
      <c r="D115" s="493" t="s">
        <v>70</v>
      </c>
      <c r="E115" s="494">
        <f>AVERAGE(E108:E113)</f>
        <v>142.64879243345828</v>
      </c>
      <c r="F115" s="495">
        <f>AVERAGE(F108:F113)</f>
        <v>0.89155495270911433</v>
      </c>
    </row>
    <row r="116" spans="1:10" ht="27" customHeight="1" thickBot="1" x14ac:dyDescent="0.45">
      <c r="A116" s="354" t="s">
        <v>102</v>
      </c>
      <c r="B116" s="366">
        <f>(B115/B114)*(B113/B112)*(B111/B110)*(B109/B108)*B107</f>
        <v>4500</v>
      </c>
      <c r="C116" s="496"/>
      <c r="D116" s="328" t="s">
        <v>83</v>
      </c>
      <c r="E116" s="497">
        <f>STDEV(E108:E113)/E115</f>
        <v>1.2606115110875843E-2</v>
      </c>
      <c r="F116" s="497">
        <f>STDEV(F108:F113)/F115</f>
        <v>1.2606115110875858E-2</v>
      </c>
      <c r="I116" s="310"/>
    </row>
    <row r="117" spans="1:10" ht="27" customHeight="1" thickBot="1" x14ac:dyDescent="0.45">
      <c r="A117" s="388" t="s">
        <v>77</v>
      </c>
      <c r="B117" s="389"/>
      <c r="C117" s="498"/>
      <c r="D117" s="499" t="s">
        <v>20</v>
      </c>
      <c r="E117" s="500">
        <f>COUNT(E108:E113)</f>
        <v>6</v>
      </c>
      <c r="F117" s="500">
        <f>COUNT(F108:F113)</f>
        <v>6</v>
      </c>
      <c r="I117" s="310"/>
      <c r="J117" s="476"/>
    </row>
    <row r="118" spans="1:10" ht="19.5" customHeight="1" thickBot="1" x14ac:dyDescent="0.35">
      <c r="A118" s="393"/>
      <c r="B118" s="394"/>
      <c r="C118" s="310"/>
      <c r="D118" s="310"/>
      <c r="E118" s="310"/>
      <c r="F118" s="385"/>
      <c r="G118" s="310"/>
      <c r="H118" s="310"/>
      <c r="I118" s="310"/>
    </row>
    <row r="119" spans="1:10" ht="18.75" x14ac:dyDescent="0.3">
      <c r="A119" s="501"/>
      <c r="B119" s="347"/>
      <c r="C119" s="310"/>
      <c r="D119" s="310"/>
      <c r="E119" s="310"/>
      <c r="F119" s="385"/>
      <c r="G119" s="310"/>
      <c r="H119" s="310"/>
      <c r="I119" s="310"/>
    </row>
    <row r="120" spans="1:10" ht="26.25" customHeight="1" x14ac:dyDescent="0.4">
      <c r="A120" s="327" t="s">
        <v>105</v>
      </c>
      <c r="B120" s="328" t="s">
        <v>122</v>
      </c>
      <c r="C120" s="448" t="str">
        <f>B20</f>
        <v>Trimethoprim</v>
      </c>
      <c r="D120" s="448"/>
      <c r="E120" s="310" t="s">
        <v>123</v>
      </c>
      <c r="F120" s="310"/>
      <c r="G120" s="449">
        <f>F115</f>
        <v>0.89155495270911433</v>
      </c>
      <c r="H120" s="310"/>
      <c r="I120" s="310"/>
    </row>
    <row r="121" spans="1:10" ht="19.5" customHeight="1" thickBot="1" x14ac:dyDescent="0.35">
      <c r="A121" s="502"/>
      <c r="B121" s="502"/>
      <c r="C121" s="503"/>
      <c r="D121" s="503"/>
      <c r="E121" s="503"/>
      <c r="F121" s="503"/>
      <c r="G121" s="503"/>
      <c r="H121" s="503"/>
    </row>
    <row r="122" spans="1:10" ht="18.75" x14ac:dyDescent="0.3">
      <c r="B122" s="504" t="s">
        <v>25</v>
      </c>
      <c r="C122" s="504"/>
      <c r="E122" s="453" t="s">
        <v>26</v>
      </c>
      <c r="F122" s="505"/>
      <c r="G122" s="504" t="s">
        <v>27</v>
      </c>
      <c r="H122" s="504"/>
    </row>
    <row r="123" spans="1:10" ht="69.95" customHeight="1" x14ac:dyDescent="0.3">
      <c r="A123" s="327" t="s">
        <v>28</v>
      </c>
      <c r="B123" s="506"/>
      <c r="C123" s="506"/>
      <c r="E123" s="506"/>
      <c r="F123" s="310"/>
      <c r="G123" s="506"/>
      <c r="H123" s="506"/>
    </row>
    <row r="124" spans="1:10" ht="69.95" customHeight="1" x14ac:dyDescent="0.3">
      <c r="A124" s="327" t="s">
        <v>29</v>
      </c>
      <c r="B124" s="507"/>
      <c r="C124" s="507"/>
      <c r="E124" s="507"/>
      <c r="F124" s="310"/>
      <c r="G124" s="508"/>
      <c r="H124" s="508"/>
    </row>
    <row r="125" spans="1:10" ht="18.75" x14ac:dyDescent="0.3">
      <c r="A125" s="385"/>
      <c r="B125" s="385"/>
      <c r="C125" s="385"/>
      <c r="D125" s="385"/>
      <c r="E125" s="385"/>
      <c r="F125" s="387"/>
      <c r="G125" s="385"/>
      <c r="H125" s="385"/>
      <c r="I125" s="310"/>
    </row>
    <row r="126" spans="1:10" ht="18.75" x14ac:dyDescent="0.3">
      <c r="A126" s="385"/>
      <c r="B126" s="385"/>
      <c r="C126" s="385"/>
      <c r="D126" s="385"/>
      <c r="E126" s="385"/>
      <c r="F126" s="387"/>
      <c r="G126" s="385"/>
      <c r="H126" s="385"/>
      <c r="I126" s="310"/>
    </row>
    <row r="127" spans="1:10" ht="18.75" x14ac:dyDescent="0.3">
      <c r="A127" s="385"/>
      <c r="B127" s="385"/>
      <c r="C127" s="385"/>
      <c r="D127" s="385"/>
      <c r="E127" s="385"/>
      <c r="F127" s="387"/>
      <c r="G127" s="385"/>
      <c r="H127" s="385"/>
      <c r="I127" s="310"/>
    </row>
    <row r="128" spans="1:10" ht="18.75" x14ac:dyDescent="0.3">
      <c r="A128" s="385"/>
      <c r="B128" s="385"/>
      <c r="C128" s="385"/>
      <c r="D128" s="385"/>
      <c r="E128" s="385"/>
      <c r="F128" s="387"/>
      <c r="G128" s="385"/>
      <c r="H128" s="385"/>
      <c r="I128" s="310"/>
    </row>
    <row r="129" spans="1:9" ht="18.75" x14ac:dyDescent="0.3">
      <c r="A129" s="385"/>
      <c r="B129" s="385"/>
      <c r="C129" s="385"/>
      <c r="D129" s="385"/>
      <c r="E129" s="385"/>
      <c r="F129" s="387"/>
      <c r="G129" s="385"/>
      <c r="H129" s="385"/>
      <c r="I129" s="310"/>
    </row>
    <row r="130" spans="1:9" ht="18.75" x14ac:dyDescent="0.3">
      <c r="A130" s="385"/>
      <c r="B130" s="385"/>
      <c r="C130" s="385"/>
      <c r="D130" s="385"/>
      <c r="E130" s="385"/>
      <c r="F130" s="387"/>
      <c r="G130" s="385"/>
      <c r="H130" s="385"/>
      <c r="I130" s="310"/>
    </row>
    <row r="131" spans="1:9" ht="18.75" x14ac:dyDescent="0.3">
      <c r="A131" s="385"/>
      <c r="B131" s="385"/>
      <c r="C131" s="385"/>
      <c r="D131" s="385"/>
      <c r="E131" s="385"/>
      <c r="F131" s="387"/>
      <c r="G131" s="385"/>
      <c r="H131" s="385"/>
      <c r="I131" s="310"/>
    </row>
    <row r="132" spans="1:9" ht="18.75" x14ac:dyDescent="0.3">
      <c r="A132" s="385"/>
      <c r="B132" s="385"/>
      <c r="C132" s="385"/>
      <c r="D132" s="385"/>
      <c r="E132" s="385"/>
      <c r="F132" s="387"/>
      <c r="G132" s="385"/>
      <c r="H132" s="385"/>
      <c r="I132" s="310"/>
    </row>
    <row r="133" spans="1:9" ht="18.75" x14ac:dyDescent="0.3">
      <c r="A133" s="385"/>
      <c r="B133" s="385"/>
      <c r="C133" s="385"/>
      <c r="D133" s="385"/>
      <c r="E133" s="385"/>
      <c r="F133" s="387"/>
      <c r="G133" s="385"/>
      <c r="H133" s="385"/>
      <c r="I133" s="310"/>
    </row>
    <row r="250" spans="1:1" x14ac:dyDescent="0.25">
      <c r="A250" s="308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 </vt:lpstr>
      <vt:lpstr>Uniformity</vt:lpstr>
      <vt:lpstr>Sulfamethoxazole </vt:lpstr>
      <vt:lpstr>Trimethoprim 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dcterms:created xsi:type="dcterms:W3CDTF">2005-07-05T10:19:27Z</dcterms:created>
  <dcterms:modified xsi:type="dcterms:W3CDTF">2016-07-18T12:29:23Z</dcterms:modified>
</cp:coreProperties>
</file>