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 defaultThemeVersion="124226"/>
  <bookViews>
    <workbookView xWindow="390" yWindow="525" windowWidth="20730" windowHeight="11445" activeTab="6"/>
  </bookViews>
  <sheets>
    <sheet name="Lamivudine SST" sheetId="1" r:id="rId1"/>
    <sheet name="Nevirapine SST" sheetId="7" r:id="rId2"/>
    <sheet name="Zidovudine SST" sheetId="6" r:id="rId3"/>
    <sheet name="Uniformity" sheetId="2" r:id="rId4"/>
    <sheet name="Lamivudine" sheetId="3" r:id="rId5"/>
    <sheet name="Nevirapine" sheetId="4" r:id="rId6"/>
    <sheet name="Zidovudine" sheetId="5" r:id="rId7"/>
  </sheets>
  <definedNames>
    <definedName name="_xlnm.Print_Area" localSheetId="4">Lamivudine!$A$1:$I$124</definedName>
    <definedName name="_xlnm.Print_Area" localSheetId="0">'Lamivudine SST'!$A$15:$H$61</definedName>
    <definedName name="_xlnm.Print_Area" localSheetId="5">Nevirapine!$A$1:$I$124</definedName>
    <definedName name="_xlnm.Print_Area" localSheetId="1">'Nevirapine SST'!$A$15:$H$61</definedName>
    <definedName name="_xlnm.Print_Area" localSheetId="3">Uniformity!$A$12:$J$54</definedName>
    <definedName name="_xlnm.Print_Area" localSheetId="6">Zidovudine!$A$1:$I$124</definedName>
    <definedName name="_xlnm.Print_Area" localSheetId="2">'Zidovudine SST'!$A$15:$H$61</definedName>
  </definedNames>
  <calcPr calcId="145621"/>
</workbook>
</file>

<file path=xl/calcChain.xml><?xml version="1.0" encoding="utf-8"?>
<calcChain xmlns="http://schemas.openxmlformats.org/spreadsheetml/2006/main">
  <c r="B21" i="6" l="1"/>
  <c r="B21" i="7"/>
  <c r="B21" i="1"/>
  <c r="B53" i="7"/>
  <c r="F51" i="7"/>
  <c r="D51" i="7"/>
  <c r="C51" i="7"/>
  <c r="B51" i="7"/>
  <c r="B52" i="7" s="1"/>
  <c r="B32" i="7"/>
  <c r="F30" i="7"/>
  <c r="D30" i="7"/>
  <c r="C30" i="7"/>
  <c r="B30" i="7"/>
  <c r="B31" i="7" s="1"/>
  <c r="B53" i="6"/>
  <c r="F51" i="6"/>
  <c r="D51" i="6"/>
  <c r="C51" i="6"/>
  <c r="B51" i="6"/>
  <c r="B52" i="6" s="1"/>
  <c r="B32" i="6"/>
  <c r="F30" i="6"/>
  <c r="D30" i="6"/>
  <c r="C30" i="6"/>
  <c r="B30" i="6"/>
  <c r="B31" i="6" s="1"/>
  <c r="C120" i="5"/>
  <c r="B116" i="5"/>
  <c r="D100" i="5" s="1"/>
  <c r="B98" i="5"/>
  <c r="F95" i="5"/>
  <c r="D95" i="5"/>
  <c r="B87" i="5"/>
  <c r="F97" i="5" s="1"/>
  <c r="B83" i="5"/>
  <c r="B80" i="5"/>
  <c r="B79" i="5"/>
  <c r="C76" i="5"/>
  <c r="B68" i="5"/>
  <c r="C56" i="5"/>
  <c r="B55" i="5"/>
  <c r="B45" i="5"/>
  <c r="D48" i="5" s="1"/>
  <c r="F42" i="5"/>
  <c r="D42" i="5"/>
  <c r="B34" i="5"/>
  <c r="D44" i="5" s="1"/>
  <c r="B30" i="5"/>
  <c r="C120" i="4"/>
  <c r="B116" i="4"/>
  <c r="D100" i="4" s="1"/>
  <c r="B98" i="4"/>
  <c r="F95" i="4"/>
  <c r="D95" i="4"/>
  <c r="I92" i="4" s="1"/>
  <c r="B87" i="4"/>
  <c r="F97" i="4" s="1"/>
  <c r="B81" i="4"/>
  <c r="B83" i="4" s="1"/>
  <c r="B80" i="4"/>
  <c r="B79" i="4"/>
  <c r="C76" i="4"/>
  <c r="B68" i="4"/>
  <c r="B57" i="4"/>
  <c r="B69" i="4" s="1"/>
  <c r="C56" i="4"/>
  <c r="B55" i="4"/>
  <c r="B45" i="4"/>
  <c r="D48" i="4" s="1"/>
  <c r="F42" i="4"/>
  <c r="D42" i="4"/>
  <c r="B34" i="4"/>
  <c r="B30" i="4"/>
  <c r="C120" i="3"/>
  <c r="B116" i="3"/>
  <c r="D100" i="3"/>
  <c r="B98" i="3"/>
  <c r="F95" i="3"/>
  <c r="D95" i="3"/>
  <c r="B87" i="3"/>
  <c r="F97" i="3" s="1"/>
  <c r="B81" i="3"/>
  <c r="B83" i="3" s="1"/>
  <c r="B80" i="3"/>
  <c r="B79" i="3"/>
  <c r="C76" i="3"/>
  <c r="B68" i="3"/>
  <c r="B57" i="3"/>
  <c r="C56" i="3"/>
  <c r="B55" i="3"/>
  <c r="B45" i="3"/>
  <c r="D48" i="3" s="1"/>
  <c r="F42" i="3"/>
  <c r="D42" i="3"/>
  <c r="B34" i="3"/>
  <c r="B30" i="3"/>
  <c r="D49" i="2"/>
  <c r="C49" i="2"/>
  <c r="C46" i="2"/>
  <c r="D50" i="2" s="1"/>
  <c r="C45" i="2"/>
  <c r="D43" i="2"/>
  <c r="D41" i="2"/>
  <c r="D40" i="2"/>
  <c r="D39" i="2"/>
  <c r="D37" i="2"/>
  <c r="D36" i="2"/>
  <c r="D35" i="2"/>
  <c r="D34" i="2"/>
  <c r="D33" i="2"/>
  <c r="D32" i="2"/>
  <c r="D31" i="2"/>
  <c r="D30" i="2"/>
  <c r="D29" i="2"/>
  <c r="D28" i="2"/>
  <c r="D27" i="2"/>
  <c r="D26" i="2"/>
  <c r="D25" i="2"/>
  <c r="D24" i="2"/>
  <c r="C19" i="2"/>
  <c r="B53" i="1"/>
  <c r="F51" i="1"/>
  <c r="D51" i="1"/>
  <c r="C51" i="1"/>
  <c r="B51" i="1"/>
  <c r="B52" i="1" s="1"/>
  <c r="B32" i="1"/>
  <c r="F30" i="1"/>
  <c r="D30" i="1"/>
  <c r="C30" i="1"/>
  <c r="B30" i="1"/>
  <c r="B31" i="1" s="1"/>
  <c r="I92" i="5" l="1"/>
  <c r="D101" i="5"/>
  <c r="G91" i="5" s="1"/>
  <c r="I39" i="5"/>
  <c r="D45" i="5"/>
  <c r="D46" i="5" s="1"/>
  <c r="D101" i="4"/>
  <c r="G93" i="4" s="1"/>
  <c r="I39" i="4"/>
  <c r="I92" i="3"/>
  <c r="D101" i="3"/>
  <c r="B69" i="3"/>
  <c r="I39" i="3"/>
  <c r="D44" i="4"/>
  <c r="D45" i="4" s="1"/>
  <c r="D46" i="4" s="1"/>
  <c r="F44" i="4"/>
  <c r="F45" i="4" s="1"/>
  <c r="G40" i="4" s="1"/>
  <c r="F98" i="4"/>
  <c r="G91" i="4" s="1"/>
  <c r="D49" i="5"/>
  <c r="G38" i="5"/>
  <c r="E41" i="5"/>
  <c r="E39" i="5"/>
  <c r="F98" i="5"/>
  <c r="F99" i="5" s="1"/>
  <c r="D44" i="3"/>
  <c r="D45" i="3" s="1"/>
  <c r="D46" i="3" s="1"/>
  <c r="F44" i="3"/>
  <c r="F45" i="3" s="1"/>
  <c r="F46" i="3" s="1"/>
  <c r="D102" i="3"/>
  <c r="E92" i="3"/>
  <c r="D49" i="4"/>
  <c r="E40" i="4"/>
  <c r="G38" i="4"/>
  <c r="D102" i="4"/>
  <c r="D49" i="3"/>
  <c r="G41" i="3"/>
  <c r="F98" i="3"/>
  <c r="F99" i="3" s="1"/>
  <c r="F44" i="5"/>
  <c r="F45" i="5" s="1"/>
  <c r="F46" i="5" s="1"/>
  <c r="B57" i="5"/>
  <c r="B69" i="5" s="1"/>
  <c r="C50" i="2"/>
  <c r="D97" i="3"/>
  <c r="D98" i="3" s="1"/>
  <c r="D99" i="3" s="1"/>
  <c r="D97" i="4"/>
  <c r="D98" i="4" s="1"/>
  <c r="D97" i="5"/>
  <c r="D98" i="5" s="1"/>
  <c r="D99" i="5" s="1"/>
  <c r="D38" i="2"/>
  <c r="D42" i="2"/>
  <c r="B49" i="2"/>
  <c r="G39" i="5" l="1"/>
  <c r="E40" i="5"/>
  <c r="E38" i="5"/>
  <c r="D102" i="5"/>
  <c r="G93" i="5"/>
  <c r="G94" i="5"/>
  <c r="G92" i="5"/>
  <c r="E94" i="4"/>
  <c r="G92" i="4"/>
  <c r="E41" i="4"/>
  <c r="E39" i="4"/>
  <c r="E93" i="4"/>
  <c r="E38" i="4"/>
  <c r="G40" i="3"/>
  <c r="G38" i="3"/>
  <c r="G42" i="3" s="1"/>
  <c r="G39" i="3"/>
  <c r="E91" i="3"/>
  <c r="E94" i="5"/>
  <c r="E93" i="5"/>
  <c r="E92" i="4"/>
  <c r="E94" i="3"/>
  <c r="G93" i="3"/>
  <c r="G92" i="3"/>
  <c r="E40" i="3"/>
  <c r="E92" i="5"/>
  <c r="G91" i="3"/>
  <c r="E42" i="5"/>
  <c r="E39" i="3"/>
  <c r="F46" i="4"/>
  <c r="G39" i="4"/>
  <c r="D99" i="4"/>
  <c r="E91" i="4"/>
  <c r="E91" i="5"/>
  <c r="E38" i="3"/>
  <c r="G41" i="4"/>
  <c r="G94" i="3"/>
  <c r="E93" i="3"/>
  <c r="G40" i="5"/>
  <c r="G41" i="5"/>
  <c r="F99" i="4"/>
  <c r="G94" i="4"/>
  <c r="E41" i="3"/>
  <c r="G95" i="5" l="1"/>
  <c r="D52" i="5"/>
  <c r="D50" i="5"/>
  <c r="G71" i="5" s="1"/>
  <c r="H71" i="5" s="1"/>
  <c r="G42" i="5"/>
  <c r="G95" i="4"/>
  <c r="E42" i="4"/>
  <c r="D50" i="4"/>
  <c r="G68" i="4" s="1"/>
  <c r="H68" i="4" s="1"/>
  <c r="D52" i="4"/>
  <c r="G42" i="4"/>
  <c r="E95" i="3"/>
  <c r="D103" i="3"/>
  <c r="E108" i="3" s="1"/>
  <c r="D105" i="3"/>
  <c r="G95" i="3"/>
  <c r="D52" i="3"/>
  <c r="D50" i="3"/>
  <c r="E42" i="3"/>
  <c r="E95" i="5"/>
  <c r="D105" i="5"/>
  <c r="D103" i="5"/>
  <c r="E95" i="4"/>
  <c r="D105" i="4"/>
  <c r="D103" i="4"/>
  <c r="G68" i="5"/>
  <c r="H68" i="5" s="1"/>
  <c r="G61" i="5" l="1"/>
  <c r="H61" i="5" s="1"/>
  <c r="G70" i="5"/>
  <c r="H70" i="5" s="1"/>
  <c r="G64" i="5"/>
  <c r="H64" i="5" s="1"/>
  <c r="G63" i="5"/>
  <c r="H63" i="5" s="1"/>
  <c r="D51" i="5"/>
  <c r="G66" i="5"/>
  <c r="H66" i="5" s="1"/>
  <c r="G65" i="5"/>
  <c r="H65" i="5" s="1"/>
  <c r="G60" i="5"/>
  <c r="G69" i="5"/>
  <c r="H69" i="5" s="1"/>
  <c r="G67" i="5"/>
  <c r="H67" i="5" s="1"/>
  <c r="G62" i="5"/>
  <c r="H62" i="5" s="1"/>
  <c r="G61" i="4"/>
  <c r="H61" i="4" s="1"/>
  <c r="G70" i="4"/>
  <c r="H70" i="4" s="1"/>
  <c r="G66" i="4"/>
  <c r="H66" i="4" s="1"/>
  <c r="G63" i="4"/>
  <c r="H63" i="4" s="1"/>
  <c r="G60" i="4"/>
  <c r="H60" i="4" s="1"/>
  <c r="G69" i="4"/>
  <c r="H69" i="4" s="1"/>
  <c r="G65" i="4"/>
  <c r="H65" i="4" s="1"/>
  <c r="G62" i="4"/>
  <c r="H62" i="4" s="1"/>
  <c r="G71" i="4"/>
  <c r="H71" i="4" s="1"/>
  <c r="D51" i="4"/>
  <c r="G67" i="4"/>
  <c r="H67" i="4" s="1"/>
  <c r="G64" i="4"/>
  <c r="H64" i="4" s="1"/>
  <c r="D104" i="3"/>
  <c r="E110" i="3"/>
  <c r="F110" i="3" s="1"/>
  <c r="E109" i="3"/>
  <c r="F109" i="3" s="1"/>
  <c r="E112" i="3"/>
  <c r="F112" i="3" s="1"/>
  <c r="E111" i="3"/>
  <c r="F111" i="3" s="1"/>
  <c r="E113" i="3"/>
  <c r="F113" i="3" s="1"/>
  <c r="E112" i="4"/>
  <c r="F112" i="4" s="1"/>
  <c r="E110" i="4"/>
  <c r="F110" i="4" s="1"/>
  <c r="E108" i="4"/>
  <c r="E113" i="4"/>
  <c r="F113" i="4" s="1"/>
  <c r="E111" i="4"/>
  <c r="F111" i="4" s="1"/>
  <c r="E109" i="4"/>
  <c r="F109" i="4" s="1"/>
  <c r="D104" i="4"/>
  <c r="F108" i="3"/>
  <c r="E112" i="5"/>
  <c r="F112" i="5" s="1"/>
  <c r="E110" i="5"/>
  <c r="F110" i="5" s="1"/>
  <c r="E108" i="5"/>
  <c r="E113" i="5"/>
  <c r="F113" i="5" s="1"/>
  <c r="E111" i="5"/>
  <c r="F111" i="5" s="1"/>
  <c r="E109" i="5"/>
  <c r="F109" i="5" s="1"/>
  <c r="D104" i="5"/>
  <c r="G68" i="3"/>
  <c r="H68" i="3" s="1"/>
  <c r="G71" i="3"/>
  <c r="H71" i="3" s="1"/>
  <c r="G69" i="3"/>
  <c r="H69" i="3" s="1"/>
  <c r="G66" i="3"/>
  <c r="H66" i="3" s="1"/>
  <c r="G64" i="3"/>
  <c r="H64" i="3" s="1"/>
  <c r="G62" i="3"/>
  <c r="H62" i="3" s="1"/>
  <c r="G60" i="3"/>
  <c r="G70" i="3"/>
  <c r="H70" i="3" s="1"/>
  <c r="G67" i="3"/>
  <c r="H67" i="3" s="1"/>
  <c r="G65" i="3"/>
  <c r="H65" i="3" s="1"/>
  <c r="G63" i="3"/>
  <c r="H63" i="3" s="1"/>
  <c r="G61" i="3"/>
  <c r="H61" i="3" s="1"/>
  <c r="D51" i="3"/>
  <c r="G74" i="5" l="1"/>
  <c r="H60" i="5"/>
  <c r="H72" i="5" s="1"/>
  <c r="G72" i="5"/>
  <c r="G73" i="5" s="1"/>
  <c r="G74" i="4"/>
  <c r="G72" i="4"/>
  <c r="G73" i="4" s="1"/>
  <c r="E117" i="3"/>
  <c r="E115" i="3"/>
  <c r="E116" i="3" s="1"/>
  <c r="E115" i="5"/>
  <c r="E116" i="5" s="1"/>
  <c r="E117" i="5"/>
  <c r="F108" i="5"/>
  <c r="E115" i="4"/>
  <c r="E116" i="4" s="1"/>
  <c r="E117" i="4"/>
  <c r="F108" i="4"/>
  <c r="H60" i="3"/>
  <c r="G74" i="3"/>
  <c r="G72" i="3"/>
  <c r="G73" i="3" s="1"/>
  <c r="H72" i="4"/>
  <c r="H74" i="4"/>
  <c r="F115" i="3"/>
  <c r="F117" i="3"/>
  <c r="H74" i="5" l="1"/>
  <c r="G76" i="5"/>
  <c r="H73" i="5"/>
  <c r="F117" i="5"/>
  <c r="F115" i="5"/>
  <c r="G120" i="3"/>
  <c r="F116" i="3"/>
  <c r="F117" i="4"/>
  <c r="F115" i="4"/>
  <c r="G76" i="4"/>
  <c r="H73" i="4"/>
  <c r="H74" i="3"/>
  <c r="H72" i="3"/>
  <c r="G76" i="3" l="1"/>
  <c r="H73" i="3"/>
  <c r="G120" i="4"/>
  <c r="F116" i="4"/>
  <c r="G120" i="5"/>
  <c r="F116" i="5"/>
</calcChain>
</file>

<file path=xl/sharedStrings.xml><?xml version="1.0" encoding="utf-8"?>
<sst xmlns="http://schemas.openxmlformats.org/spreadsheetml/2006/main" count="656" uniqueCount="140">
  <si>
    <t>HPLC System Suitability Report</t>
  </si>
  <si>
    <t>Analysis Data</t>
  </si>
  <si>
    <t>Assay</t>
  </si>
  <si>
    <t>Sample(s)</t>
  </si>
  <si>
    <t>Reference Substance:</t>
  </si>
  <si>
    <t>LAVIVUDINE/NEVIRAPINE/ZIDOVUDINE 150 MG/200 MG/300 MG TABLETS</t>
  </si>
  <si>
    <t>% age Purity:</t>
  </si>
  <si>
    <t>NDQB201607006</t>
  </si>
  <si>
    <t>Weight (mg):</t>
  </si>
  <si>
    <t xml:space="preserve">Lamivudine 150mg + Zidovudine 300mg + Nevirapine 200mg </t>
  </si>
  <si>
    <t>Standard Conc (mg/mL):</t>
  </si>
  <si>
    <t xml:space="preserve">Each film coated tablet contains:
Lamivudine USP 150mg 
Zidovudine USP 300mg
 Nevirapine USP 200mg </t>
  </si>
  <si>
    <t>2016-07-05 11:44:50</t>
  </si>
  <si>
    <t>Injection Number</t>
  </si>
  <si>
    <t>Peak Areas</t>
  </si>
  <si>
    <t xml:space="preserve">Theoretical Plates (USP) </t>
  </si>
  <si>
    <t>Tailing Factor (Assym)</t>
  </si>
  <si>
    <t>Retention Times (min)</t>
  </si>
  <si>
    <t>Averages:</t>
  </si>
  <si>
    <t xml:space="preserve">RSD: </t>
  </si>
  <si>
    <t>n:</t>
  </si>
  <si>
    <t>Summary:</t>
  </si>
  <si>
    <r>
      <t xml:space="preserve">The RSD of the peak areas for six replicate injections of  SST Std is </t>
    </r>
    <r>
      <rPr>
        <b/>
        <sz val="12"/>
        <color rgb="FF000000"/>
        <rFont val="Book Antiqua"/>
      </rPr>
      <t>less than 2.0%.</t>
    </r>
  </si>
  <si>
    <r>
      <t xml:space="preserve">The number of Theoretical Plates (USP) for all peaks is </t>
    </r>
    <r>
      <rPr>
        <b/>
        <sz val="12"/>
        <color rgb="FF000000"/>
        <rFont val="Book Antiqua"/>
      </rPr>
      <t>greater than 2000</t>
    </r>
  </si>
  <si>
    <r>
      <t>The Assymetry of all peaks were below</t>
    </r>
    <r>
      <rPr>
        <b/>
        <sz val="12"/>
        <color rgb="FF000000"/>
        <rFont val="Book Antiqua"/>
      </rPr>
      <t xml:space="preserve"> 2.0</t>
    </r>
  </si>
  <si>
    <t>Dissolution</t>
  </si>
  <si>
    <t>Name</t>
  </si>
  <si>
    <t>Date</t>
  </si>
  <si>
    <t>Signature</t>
  </si>
  <si>
    <t>Analysed by:</t>
  </si>
  <si>
    <t>Reviewed By:</t>
  </si>
  <si>
    <t>Please enter the required information in the cells highlighted in green</t>
  </si>
  <si>
    <t>Uniformity of Weight Test Report</t>
  </si>
  <si>
    <t>Sample Name:</t>
  </si>
  <si>
    <t>Laboratory Ref No:</t>
  </si>
  <si>
    <t>Active Ingredient:</t>
  </si>
  <si>
    <t>Label Claim:</t>
  </si>
  <si>
    <t>Date Analysis Started:</t>
  </si>
  <si>
    <t>Date Analysis Completed:</t>
  </si>
  <si>
    <t>Uniformity of weight</t>
  </si>
  <si>
    <t>Tablet weight (mg)</t>
  </si>
  <si>
    <t>% Deviation</t>
  </si>
  <si>
    <t>Total</t>
  </si>
  <si>
    <t>Average</t>
  </si>
  <si>
    <t>% Deviation from mean</t>
  </si>
  <si>
    <t>National Quality Control Laboratory</t>
  </si>
  <si>
    <t>Laboratory Data Calculation Spreadsheet</t>
  </si>
  <si>
    <t>Analysis Report</t>
  </si>
  <si>
    <t>Code:</t>
  </si>
  <si>
    <t>% Water content:</t>
  </si>
  <si>
    <t>If correction for water content is not needed please enter 0</t>
  </si>
  <si>
    <t xml:space="preserve">% Purity corrected for water: </t>
  </si>
  <si>
    <t xml:space="preserve"> Mwt of compound in free base form:</t>
  </si>
  <si>
    <t xml:space="preserve">Enter molecular mass of compound in free base form. If salt conversion is NOT needed, enter 1. </t>
  </si>
  <si>
    <t>Mwt of compound in salt form:</t>
  </si>
  <si>
    <t xml:space="preserve">Enter molecular mass of compound in salt form. If salt conversion is NOT needed, enter 1. </t>
  </si>
  <si>
    <t>1 mg of salt is equivalent to</t>
  </si>
  <si>
    <t>free base</t>
  </si>
  <si>
    <t>Initial Standard dilution volume (mL):</t>
  </si>
  <si>
    <t>Standard A</t>
  </si>
  <si>
    <t>Standard B</t>
  </si>
  <si>
    <r>
      <t>1</t>
    </r>
    <r>
      <rPr>
        <vertAlign val="superscript"/>
        <sz val="14"/>
        <color rgb="FF000000"/>
        <rFont val="Book Antiqua"/>
      </rPr>
      <t>st</t>
    </r>
    <r>
      <rPr>
        <sz val="14"/>
        <color rgb="FF000000"/>
        <rFont val="Book Antiqua"/>
      </rPr>
      <t xml:space="preserve"> Dilution Standard transfer Volume (mL:</t>
    </r>
  </si>
  <si>
    <t>Injection</t>
  </si>
  <si>
    <t>Response:</t>
  </si>
  <si>
    <t>Normalised Response:</t>
  </si>
  <si>
    <t xml:space="preserve">Std Response Deviation </t>
  </si>
  <si>
    <r>
      <t>1</t>
    </r>
    <r>
      <rPr>
        <vertAlign val="superscript"/>
        <sz val="14"/>
        <color rgb="FF000000"/>
        <rFont val="Book Antiqua"/>
      </rPr>
      <t>st</t>
    </r>
    <r>
      <rPr>
        <sz val="14"/>
        <color rgb="FF000000"/>
        <rFont val="Book Antiqua"/>
      </rPr>
      <t xml:space="preserve"> Dilution Standard Final Volume (mL):</t>
    </r>
  </si>
  <si>
    <r>
      <t>2</t>
    </r>
    <r>
      <rPr>
        <vertAlign val="superscript"/>
        <sz val="14"/>
        <color rgb="FF000000"/>
        <rFont val="Book Antiqua"/>
      </rPr>
      <t>nd</t>
    </r>
    <r>
      <rPr>
        <sz val="14"/>
        <color rgb="FF000000"/>
        <rFont val="Book Antiqua"/>
      </rPr>
      <t xml:space="preserve"> Dilution Standard Transfer Volume (mL):</t>
    </r>
  </si>
  <si>
    <r>
      <t>2</t>
    </r>
    <r>
      <rPr>
        <vertAlign val="superscript"/>
        <sz val="14"/>
        <color rgb="FF000000"/>
        <rFont val="Book Antiqua"/>
      </rPr>
      <t>nd</t>
    </r>
    <r>
      <rPr>
        <sz val="14"/>
        <color rgb="FF000000"/>
        <rFont val="Book Antiqua"/>
      </rPr>
      <t xml:space="preserve"> Dilution Standard Final Volume (mL):</t>
    </r>
  </si>
  <si>
    <r>
      <t>3</t>
    </r>
    <r>
      <rPr>
        <vertAlign val="superscript"/>
        <sz val="14"/>
        <color rgb="FF000000"/>
        <rFont val="Book Antiqua"/>
      </rPr>
      <t>rd</t>
    </r>
    <r>
      <rPr>
        <sz val="14"/>
        <color rgb="FF000000"/>
        <rFont val="Book Antiqua"/>
      </rPr>
      <t xml:space="preserve"> Dilution Standard Volume (mL:</t>
    </r>
  </si>
  <si>
    <r>
      <t>3</t>
    </r>
    <r>
      <rPr>
        <vertAlign val="superscript"/>
        <sz val="14"/>
        <color rgb="FF000000"/>
        <rFont val="Book Antiqua"/>
      </rPr>
      <t>rd</t>
    </r>
    <r>
      <rPr>
        <sz val="14"/>
        <color rgb="FF000000"/>
        <rFont val="Book Antiqua"/>
      </rPr>
      <t xml:space="preserve"> Dilution Standard Final Volume (mL):</t>
    </r>
  </si>
  <si>
    <t>Average:</t>
  </si>
  <si>
    <r>
      <t>4</t>
    </r>
    <r>
      <rPr>
        <vertAlign val="superscript"/>
        <sz val="14"/>
        <color rgb="FF000000"/>
        <rFont val="Book Antiqua"/>
      </rPr>
      <t>th</t>
    </r>
    <r>
      <rPr>
        <sz val="14"/>
        <color rgb="FF000000"/>
        <rFont val="Book Antiqua"/>
      </rPr>
      <t xml:space="preserve"> Dilution Standard Transfer Volume (mL):</t>
    </r>
  </si>
  <si>
    <t>Mass of RS (mg):</t>
  </si>
  <si>
    <r>
      <t>4</t>
    </r>
    <r>
      <rPr>
        <vertAlign val="superscript"/>
        <sz val="14"/>
        <color rgb="FF000000"/>
        <rFont val="Book Antiqua"/>
      </rPr>
      <t>th</t>
    </r>
    <r>
      <rPr>
        <sz val="14"/>
        <color rgb="FF000000"/>
        <rFont val="Book Antiqua"/>
      </rPr>
      <t xml:space="preserve"> Dilution Standard Final Volume (mL):</t>
    </r>
  </si>
  <si>
    <t>Mass of WRS as free base (mg):</t>
  </si>
  <si>
    <t>Standard Dilution Factor</t>
  </si>
  <si>
    <t>Purity correction (mg):</t>
  </si>
  <si>
    <t>If there are no serial dilutions, or only one dilution, enter 1 in all boxes not used.</t>
  </si>
  <si>
    <t>Concentration (mg/mL):</t>
  </si>
  <si>
    <t>Desired Concentration (mg/mL):</t>
  </si>
  <si>
    <t>Desired Weight as free base (mg):</t>
  </si>
  <si>
    <t>Desired Weight as salt (mg):</t>
  </si>
  <si>
    <t>Average Normalised Response:</t>
  </si>
  <si>
    <t>RSD:</t>
  </si>
  <si>
    <t>Determination of Content of Active Ingredient in the Sample</t>
  </si>
  <si>
    <t xml:space="preserve">Label Claim: </t>
  </si>
  <si>
    <t>Each Tablet contains</t>
  </si>
  <si>
    <t>Average Tablet Content Weight (mg):</t>
  </si>
  <si>
    <t>Initial Sample dilution Volume (mL):</t>
  </si>
  <si>
    <t>Powder Weight (mg)</t>
  </si>
  <si>
    <t>Determined Amt (mg)</t>
  </si>
  <si>
    <t>% Assay</t>
  </si>
  <si>
    <r>
      <t>1</t>
    </r>
    <r>
      <rPr>
        <vertAlign val="superscript"/>
        <sz val="14"/>
        <color rgb="FF000000"/>
        <rFont val="Book Antiqua"/>
      </rPr>
      <t>st</t>
    </r>
    <r>
      <rPr>
        <sz val="14"/>
        <color rgb="FF000000"/>
        <rFont val="Book Antiqua"/>
      </rPr>
      <t xml:space="preserve"> Dilution Sample transfer Volume (mL):</t>
    </r>
  </si>
  <si>
    <t>Assay Smp A</t>
  </si>
  <si>
    <r>
      <t>1</t>
    </r>
    <r>
      <rPr>
        <vertAlign val="superscript"/>
        <sz val="14"/>
        <color rgb="FF000000"/>
        <rFont val="Book Antiqua"/>
      </rPr>
      <t>st</t>
    </r>
    <r>
      <rPr>
        <sz val="14"/>
        <color rgb="FF000000"/>
        <rFont val="Book Antiqua"/>
      </rPr>
      <t xml:space="preserve"> Dilution Sample Final Volume (mL):</t>
    </r>
  </si>
  <si>
    <r>
      <t>2</t>
    </r>
    <r>
      <rPr>
        <vertAlign val="superscript"/>
        <sz val="14"/>
        <color rgb="FF000000"/>
        <rFont val="Book Antiqua"/>
      </rPr>
      <t>nd</t>
    </r>
    <r>
      <rPr>
        <sz val="14"/>
        <color rgb="FF000000"/>
        <rFont val="Book Antiqua"/>
      </rPr>
      <t xml:space="preserve"> Dilution Sample Transfer Volume (mL):</t>
    </r>
  </si>
  <si>
    <r>
      <t>2</t>
    </r>
    <r>
      <rPr>
        <vertAlign val="superscript"/>
        <sz val="14"/>
        <color rgb="FF000000"/>
        <rFont val="Book Antiqua"/>
      </rPr>
      <t>nd</t>
    </r>
    <r>
      <rPr>
        <sz val="14"/>
        <color rgb="FF000000"/>
        <rFont val="Book Antiqua"/>
      </rPr>
      <t xml:space="preserve"> Dilution Sample Final Volume (mL):</t>
    </r>
  </si>
  <si>
    <r>
      <t>3</t>
    </r>
    <r>
      <rPr>
        <vertAlign val="superscript"/>
        <sz val="14"/>
        <color rgb="FF000000"/>
        <rFont val="Book Antiqua"/>
      </rPr>
      <t>rd</t>
    </r>
    <r>
      <rPr>
        <sz val="14"/>
        <color rgb="FF000000"/>
        <rFont val="Book Antiqua"/>
      </rPr>
      <t xml:space="preserve"> Dilution Sample Transfer Volume (mL:</t>
    </r>
  </si>
  <si>
    <t>Assay Smp B</t>
  </si>
  <si>
    <r>
      <t>3</t>
    </r>
    <r>
      <rPr>
        <vertAlign val="superscript"/>
        <sz val="14"/>
        <color rgb="FF000000"/>
        <rFont val="Book Antiqua"/>
      </rPr>
      <t>rd</t>
    </r>
    <r>
      <rPr>
        <sz val="14"/>
        <color rgb="FF000000"/>
        <rFont val="Book Antiqua"/>
      </rPr>
      <t xml:space="preserve"> Dilution Sample Final Volume (mL):</t>
    </r>
  </si>
  <si>
    <r>
      <t>4</t>
    </r>
    <r>
      <rPr>
        <vertAlign val="superscript"/>
        <sz val="14"/>
        <color rgb="FF000000"/>
        <rFont val="Book Antiqua"/>
      </rPr>
      <t>th</t>
    </r>
    <r>
      <rPr>
        <sz val="14"/>
        <color rgb="FF000000"/>
        <rFont val="Book Antiqua"/>
      </rPr>
      <t xml:space="preserve"> Dilution Sample Transfer Volume (mL):</t>
    </r>
  </si>
  <si>
    <r>
      <t>4</t>
    </r>
    <r>
      <rPr>
        <vertAlign val="superscript"/>
        <sz val="14"/>
        <color rgb="FF000000"/>
        <rFont val="Book Antiqua"/>
      </rPr>
      <t>th</t>
    </r>
    <r>
      <rPr>
        <sz val="14"/>
        <color rgb="FF000000"/>
        <rFont val="Book Antiqua"/>
      </rPr>
      <t xml:space="preserve"> Dilution Sample Final Volume (mL):</t>
    </r>
  </si>
  <si>
    <t>Sample Dilution Factor</t>
  </si>
  <si>
    <t>Assay Smp C</t>
  </si>
  <si>
    <t>Desired Sample Weight (mg):</t>
  </si>
  <si>
    <t>Comment:</t>
  </si>
  <si>
    <t xml:space="preserve">The content of </t>
  </si>
  <si>
    <t xml:space="preserve">in the sample as a percentage of the stated  label claim is </t>
  </si>
  <si>
    <t>DISSOLUTION:</t>
  </si>
  <si>
    <t>Determination of Active Ingredient Dissolved</t>
  </si>
  <si>
    <t xml:space="preserve">Enter molecular mass of compound in free base form. If salt convertion is NOT needed, enter 1. </t>
  </si>
  <si>
    <t xml:space="preserve">Enter molecular mass of compound in salt form. If salt convertion is NOT needed, enter 1. </t>
  </si>
  <si>
    <t>Amt of RS (mg):</t>
  </si>
  <si>
    <t>Amt of RS as free base (mg):</t>
  </si>
  <si>
    <t>Purity correction:</t>
  </si>
  <si>
    <t>Conc (mg/mL):</t>
  </si>
  <si>
    <t>Average Normalised Peak Area:</t>
  </si>
  <si>
    <t>Medium Volume (mL):</t>
  </si>
  <si>
    <t>Capsule No.</t>
  </si>
  <si>
    <t>Amt Released (mg):</t>
  </si>
  <si>
    <t>%age Released:</t>
  </si>
  <si>
    <r>
      <t>1</t>
    </r>
    <r>
      <rPr>
        <vertAlign val="superscript"/>
        <sz val="14"/>
        <color rgb="FF000000"/>
        <rFont val="Book Antiqua"/>
      </rPr>
      <t>st</t>
    </r>
    <r>
      <rPr>
        <sz val="14"/>
        <color rgb="FF000000"/>
        <rFont val="Book Antiqua"/>
      </rPr>
      <t xml:space="preserve"> Dilution Sample transfer Volume (mL:</t>
    </r>
  </si>
  <si>
    <t xml:space="preserve">The amount  of </t>
  </si>
  <si>
    <t xml:space="preserve">dissolved as a percentage of the stated  label claim is </t>
  </si>
  <si>
    <t xml:space="preserve">Lamivudine  </t>
  </si>
  <si>
    <t>Resolution(USP)</t>
  </si>
  <si>
    <t xml:space="preserve">Zidovudine </t>
  </si>
  <si>
    <t xml:space="preserve">Nevirapine </t>
  </si>
  <si>
    <t>RUTTO/LORNA</t>
  </si>
  <si>
    <t>Zidovudine</t>
  </si>
  <si>
    <t>Z1-3</t>
  </si>
  <si>
    <t xml:space="preserve">Each film coated tablet contains:Lamivudine USP 150mg,Nevirapine USP 200mg,Zidovudine USP 300mg
Lamivudine USP 150mg 
Zidovudine USP 300mg
 Nevirapine USP 200mg </t>
  </si>
  <si>
    <t>Nevirapine</t>
  </si>
  <si>
    <t>N1-4</t>
  </si>
  <si>
    <t xml:space="preserve">Lamivudine </t>
  </si>
  <si>
    <t>Lamivudine</t>
  </si>
  <si>
    <t>L3-10</t>
  </si>
  <si>
    <t>Resolution between peak pair Lamivudine and Zidovudine is NLT 3 and between Zidovudine and Nevirapine is NLT 5.0</t>
  </si>
  <si>
    <t>Resolution between peak pair Lamivudine and Zidovudine is NLT 8.0 and between Lamivudine and Nevirapine is NLT 12.0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</si>
</sst>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164" formatCode="0.00000"/>
    <numFmt numFmtId="165" formatCode="0.0%"/>
    <numFmt numFmtId="166" formatCode="0.0000"/>
    <numFmt numFmtId="167" formatCode="[$-409]d/mmm/yy;@"/>
    <numFmt numFmtId="168" formatCode="dd\-mmm\-yyyy"/>
    <numFmt numFmtId="169" formatCode="dd\-mmm\-yy"/>
    <numFmt numFmtId="170" formatCode="0.0000\ &quot;mg&quot;"/>
    <numFmt numFmtId="171" formatCode="0.000"/>
    <numFmt numFmtId="172" formatCode="0.0\ &quot;mg&quot;"/>
  </numFmts>
  <fonts count="24" x14ac:knownFonts="1">
    <font>
      <sz val="10"/>
      <color rgb="FF000000"/>
      <name val="Arial"/>
    </font>
    <font>
      <b/>
      <sz val="10"/>
      <color rgb="FF000000"/>
      <name val="Book Antiqua"/>
    </font>
    <font>
      <sz val="10"/>
      <color rgb="FF000000"/>
      <name val="Book Antiqua"/>
    </font>
    <font>
      <b/>
      <u/>
      <sz val="14"/>
      <color rgb="FF000000"/>
      <name val="Book Antiqua"/>
    </font>
    <font>
      <b/>
      <u/>
      <sz val="12"/>
      <color rgb="FF000000"/>
      <name val="Book Antiqua"/>
    </font>
    <font>
      <b/>
      <sz val="12"/>
      <color rgb="FF000000"/>
      <name val="Book Antiqua"/>
    </font>
    <font>
      <sz val="12"/>
      <color rgb="FF000000"/>
      <name val="Book Antiqua"/>
    </font>
    <font>
      <sz val="11"/>
      <color rgb="FF000000"/>
      <name val="Book Antiqua"/>
    </font>
    <font>
      <b/>
      <sz val="10"/>
      <color rgb="FF000000"/>
      <name val="Arial"/>
    </font>
    <font>
      <sz val="12"/>
      <color rgb="FF000000"/>
      <name val="Arial"/>
    </font>
    <font>
      <b/>
      <i/>
      <sz val="10"/>
      <color rgb="FF000000"/>
      <name val="Book Antiqua"/>
    </font>
    <font>
      <sz val="14"/>
      <color rgb="FF000000"/>
      <name val="Book Antiqua"/>
    </font>
    <font>
      <b/>
      <sz val="14"/>
      <color rgb="FF000000"/>
      <name val="Book Antiqua"/>
    </font>
    <font>
      <b/>
      <sz val="20"/>
      <color rgb="FF000000"/>
      <name val="Book Antiqua"/>
    </font>
    <font>
      <sz val="20"/>
      <color rgb="FF000000"/>
      <name val="Book Antiqua"/>
    </font>
    <font>
      <b/>
      <sz val="14"/>
      <color rgb="FF000000"/>
      <name val="Calibri"/>
    </font>
    <font>
      <i/>
      <sz val="14"/>
      <color rgb="FF000000"/>
      <name val="Arial"/>
    </font>
    <font>
      <i/>
      <sz val="14"/>
      <color rgb="FF000000"/>
      <name val="Book Antiqua"/>
    </font>
    <font>
      <sz val="14"/>
      <color rgb="FF000000"/>
      <name val="Arial"/>
    </font>
    <font>
      <b/>
      <i/>
      <sz val="14"/>
      <color rgb="FF000000"/>
      <name val="Book Antiqua"/>
    </font>
    <font>
      <b/>
      <u/>
      <sz val="16"/>
      <color rgb="FF000000"/>
      <name val="Book Antiqua"/>
    </font>
    <font>
      <b/>
      <sz val="72"/>
      <color rgb="FF000000"/>
      <name val="Book Antiqua"/>
    </font>
    <font>
      <b/>
      <sz val="52"/>
      <color rgb="FF000000"/>
      <name val="Book Antiqua"/>
    </font>
    <font>
      <vertAlign val="superscript"/>
      <sz val="14"/>
      <color rgb="FF000000"/>
      <name val="Book Antiqua"/>
    </font>
  </fonts>
  <fills count="8">
    <fill>
      <patternFill patternType="none"/>
    </fill>
    <fill>
      <patternFill patternType="gray125"/>
    </fill>
    <fill>
      <patternFill patternType="none"/>
    </fill>
    <fill>
      <patternFill patternType="solid">
        <fgColor rgb="FF92D050"/>
        <bgColor rgb="FFFFFFFF"/>
      </patternFill>
    </fill>
    <fill>
      <patternFill patternType="solid">
        <fgColor rgb="FF969696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D8D8D8"/>
        <bgColor rgb="FFFFFFFF"/>
      </patternFill>
    </fill>
    <fill>
      <patternFill patternType="solid">
        <fgColor rgb="FFBFBFBF"/>
        <bgColor rgb="FFFFFFFF"/>
      </patternFill>
    </fill>
  </fills>
  <borders count="5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/>
      <diagonal/>
    </border>
    <border>
      <left style="medium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medium">
        <color rgb="FF000000"/>
      </right>
      <top/>
      <bottom/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/>
      <top/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96">
    <xf numFmtId="0" fontId="0" fillId="2" borderId="0" xfId="0" applyFill="1"/>
    <xf numFmtId="0" fontId="1" fillId="2" borderId="0" xfId="0" applyFont="1" applyFill="1"/>
    <xf numFmtId="0" fontId="2" fillId="2" borderId="0" xfId="0" applyFont="1" applyFill="1"/>
    <xf numFmtId="0" fontId="2" fillId="2" borderId="0" xfId="0" applyFont="1" applyFill="1" applyAlignment="1">
      <alignment horizontal="right"/>
    </xf>
    <xf numFmtId="0" fontId="2" fillId="2" borderId="0" xfId="0" applyFont="1" applyFill="1"/>
    <xf numFmtId="0" fontId="4" fillId="2" borderId="0" xfId="0" applyFont="1" applyFill="1"/>
    <xf numFmtId="0" fontId="4" fillId="2" borderId="0" xfId="0" applyFont="1" applyFill="1" applyAlignment="1">
      <alignment horizontal="left"/>
    </xf>
    <xf numFmtId="0" fontId="5" fillId="2" borderId="0" xfId="0" applyFont="1" applyFill="1" applyAlignment="1">
      <alignment horizontal="left"/>
    </xf>
    <xf numFmtId="0" fontId="5" fillId="2" borderId="0" xfId="0" applyFont="1" applyFill="1" applyAlignment="1">
      <alignment horizontal="left"/>
    </xf>
    <xf numFmtId="0" fontId="5" fillId="2" borderId="0" xfId="0" applyFont="1" applyFill="1" applyAlignment="1">
      <alignment horizontal="center"/>
    </xf>
    <xf numFmtId="0" fontId="6" fillId="2" borderId="0" xfId="0" applyFont="1" applyFill="1"/>
    <xf numFmtId="0" fontId="5" fillId="2" borderId="0" xfId="0" applyFont="1" applyFill="1"/>
    <xf numFmtId="2" fontId="5" fillId="2" borderId="0" xfId="0" applyNumberFormat="1" applyFont="1" applyFill="1" applyAlignment="1">
      <alignment horizontal="center"/>
    </xf>
    <xf numFmtId="164" fontId="5" fillId="2" borderId="0" xfId="0" applyNumberFormat="1" applyFont="1" applyFill="1" applyAlignment="1">
      <alignment horizontal="center"/>
    </xf>
    <xf numFmtId="0" fontId="5" fillId="2" borderId="1" xfId="0" applyFont="1" applyFill="1" applyBorder="1" applyAlignment="1">
      <alignment horizontal="center"/>
    </xf>
    <xf numFmtId="0" fontId="5" fillId="2" borderId="2" xfId="0" applyFont="1" applyFill="1" applyBorder="1" applyAlignment="1">
      <alignment horizontal="center"/>
    </xf>
    <xf numFmtId="0" fontId="5" fillId="2" borderId="1" xfId="0" applyFont="1" applyFill="1" applyBorder="1" applyAlignment="1">
      <alignment horizontal="center"/>
    </xf>
    <xf numFmtId="0" fontId="6" fillId="2" borderId="3" xfId="0" applyFont="1" applyFill="1" applyBorder="1" applyAlignment="1">
      <alignment horizontal="center"/>
    </xf>
    <xf numFmtId="0" fontId="7" fillId="3" borderId="3" xfId="0" applyFont="1" applyFill="1" applyBorder="1" applyAlignment="1" applyProtection="1">
      <alignment horizontal="center"/>
      <protection locked="0"/>
    </xf>
    <xf numFmtId="2" fontId="7" fillId="3" borderId="3" xfId="0" applyNumberFormat="1" applyFont="1" applyFill="1" applyBorder="1" applyAlignment="1" applyProtection="1">
      <alignment horizontal="center"/>
      <protection locked="0"/>
    </xf>
    <xf numFmtId="2" fontId="7" fillId="3" borderId="4" xfId="0" applyNumberFormat="1" applyFont="1" applyFill="1" applyBorder="1" applyAlignment="1" applyProtection="1">
      <alignment horizontal="center"/>
      <protection locked="0"/>
    </xf>
    <xf numFmtId="0" fontId="7" fillId="3" borderId="5" xfId="0" applyFont="1" applyFill="1" applyBorder="1" applyAlignment="1" applyProtection="1">
      <alignment horizontal="center"/>
      <protection locked="0"/>
    </xf>
    <xf numFmtId="2" fontId="7" fillId="3" borderId="5" xfId="0" applyNumberFormat="1" applyFont="1" applyFill="1" applyBorder="1" applyAlignment="1" applyProtection="1">
      <alignment horizontal="center"/>
      <protection locked="0"/>
    </xf>
    <xf numFmtId="0" fontId="6" fillId="2" borderId="4" xfId="0" applyFont="1" applyFill="1" applyBorder="1"/>
    <xf numFmtId="1" fontId="5" fillId="4" borderId="2" xfId="0" applyNumberFormat="1" applyFont="1" applyFill="1" applyBorder="1" applyAlignment="1">
      <alignment horizontal="center"/>
    </xf>
    <xf numFmtId="1" fontId="5" fillId="4" borderId="1" xfId="0" applyNumberFormat="1" applyFont="1" applyFill="1" applyBorder="1" applyAlignment="1">
      <alignment horizontal="center"/>
    </xf>
    <xf numFmtId="2" fontId="5" fillId="4" borderId="1" xfId="0" applyNumberFormat="1" applyFont="1" applyFill="1" applyBorder="1" applyAlignment="1">
      <alignment horizontal="center"/>
    </xf>
    <xf numFmtId="0" fontId="6" fillId="2" borderId="3" xfId="0" applyFont="1" applyFill="1" applyBorder="1"/>
    <xf numFmtId="10" fontId="5" fillId="5" borderId="1" xfId="0" applyNumberFormat="1" applyFont="1" applyFill="1" applyBorder="1" applyAlignment="1">
      <alignment horizontal="center"/>
    </xf>
    <xf numFmtId="165" fontId="5" fillId="2" borderId="0" xfId="0" applyNumberFormat="1" applyFont="1" applyFill="1" applyAlignment="1">
      <alignment horizontal="center"/>
    </xf>
    <xf numFmtId="0" fontId="6" fillId="2" borderId="6" xfId="0" applyFont="1" applyFill="1" applyBorder="1"/>
    <xf numFmtId="0" fontId="6" fillId="2" borderId="5" xfId="0" applyFont="1" applyFill="1" applyBorder="1"/>
    <xf numFmtId="0" fontId="5" fillId="4" borderId="1" xfId="0" applyFont="1" applyFill="1" applyBorder="1" applyAlignment="1">
      <alignment horizontal="center"/>
    </xf>
    <xf numFmtId="0" fontId="5" fillId="2" borderId="7" xfId="0" applyFont="1" applyFill="1" applyBorder="1" applyAlignment="1">
      <alignment horizontal="center"/>
    </xf>
    <xf numFmtId="0" fontId="6" fillId="2" borderId="7" xfId="0" applyFont="1" applyFill="1" applyBorder="1"/>
    <xf numFmtId="0" fontId="6" fillId="2" borderId="8" xfId="0" applyFont="1" applyFill="1" applyBorder="1"/>
    <xf numFmtId="0" fontId="6" fillId="2" borderId="0" xfId="0" applyFont="1" applyFill="1"/>
    <xf numFmtId="0" fontId="6" fillId="2" borderId="0" xfId="0" applyFont="1" applyFill="1" applyAlignment="1" applyProtection="1">
      <alignment horizontal="left"/>
      <protection locked="0"/>
    </xf>
    <xf numFmtId="0" fontId="6" fillId="2" borderId="0" xfId="0" applyFont="1" applyFill="1" applyProtection="1">
      <protection locked="0"/>
    </xf>
    <xf numFmtId="0" fontId="6" fillId="2" borderId="0" xfId="0" applyFont="1" applyFill="1" applyProtection="1">
      <protection locked="0"/>
    </xf>
    <xf numFmtId="0" fontId="6" fillId="2" borderId="0" xfId="0" applyFont="1" applyFill="1" applyAlignment="1" applyProtection="1">
      <alignment horizontal="left"/>
      <protection locked="0"/>
    </xf>
    <xf numFmtId="0" fontId="2" fillId="2" borderId="9" xfId="0" applyFont="1" applyFill="1" applyBorder="1"/>
    <xf numFmtId="10" fontId="2" fillId="2" borderId="9" xfId="0" applyNumberFormat="1" applyFont="1" applyFill="1" applyBorder="1"/>
    <xf numFmtId="0" fontId="0" fillId="2" borderId="0" xfId="0" applyFill="1"/>
    <xf numFmtId="0" fontId="1" fillId="2" borderId="10" xfId="0" applyFont="1" applyFill="1" applyBorder="1" applyAlignment="1">
      <alignment horizontal="center"/>
    </xf>
    <xf numFmtId="0" fontId="2" fillId="2" borderId="10" xfId="0" applyFont="1" applyFill="1" applyBorder="1" applyAlignment="1">
      <alignment horizontal="center"/>
    </xf>
    <xf numFmtId="0" fontId="1" fillId="2" borderId="0" xfId="0" applyFont="1" applyFill="1" applyAlignment="1">
      <alignment horizontal="right"/>
    </xf>
    <xf numFmtId="0" fontId="2" fillId="2" borderId="7" xfId="0" applyFont="1" applyFill="1" applyBorder="1"/>
    <xf numFmtId="0" fontId="2" fillId="2" borderId="7" xfId="0" applyFont="1" applyFill="1" applyBorder="1"/>
    <xf numFmtId="0" fontId="1" fillId="2" borderId="11" xfId="0" applyFont="1" applyFill="1" applyBorder="1"/>
    <xf numFmtId="0" fontId="2" fillId="2" borderId="11" xfId="0" applyFont="1" applyFill="1" applyBorder="1"/>
    <xf numFmtId="0" fontId="2" fillId="2" borderId="0" xfId="0" applyFont="1" applyFill="1" applyAlignment="1">
      <alignment horizontal="center"/>
    </xf>
    <xf numFmtId="10" fontId="6" fillId="2" borderId="0" xfId="0" applyNumberFormat="1" applyFont="1" applyFill="1" applyAlignment="1">
      <alignment horizontal="center"/>
    </xf>
    <xf numFmtId="166" fontId="2" fillId="2" borderId="0" xfId="0" applyNumberFormat="1" applyFont="1" applyFill="1" applyAlignment="1">
      <alignment horizontal="center"/>
    </xf>
    <xf numFmtId="10" fontId="2" fillId="2" borderId="0" xfId="0" applyNumberFormat="1" applyFont="1" applyFill="1" applyAlignment="1">
      <alignment horizontal="center"/>
    </xf>
    <xf numFmtId="2" fontId="8" fillId="2" borderId="0" xfId="0" applyNumberFormat="1" applyFont="1" applyFill="1" applyAlignment="1">
      <alignment horizontal="right"/>
    </xf>
    <xf numFmtId="164" fontId="1" fillId="2" borderId="0" xfId="0" applyNumberFormat="1" applyFont="1" applyFill="1"/>
    <xf numFmtId="2" fontId="8" fillId="2" borderId="0" xfId="0" applyNumberFormat="1" applyFont="1" applyFill="1"/>
    <xf numFmtId="0" fontId="4" fillId="2" borderId="0" xfId="0" applyFont="1" applyFill="1" applyAlignment="1">
      <alignment horizontal="left"/>
    </xf>
    <xf numFmtId="0" fontId="6" fillId="2" borderId="0" xfId="0" applyFont="1" applyFill="1"/>
    <xf numFmtId="0" fontId="6" fillId="2" borderId="0" xfId="0" applyFont="1" applyFill="1"/>
    <xf numFmtId="0" fontId="5" fillId="2" borderId="0" xfId="0" applyFont="1" applyFill="1" applyAlignment="1">
      <alignment horizontal="right"/>
    </xf>
    <xf numFmtId="0" fontId="6" fillId="2" borderId="9" xfId="0" applyFont="1" applyFill="1" applyBorder="1"/>
    <xf numFmtId="0" fontId="6" fillId="2" borderId="0" xfId="0" applyFont="1" applyFill="1" applyAlignment="1">
      <alignment horizontal="center"/>
    </xf>
    <xf numFmtId="10" fontId="6" fillId="2" borderId="9" xfId="0" applyNumberFormat="1" applyFont="1" applyFill="1" applyBorder="1"/>
    <xf numFmtId="0" fontId="9" fillId="2" borderId="0" xfId="0" applyFont="1" applyFill="1"/>
    <xf numFmtId="0" fontId="5" fillId="2" borderId="10" xfId="0" applyFont="1" applyFill="1" applyBorder="1"/>
    <xf numFmtId="0" fontId="5" fillId="2" borderId="10" xfId="0" applyFont="1" applyFill="1" applyBorder="1" applyAlignment="1">
      <alignment horizontal="center"/>
    </xf>
    <xf numFmtId="0" fontId="6" fillId="2" borderId="10" xfId="0" applyFont="1" applyFill="1" applyBorder="1" applyAlignment="1">
      <alignment horizontal="center"/>
    </xf>
    <xf numFmtId="0" fontId="5" fillId="2" borderId="0" xfId="0" applyFont="1" applyFill="1" applyAlignment="1">
      <alignment horizontal="right"/>
    </xf>
    <xf numFmtId="0" fontId="6" fillId="2" borderId="7" xfId="0" applyFont="1" applyFill="1" applyBorder="1"/>
    <xf numFmtId="0" fontId="6" fillId="2" borderId="0" xfId="0" applyFont="1" applyFill="1"/>
    <xf numFmtId="0" fontId="6" fillId="2" borderId="7" xfId="0" applyFont="1" applyFill="1" applyBorder="1"/>
    <xf numFmtId="0" fontId="5" fillId="2" borderId="11" xfId="0" applyFont="1" applyFill="1" applyBorder="1"/>
    <xf numFmtId="0" fontId="5" fillId="2" borderId="0" xfId="0" applyFont="1" applyFill="1"/>
    <xf numFmtId="0" fontId="6" fillId="2" borderId="11" xfId="0" applyFont="1" applyFill="1" applyBorder="1"/>
    <xf numFmtId="167" fontId="6" fillId="2" borderId="0" xfId="0" applyNumberFormat="1" applyFont="1" applyFill="1"/>
    <xf numFmtId="166" fontId="6" fillId="2" borderId="0" xfId="0" applyNumberFormat="1" applyFont="1" applyFill="1" applyAlignment="1">
      <alignment horizontal="center"/>
    </xf>
    <xf numFmtId="2" fontId="5" fillId="2" borderId="0" xfId="0" applyNumberFormat="1" applyFont="1" applyFill="1"/>
    <xf numFmtId="10" fontId="2" fillId="2" borderId="0" xfId="0" applyNumberFormat="1" applyFont="1" applyFill="1"/>
    <xf numFmtId="2" fontId="5" fillId="2" borderId="12" xfId="0" applyNumberFormat="1" applyFont="1" applyFill="1" applyBorder="1" applyAlignment="1">
      <alignment horizontal="center" vertical="center"/>
    </xf>
    <xf numFmtId="0" fontId="6" fillId="2" borderId="12" xfId="0" applyFont="1" applyFill="1" applyBorder="1" applyAlignment="1">
      <alignment horizontal="right" vertical="center"/>
    </xf>
    <xf numFmtId="166" fontId="6" fillId="2" borderId="12" xfId="0" applyNumberFormat="1" applyFont="1" applyFill="1" applyBorder="1" applyAlignment="1">
      <alignment horizontal="center" vertical="center"/>
    </xf>
    <xf numFmtId="164" fontId="5" fillId="2" borderId="12" xfId="0" applyNumberFormat="1" applyFont="1" applyFill="1" applyBorder="1" applyAlignment="1">
      <alignment horizontal="center" vertical="center"/>
    </xf>
    <xf numFmtId="0" fontId="5" fillId="2" borderId="12" xfId="0" applyFont="1" applyFill="1" applyBorder="1" applyAlignment="1">
      <alignment horizontal="center" wrapText="1"/>
    </xf>
    <xf numFmtId="164" fontId="5" fillId="2" borderId="12" xfId="0" applyNumberFormat="1" applyFont="1" applyFill="1" applyBorder="1" applyAlignment="1">
      <alignment horizontal="center" wrapText="1"/>
    </xf>
    <xf numFmtId="10" fontId="6" fillId="2" borderId="13" xfId="0" applyNumberFormat="1" applyFont="1" applyFill="1" applyBorder="1" applyAlignment="1">
      <alignment horizontal="center"/>
    </xf>
    <xf numFmtId="10" fontId="6" fillId="2" borderId="14" xfId="0" applyNumberFormat="1" applyFont="1" applyFill="1" applyBorder="1" applyAlignment="1">
      <alignment horizontal="center"/>
    </xf>
    <xf numFmtId="10" fontId="6" fillId="2" borderId="15" xfId="0" applyNumberFormat="1" applyFont="1" applyFill="1" applyBorder="1" applyAlignment="1">
      <alignment horizontal="center"/>
    </xf>
    <xf numFmtId="0" fontId="4" fillId="2" borderId="0" xfId="0" applyFont="1" applyFill="1"/>
    <xf numFmtId="0" fontId="10" fillId="2" borderId="0" xfId="0" applyFont="1" applyFill="1" applyAlignment="1">
      <alignment wrapText="1"/>
    </xf>
    <xf numFmtId="0" fontId="5" fillId="2" borderId="12" xfId="0" applyFont="1" applyFill="1" applyBorder="1" applyAlignment="1">
      <alignment horizontal="center" vertical="center"/>
    </xf>
    <xf numFmtId="165" fontId="5" fillId="2" borderId="16" xfId="0" applyNumberFormat="1" applyFont="1" applyFill="1" applyBorder="1" applyAlignment="1">
      <alignment horizontal="center"/>
    </xf>
    <xf numFmtId="165" fontId="5" fillId="2" borderId="17" xfId="0" applyNumberFormat="1" applyFont="1" applyFill="1" applyBorder="1" applyAlignment="1">
      <alignment horizontal="center"/>
    </xf>
    <xf numFmtId="2" fontId="6" fillId="3" borderId="14" xfId="0" applyNumberFormat="1" applyFont="1" applyFill="1" applyBorder="1" applyProtection="1">
      <protection locked="0"/>
    </xf>
    <xf numFmtId="2" fontId="6" fillId="3" borderId="15" xfId="0" applyNumberFormat="1" applyFont="1" applyFill="1" applyBorder="1" applyProtection="1">
      <protection locked="0"/>
    </xf>
    <xf numFmtId="167" fontId="6" fillId="2" borderId="0" xfId="0" applyNumberFormat="1" applyFont="1" applyFill="1" applyAlignment="1">
      <alignment horizontal="center"/>
    </xf>
    <xf numFmtId="0" fontId="11" fillId="2" borderId="0" xfId="0" applyFont="1" applyFill="1"/>
    <xf numFmtId="0" fontId="11" fillId="2" borderId="0" xfId="0" applyFont="1" applyFill="1"/>
    <xf numFmtId="0" fontId="12" fillId="2" borderId="0" xfId="0" applyFont="1" applyFill="1"/>
    <xf numFmtId="0" fontId="13" fillId="2" borderId="0" xfId="0" applyFont="1" applyFill="1" applyAlignment="1" applyProtection="1">
      <alignment horizontal="left"/>
      <protection locked="0"/>
    </xf>
    <xf numFmtId="0" fontId="14" fillId="2" borderId="0" xfId="0" applyFont="1" applyFill="1"/>
    <xf numFmtId="0" fontId="14" fillId="3" borderId="0" xfId="0" applyFont="1" applyFill="1" applyAlignment="1" applyProtection="1">
      <alignment horizontal="left"/>
      <protection locked="0"/>
    </xf>
    <xf numFmtId="0" fontId="11" fillId="3" borderId="0" xfId="0" applyFont="1" applyFill="1" applyProtection="1">
      <protection locked="0"/>
    </xf>
    <xf numFmtId="168" fontId="14" fillId="3" borderId="0" xfId="0" applyNumberFormat="1" applyFont="1" applyFill="1" applyAlignment="1" applyProtection="1">
      <alignment horizontal="center"/>
      <protection locked="0"/>
    </xf>
    <xf numFmtId="169" fontId="11" fillId="2" borderId="0" xfId="0" applyNumberFormat="1" applyFont="1" applyFill="1" applyAlignment="1">
      <alignment horizontal="left"/>
    </xf>
    <xf numFmtId="0" fontId="3" fillId="2" borderId="0" xfId="0" applyFont="1" applyFill="1" applyAlignment="1">
      <alignment horizontal="left"/>
    </xf>
    <xf numFmtId="0" fontId="12" fillId="2" borderId="0" xfId="0" applyFont="1" applyFill="1" applyAlignment="1">
      <alignment horizontal="right"/>
    </xf>
    <xf numFmtId="0" fontId="11" fillId="2" borderId="0" xfId="0" applyFont="1" applyFill="1" applyAlignment="1">
      <alignment horizontal="right"/>
    </xf>
    <xf numFmtId="0" fontId="13" fillId="3" borderId="0" xfId="0" applyFont="1" applyFill="1" applyAlignment="1" applyProtection="1">
      <alignment horizontal="center"/>
      <protection locked="0"/>
    </xf>
    <xf numFmtId="0" fontId="14" fillId="3" borderId="0" xfId="0" applyFont="1" applyFill="1" applyAlignment="1" applyProtection="1">
      <alignment horizontal="center"/>
      <protection locked="0"/>
    </xf>
    <xf numFmtId="0" fontId="15" fillId="2" borderId="0" xfId="0" applyFont="1" applyFill="1" applyAlignment="1">
      <alignment vertical="center" wrapText="1"/>
    </xf>
    <xf numFmtId="0" fontId="12" fillId="2" borderId="0" xfId="0" applyFont="1" applyFill="1" applyAlignment="1">
      <alignment horizontal="center"/>
    </xf>
    <xf numFmtId="0" fontId="16" fillId="2" borderId="0" xfId="0" applyFont="1" applyFill="1"/>
    <xf numFmtId="0" fontId="17" fillId="2" borderId="0" xfId="0" applyFont="1" applyFill="1"/>
    <xf numFmtId="2" fontId="13" fillId="3" borderId="0" xfId="0" applyNumberFormat="1" applyFont="1" applyFill="1" applyAlignment="1" applyProtection="1">
      <alignment horizontal="center"/>
      <protection locked="0"/>
    </xf>
    <xf numFmtId="0" fontId="12" fillId="2" borderId="0" xfId="0" applyFont="1" applyFill="1" applyAlignment="1">
      <alignment vertical="center" wrapText="1"/>
    </xf>
    <xf numFmtId="0" fontId="18" fillId="2" borderId="0" xfId="0" applyFont="1" applyFill="1"/>
    <xf numFmtId="2" fontId="12" fillId="2" borderId="0" xfId="0" applyNumberFormat="1" applyFont="1" applyFill="1" applyAlignment="1">
      <alignment horizontal="center"/>
    </xf>
    <xf numFmtId="0" fontId="19" fillId="2" borderId="0" xfId="0" applyFont="1" applyFill="1" applyAlignment="1">
      <alignment horizontal="left" vertical="center" wrapText="1"/>
    </xf>
    <xf numFmtId="170" fontId="12" fillId="2" borderId="0" xfId="0" applyNumberFormat="1" applyFont="1" applyFill="1" applyAlignment="1">
      <alignment horizontal="center"/>
    </xf>
    <xf numFmtId="0" fontId="11" fillId="2" borderId="21" xfId="0" applyFont="1" applyFill="1" applyBorder="1" applyAlignment="1">
      <alignment horizontal="right"/>
    </xf>
    <xf numFmtId="0" fontId="13" fillId="3" borderId="22" xfId="0" applyFont="1" applyFill="1" applyBorder="1" applyAlignment="1" applyProtection="1">
      <alignment horizontal="center"/>
      <protection locked="0"/>
    </xf>
    <xf numFmtId="0" fontId="11" fillId="2" borderId="23" xfId="0" applyFont="1" applyFill="1" applyBorder="1" applyAlignment="1">
      <alignment horizontal="right"/>
    </xf>
    <xf numFmtId="0" fontId="13" fillId="3" borderId="24" xfId="0" applyFont="1" applyFill="1" applyBorder="1" applyAlignment="1" applyProtection="1">
      <alignment horizontal="center"/>
      <protection locked="0"/>
    </xf>
    <xf numFmtId="0" fontId="12" fillId="2" borderId="22" xfId="0" applyFont="1" applyFill="1" applyBorder="1" applyAlignment="1">
      <alignment horizontal="center"/>
    </xf>
    <xf numFmtId="0" fontId="12" fillId="2" borderId="25" xfId="0" applyFont="1" applyFill="1" applyBorder="1" applyAlignment="1">
      <alignment horizontal="center"/>
    </xf>
    <xf numFmtId="0" fontId="12" fillId="2" borderId="26" xfId="0" applyFont="1" applyFill="1" applyBorder="1" applyAlignment="1">
      <alignment horizontal="center"/>
    </xf>
    <xf numFmtId="0" fontId="12" fillId="2" borderId="27" xfId="0" applyFont="1" applyFill="1" applyBorder="1" applyAlignment="1">
      <alignment horizontal="center"/>
    </xf>
    <xf numFmtId="0" fontId="12" fillId="2" borderId="12" xfId="0" applyFont="1" applyFill="1" applyBorder="1" applyAlignment="1">
      <alignment horizontal="center"/>
    </xf>
    <xf numFmtId="0" fontId="11" fillId="2" borderId="28" xfId="0" applyFont="1" applyFill="1" applyBorder="1" applyAlignment="1">
      <alignment horizontal="center"/>
    </xf>
    <xf numFmtId="0" fontId="13" fillId="3" borderId="29" xfId="0" applyFont="1" applyFill="1" applyBorder="1" applyAlignment="1" applyProtection="1">
      <alignment horizontal="center"/>
      <protection locked="0"/>
    </xf>
    <xf numFmtId="171" fontId="11" fillId="2" borderId="26" xfId="0" applyNumberFormat="1" applyFont="1" applyFill="1" applyBorder="1" applyAlignment="1">
      <alignment horizontal="center"/>
    </xf>
    <xf numFmtId="171" fontId="11" fillId="2" borderId="30" xfId="0" applyNumberFormat="1" applyFont="1" applyFill="1" applyBorder="1" applyAlignment="1">
      <alignment horizontal="center"/>
    </xf>
    <xf numFmtId="0" fontId="18" fillId="2" borderId="13" xfId="0" applyFont="1" applyFill="1" applyBorder="1"/>
    <xf numFmtId="0" fontId="11" fillId="2" borderId="24" xfId="0" applyFont="1" applyFill="1" applyBorder="1" applyAlignment="1">
      <alignment horizontal="center"/>
    </xf>
    <xf numFmtId="0" fontId="13" fillId="3" borderId="23" xfId="0" applyFont="1" applyFill="1" applyBorder="1" applyAlignment="1" applyProtection="1">
      <alignment horizontal="center"/>
      <protection locked="0"/>
    </xf>
    <xf numFmtId="171" fontId="11" fillId="2" borderId="31" xfId="0" applyNumberFormat="1" applyFont="1" applyFill="1" applyBorder="1" applyAlignment="1">
      <alignment horizontal="center"/>
    </xf>
    <xf numFmtId="171" fontId="11" fillId="2" borderId="32" xfId="0" applyNumberFormat="1" applyFont="1" applyFill="1" applyBorder="1" applyAlignment="1">
      <alignment horizontal="center"/>
    </xf>
    <xf numFmtId="0" fontId="11" fillId="2" borderId="0" xfId="0" applyFont="1" applyFill="1"/>
    <xf numFmtId="0" fontId="11" fillId="2" borderId="33" xfId="0" applyFont="1" applyFill="1" applyBorder="1" applyAlignment="1">
      <alignment horizontal="center"/>
    </xf>
    <xf numFmtId="0" fontId="13" fillId="3" borderId="34" xfId="0" applyFont="1" applyFill="1" applyBorder="1" applyAlignment="1" applyProtection="1">
      <alignment horizontal="center"/>
      <protection locked="0"/>
    </xf>
    <xf numFmtId="171" fontId="11" fillId="2" borderId="35" xfId="0" applyNumberFormat="1" applyFont="1" applyFill="1" applyBorder="1" applyAlignment="1">
      <alignment horizontal="center"/>
    </xf>
    <xf numFmtId="171" fontId="11" fillId="2" borderId="36" xfId="0" applyNumberFormat="1" applyFont="1" applyFill="1" applyBorder="1" applyAlignment="1">
      <alignment horizontal="center"/>
    </xf>
    <xf numFmtId="0" fontId="11" fillId="2" borderId="15" xfId="0" applyFont="1" applyFill="1" applyBorder="1"/>
    <xf numFmtId="0" fontId="11" fillId="2" borderId="24" xfId="0" applyFont="1" applyFill="1" applyBorder="1" applyAlignment="1">
      <alignment horizontal="right"/>
    </xf>
    <xf numFmtId="1" fontId="12" fillId="6" borderId="37" xfId="0" applyNumberFormat="1" applyFont="1" applyFill="1" applyBorder="1" applyAlignment="1">
      <alignment horizontal="center"/>
    </xf>
    <xf numFmtId="171" fontId="12" fillId="6" borderId="38" xfId="0" applyNumberFormat="1" applyFont="1" applyFill="1" applyBorder="1" applyAlignment="1">
      <alignment horizontal="center"/>
    </xf>
    <xf numFmtId="171" fontId="12" fillId="6" borderId="39" xfId="0" applyNumberFormat="1" applyFont="1" applyFill="1" applyBorder="1" applyAlignment="1">
      <alignment horizontal="center"/>
    </xf>
    <xf numFmtId="0" fontId="2" fillId="2" borderId="0" xfId="0" applyFont="1" applyFill="1" applyAlignment="1">
      <alignment horizontal="center"/>
    </xf>
    <xf numFmtId="0" fontId="11" fillId="2" borderId="40" xfId="0" applyFont="1" applyFill="1" applyBorder="1" applyAlignment="1">
      <alignment horizontal="right"/>
    </xf>
    <xf numFmtId="0" fontId="13" fillId="3" borderId="16" xfId="0" applyFont="1" applyFill="1" applyBorder="1" applyAlignment="1" applyProtection="1">
      <alignment horizontal="center"/>
      <protection locked="0"/>
    </xf>
    <xf numFmtId="0" fontId="11" fillId="2" borderId="11" xfId="0" applyFont="1" applyFill="1" applyBorder="1" applyAlignment="1">
      <alignment horizontal="right"/>
    </xf>
    <xf numFmtId="2" fontId="11" fillId="6" borderId="41" xfId="0" applyNumberFormat="1" applyFont="1" applyFill="1" applyBorder="1" applyAlignment="1">
      <alignment horizontal="center"/>
    </xf>
    <xf numFmtId="0" fontId="11" fillId="2" borderId="0" xfId="0" applyFont="1" applyFill="1" applyAlignment="1">
      <alignment horizontal="center"/>
    </xf>
    <xf numFmtId="0" fontId="11" fillId="2" borderId="24" xfId="0" applyFont="1" applyFill="1" applyBorder="1" applyAlignment="1">
      <alignment horizontal="center"/>
    </xf>
    <xf numFmtId="2" fontId="11" fillId="7" borderId="41" xfId="0" applyNumberFormat="1" applyFont="1" applyFill="1" applyBorder="1" applyAlignment="1">
      <alignment horizontal="center"/>
    </xf>
    <xf numFmtId="2" fontId="11" fillId="2" borderId="0" xfId="0" applyNumberFormat="1" applyFont="1" applyFill="1" applyAlignment="1">
      <alignment horizontal="center"/>
    </xf>
    <xf numFmtId="166" fontId="11" fillId="6" borderId="41" xfId="0" applyNumberFormat="1" applyFont="1" applyFill="1" applyBorder="1" applyAlignment="1">
      <alignment horizontal="center"/>
    </xf>
    <xf numFmtId="166" fontId="11" fillId="2" borderId="0" xfId="0" applyNumberFormat="1" applyFont="1" applyFill="1" applyAlignment="1">
      <alignment horizontal="center"/>
    </xf>
    <xf numFmtId="166" fontId="11" fillId="6" borderId="17" xfId="0" applyNumberFormat="1" applyFont="1" applyFill="1" applyBorder="1" applyAlignment="1">
      <alignment horizontal="center"/>
    </xf>
    <xf numFmtId="0" fontId="11" fillId="2" borderId="42" xfId="0" applyFont="1" applyFill="1" applyBorder="1" applyAlignment="1">
      <alignment horizontal="right"/>
    </xf>
    <xf numFmtId="166" fontId="13" fillId="3" borderId="41" xfId="0" applyNumberFormat="1" applyFont="1" applyFill="1" applyBorder="1" applyAlignment="1" applyProtection="1">
      <alignment horizontal="center"/>
      <protection locked="0"/>
    </xf>
    <xf numFmtId="166" fontId="11" fillId="2" borderId="0" xfId="0" applyNumberFormat="1" applyFont="1" applyFill="1"/>
    <xf numFmtId="0" fontId="11" fillId="2" borderId="29" xfId="0" applyFont="1" applyFill="1" applyBorder="1" applyAlignment="1">
      <alignment horizontal="right"/>
    </xf>
    <xf numFmtId="1" fontId="11" fillId="2" borderId="0" xfId="0" applyNumberFormat="1" applyFont="1" applyFill="1" applyAlignment="1">
      <alignment horizontal="center"/>
    </xf>
    <xf numFmtId="0" fontId="11" fillId="2" borderId="15" xfId="0" applyFont="1" applyFill="1" applyBorder="1" applyAlignment="1">
      <alignment horizontal="right"/>
    </xf>
    <xf numFmtId="2" fontId="11" fillId="6" borderId="15" xfId="0" applyNumberFormat="1" applyFont="1" applyFill="1" applyBorder="1" applyAlignment="1">
      <alignment horizontal="center"/>
    </xf>
    <xf numFmtId="171" fontId="12" fillId="7" borderId="13" xfId="0" applyNumberFormat="1" applyFont="1" applyFill="1" applyBorder="1" applyAlignment="1">
      <alignment horizontal="center"/>
    </xf>
    <xf numFmtId="171" fontId="11" fillId="2" borderId="0" xfId="0" applyNumberFormat="1" applyFont="1" applyFill="1" applyAlignment="1">
      <alignment horizontal="center"/>
    </xf>
    <xf numFmtId="10" fontId="11" fillId="6" borderId="41" xfId="0" applyNumberFormat="1" applyFont="1" applyFill="1" applyBorder="1" applyAlignment="1">
      <alignment horizontal="center"/>
    </xf>
    <xf numFmtId="0" fontId="11" fillId="2" borderId="43" xfId="0" applyFont="1" applyFill="1" applyBorder="1" applyAlignment="1">
      <alignment horizontal="right"/>
    </xf>
    <xf numFmtId="0" fontId="11" fillId="7" borderId="15" xfId="0" applyFont="1" applyFill="1" applyBorder="1" applyAlignment="1">
      <alignment horizontal="center"/>
    </xf>
    <xf numFmtId="0" fontId="3" fillId="2" borderId="0" xfId="0" applyFont="1" applyFill="1"/>
    <xf numFmtId="0" fontId="12" fillId="2" borderId="0" xfId="0" applyFont="1" applyFill="1" applyAlignment="1">
      <alignment horizontal="left"/>
    </xf>
    <xf numFmtId="0" fontId="11" fillId="2" borderId="0" xfId="0" applyFont="1" applyFill="1" applyAlignment="1">
      <alignment horizontal="left"/>
    </xf>
    <xf numFmtId="0" fontId="11" fillId="2" borderId="0" xfId="0" applyFont="1" applyFill="1" applyAlignment="1">
      <alignment horizontal="left"/>
    </xf>
    <xf numFmtId="172" fontId="13" fillId="3" borderId="0" xfId="0" applyNumberFormat="1" applyFont="1" applyFill="1" applyAlignment="1" applyProtection="1">
      <alignment horizontal="center"/>
      <protection locked="0"/>
    </xf>
    <xf numFmtId="0" fontId="11" fillId="2" borderId="0" xfId="0" applyFont="1" applyFill="1" applyAlignment="1">
      <alignment horizontal="center"/>
    </xf>
    <xf numFmtId="2" fontId="12" fillId="2" borderId="13" xfId="0" applyNumberFormat="1" applyFont="1" applyFill="1" applyBorder="1" applyAlignment="1">
      <alignment horizontal="center"/>
    </xf>
    <xf numFmtId="0" fontId="12" fillId="2" borderId="13" xfId="0" applyFont="1" applyFill="1" applyBorder="1" applyAlignment="1">
      <alignment horizontal="center"/>
    </xf>
    <xf numFmtId="0" fontId="11" fillId="2" borderId="13" xfId="0" applyFont="1" applyFill="1" applyBorder="1" applyAlignment="1">
      <alignment horizontal="center"/>
    </xf>
    <xf numFmtId="0" fontId="13" fillId="3" borderId="21" xfId="0" applyFont="1" applyFill="1" applyBorder="1" applyAlignment="1" applyProtection="1">
      <alignment horizontal="center"/>
      <protection locked="0"/>
    </xf>
    <xf numFmtId="10" fontId="11" fillId="2" borderId="13" xfId="0" applyNumberFormat="1" applyFont="1" applyFill="1" applyBorder="1" applyAlignment="1">
      <alignment horizontal="center" vertical="center"/>
    </xf>
    <xf numFmtId="0" fontId="11" fillId="2" borderId="14" xfId="0" applyFont="1" applyFill="1" applyBorder="1" applyAlignment="1">
      <alignment horizontal="center"/>
    </xf>
    <xf numFmtId="10" fontId="11" fillId="2" borderId="14" xfId="0" applyNumberFormat="1" applyFont="1" applyFill="1" applyBorder="1" applyAlignment="1">
      <alignment horizontal="center" vertical="center"/>
    </xf>
    <xf numFmtId="1" fontId="13" fillId="3" borderId="23" xfId="0" applyNumberFormat="1" applyFont="1" applyFill="1" applyBorder="1" applyAlignment="1" applyProtection="1">
      <alignment horizontal="center"/>
      <protection locked="0"/>
    </xf>
    <xf numFmtId="0" fontId="11" fillId="2" borderId="15" xfId="0" applyFont="1" applyFill="1" applyBorder="1" applyAlignment="1">
      <alignment horizontal="center"/>
    </xf>
    <xf numFmtId="0" fontId="13" fillId="3" borderId="43" xfId="0" applyFont="1" applyFill="1" applyBorder="1" applyAlignment="1" applyProtection="1">
      <alignment horizontal="center"/>
      <protection locked="0"/>
    </xf>
    <xf numFmtId="10" fontId="11" fillId="2" borderId="22" xfId="0" applyNumberFormat="1" applyFont="1" applyFill="1" applyBorder="1" applyAlignment="1">
      <alignment horizontal="center" vertical="center"/>
    </xf>
    <xf numFmtId="10" fontId="11" fillId="2" borderId="24" xfId="0" applyNumberFormat="1" applyFont="1" applyFill="1" applyBorder="1" applyAlignment="1">
      <alignment horizontal="center" vertical="center"/>
    </xf>
    <xf numFmtId="10" fontId="11" fillId="2" borderId="44" xfId="0" applyNumberFormat="1" applyFont="1" applyFill="1" applyBorder="1" applyAlignment="1">
      <alignment horizontal="center" vertical="center"/>
    </xf>
    <xf numFmtId="0" fontId="14" fillId="2" borderId="24" xfId="0" applyFont="1" applyFill="1" applyBorder="1" applyAlignment="1">
      <alignment horizontal="center"/>
    </xf>
    <xf numFmtId="2" fontId="14" fillId="2" borderId="44" xfId="0" applyNumberFormat="1" applyFont="1" applyFill="1" applyBorder="1" applyAlignment="1">
      <alignment horizontal="center"/>
    </xf>
    <xf numFmtId="10" fontId="11" fillId="2" borderId="15" xfId="0" applyNumberFormat="1" applyFont="1" applyFill="1" applyBorder="1" applyAlignment="1">
      <alignment horizontal="center" vertical="center"/>
    </xf>
    <xf numFmtId="0" fontId="11" fillId="2" borderId="0" xfId="0" applyFont="1" applyFill="1" applyAlignment="1">
      <alignment horizontal="center"/>
    </xf>
    <xf numFmtId="0" fontId="11" fillId="2" borderId="0" xfId="0" applyFont="1" applyFill="1" applyAlignment="1">
      <alignment horizontal="center"/>
    </xf>
    <xf numFmtId="0" fontId="11" fillId="2" borderId="45" xfId="0" applyFont="1" applyFill="1" applyBorder="1" applyAlignment="1">
      <alignment horizontal="right"/>
    </xf>
    <xf numFmtId="10" fontId="13" fillId="7" borderId="33" xfId="0" applyNumberFormat="1" applyFont="1" applyFill="1" applyBorder="1" applyAlignment="1">
      <alignment horizontal="center"/>
    </xf>
    <xf numFmtId="0" fontId="11" fillId="2" borderId="41" xfId="0" applyFont="1" applyFill="1" applyBorder="1" applyAlignment="1">
      <alignment horizontal="right"/>
    </xf>
    <xf numFmtId="2" fontId="11" fillId="2" borderId="0" xfId="0" applyNumberFormat="1" applyFont="1" applyFill="1" applyAlignment="1">
      <alignment horizontal="center"/>
    </xf>
    <xf numFmtId="0" fontId="11" fillId="2" borderId="17" xfId="0" applyFont="1" applyFill="1" applyBorder="1" applyAlignment="1">
      <alignment horizontal="right"/>
    </xf>
    <xf numFmtId="0" fontId="13" fillId="7" borderId="46" xfId="0" applyFont="1" applyFill="1" applyBorder="1" applyAlignment="1">
      <alignment horizontal="center"/>
    </xf>
    <xf numFmtId="0" fontId="11" fillId="2" borderId="0" xfId="0" applyFont="1" applyFill="1" applyAlignment="1">
      <alignment horizontal="right"/>
    </xf>
    <xf numFmtId="0" fontId="11" fillId="2" borderId="0" xfId="0" applyFont="1" applyFill="1"/>
    <xf numFmtId="165" fontId="13" fillId="2" borderId="0" xfId="0" applyNumberFormat="1" applyFont="1" applyFill="1" applyAlignment="1">
      <alignment horizontal="center"/>
    </xf>
    <xf numFmtId="0" fontId="12" fillId="2" borderId="0" xfId="0" applyFont="1" applyFill="1" applyAlignment="1">
      <alignment horizontal="center"/>
    </xf>
    <xf numFmtId="0" fontId="13" fillId="3" borderId="0" xfId="0" applyFont="1" applyFill="1" applyAlignment="1" applyProtection="1">
      <alignment horizontal="center"/>
      <protection locked="0"/>
    </xf>
    <xf numFmtId="0" fontId="12" fillId="2" borderId="47" xfId="0" applyFont="1" applyFill="1" applyBorder="1" applyAlignment="1">
      <alignment horizontal="center"/>
    </xf>
    <xf numFmtId="0" fontId="12" fillId="2" borderId="40" xfId="0" applyFont="1" applyFill="1" applyBorder="1" applyAlignment="1">
      <alignment horizontal="center"/>
    </xf>
    <xf numFmtId="0" fontId="12" fillId="2" borderId="10" xfId="0" applyFont="1" applyFill="1" applyBorder="1" applyAlignment="1">
      <alignment horizontal="center"/>
    </xf>
    <xf numFmtId="0" fontId="12" fillId="2" borderId="30" xfId="0" applyFont="1" applyFill="1" applyBorder="1" applyAlignment="1">
      <alignment horizontal="center"/>
    </xf>
    <xf numFmtId="0" fontId="11" fillId="2" borderId="48" xfId="0" applyFont="1" applyFill="1" applyBorder="1" applyAlignment="1">
      <alignment horizontal="center"/>
    </xf>
    <xf numFmtId="0" fontId="11" fillId="2" borderId="7" xfId="0" applyFont="1" applyFill="1" applyBorder="1" applyAlignment="1">
      <alignment horizontal="center"/>
    </xf>
    <xf numFmtId="171" fontId="13" fillId="3" borderId="34" xfId="0" applyNumberFormat="1" applyFont="1" applyFill="1" applyBorder="1" applyAlignment="1" applyProtection="1">
      <alignment horizontal="center"/>
      <protection locked="0"/>
    </xf>
    <xf numFmtId="0" fontId="11" fillId="2" borderId="0" xfId="0" applyFont="1" applyFill="1" applyAlignment="1">
      <alignment horizontal="right"/>
    </xf>
    <xf numFmtId="1" fontId="12" fillId="6" borderId="49" xfId="0" applyNumberFormat="1" applyFont="1" applyFill="1" applyBorder="1" applyAlignment="1">
      <alignment horizontal="center"/>
    </xf>
    <xf numFmtId="1" fontId="12" fillId="6" borderId="50" xfId="0" applyNumberFormat="1" applyFont="1" applyFill="1" applyBorder="1" applyAlignment="1">
      <alignment horizontal="center"/>
    </xf>
    <xf numFmtId="171" fontId="12" fillId="6" borderId="15" xfId="0" applyNumberFormat="1" applyFont="1" applyFill="1" applyBorder="1" applyAlignment="1">
      <alignment horizontal="center"/>
    </xf>
    <xf numFmtId="0" fontId="11" fillId="2" borderId="51" xfId="0" applyFont="1" applyFill="1" applyBorder="1" applyAlignment="1">
      <alignment horizontal="right"/>
    </xf>
    <xf numFmtId="0" fontId="13" fillId="3" borderId="52" xfId="0" applyFont="1" applyFill="1" applyBorder="1" applyAlignment="1" applyProtection="1">
      <alignment horizontal="center"/>
      <protection locked="0"/>
    </xf>
    <xf numFmtId="0" fontId="11" fillId="2" borderId="25" xfId="0" applyFont="1" applyFill="1" applyBorder="1" applyAlignment="1">
      <alignment horizontal="right"/>
    </xf>
    <xf numFmtId="2" fontId="11" fillId="6" borderId="27" xfId="0" applyNumberFormat="1" applyFont="1" applyFill="1" applyBorder="1" applyAlignment="1">
      <alignment horizontal="center"/>
    </xf>
    <xf numFmtId="0" fontId="11" fillId="2" borderId="0" xfId="0" applyFont="1" applyFill="1" applyAlignment="1">
      <alignment horizontal="center"/>
    </xf>
    <xf numFmtId="2" fontId="11" fillId="7" borderId="27" xfId="0" applyNumberFormat="1" applyFont="1" applyFill="1" applyBorder="1" applyAlignment="1">
      <alignment horizontal="center"/>
    </xf>
    <xf numFmtId="166" fontId="11" fillId="6" borderId="27" xfId="0" applyNumberFormat="1" applyFont="1" applyFill="1" applyBorder="1" applyAlignment="1">
      <alignment horizontal="center"/>
    </xf>
    <xf numFmtId="0" fontId="2" fillId="2" borderId="0" xfId="0" applyFont="1" applyFill="1"/>
    <xf numFmtId="166" fontId="11" fillId="7" borderId="27" xfId="0" applyNumberFormat="1" applyFont="1" applyFill="1" applyBorder="1" applyAlignment="1">
      <alignment horizontal="center"/>
    </xf>
    <xf numFmtId="2" fontId="2" fillId="2" borderId="0" xfId="0" applyNumberFormat="1" applyFont="1" applyFill="1" applyAlignment="1">
      <alignment horizontal="center"/>
    </xf>
    <xf numFmtId="0" fontId="11" fillId="2" borderId="53" xfId="0" applyFont="1" applyFill="1" applyBorder="1" applyAlignment="1">
      <alignment horizontal="right"/>
    </xf>
    <xf numFmtId="2" fontId="11" fillId="7" borderId="30" xfId="0" applyNumberFormat="1" applyFont="1" applyFill="1" applyBorder="1" applyAlignment="1">
      <alignment horizontal="center"/>
    </xf>
    <xf numFmtId="0" fontId="12" fillId="2" borderId="0" xfId="0" applyFont="1" applyFill="1" applyAlignment="1">
      <alignment horizontal="center" wrapText="1"/>
    </xf>
    <xf numFmtId="0" fontId="11" fillId="2" borderId="16" xfId="0" applyFont="1" applyFill="1" applyBorder="1" applyAlignment="1">
      <alignment horizontal="right"/>
    </xf>
    <xf numFmtId="171" fontId="12" fillId="7" borderId="16" xfId="0" applyNumberFormat="1" applyFont="1" applyFill="1" applyBorder="1" applyAlignment="1">
      <alignment horizontal="center"/>
    </xf>
    <xf numFmtId="2" fontId="2" fillId="2" borderId="0" xfId="0" applyNumberFormat="1" applyFont="1" applyFill="1" applyAlignment="1">
      <alignment horizontal="center"/>
    </xf>
    <xf numFmtId="10" fontId="11" fillId="2" borderId="0" xfId="0" applyNumberFormat="1" applyFont="1" applyFill="1" applyAlignment="1">
      <alignment horizontal="center"/>
    </xf>
    <xf numFmtId="10" fontId="12" fillId="6" borderId="41" xfId="0" applyNumberFormat="1" applyFont="1" applyFill="1" applyBorder="1" applyAlignment="1">
      <alignment horizontal="center"/>
    </xf>
    <xf numFmtId="0" fontId="12" fillId="7" borderId="17" xfId="0" applyFont="1" applyFill="1" applyBorder="1" applyAlignment="1">
      <alignment horizontal="center"/>
    </xf>
    <xf numFmtId="0" fontId="12" fillId="2" borderId="47" xfId="0" applyFont="1" applyFill="1" applyBorder="1" applyAlignment="1">
      <alignment horizontal="center"/>
    </xf>
    <xf numFmtId="0" fontId="12" fillId="2" borderId="54" xfId="0" applyFont="1" applyFill="1" applyBorder="1" applyAlignment="1">
      <alignment horizontal="center"/>
    </xf>
    <xf numFmtId="0" fontId="12" fillId="2" borderId="55" xfId="0" applyFont="1" applyFill="1" applyBorder="1" applyAlignment="1">
      <alignment horizontal="center"/>
    </xf>
    <xf numFmtId="0" fontId="12" fillId="2" borderId="22" xfId="0" applyFont="1" applyFill="1" applyBorder="1" applyAlignment="1">
      <alignment horizontal="center" wrapText="1"/>
    </xf>
    <xf numFmtId="0" fontId="11" fillId="2" borderId="23" xfId="0" applyFont="1" applyFill="1" applyBorder="1" applyAlignment="1">
      <alignment horizontal="center"/>
    </xf>
    <xf numFmtId="1" fontId="13" fillId="3" borderId="31" xfId="0" applyNumberFormat="1" applyFont="1" applyFill="1" applyBorder="1" applyAlignment="1" applyProtection="1">
      <alignment horizontal="center"/>
      <protection locked="0"/>
    </xf>
    <xf numFmtId="10" fontId="11" fillId="2" borderId="30" xfId="0" applyNumberFormat="1" applyFont="1" applyFill="1" applyBorder="1" applyAlignment="1">
      <alignment horizontal="center"/>
    </xf>
    <xf numFmtId="10" fontId="11" fillId="2" borderId="32" xfId="0" applyNumberFormat="1" applyFont="1" applyFill="1" applyBorder="1" applyAlignment="1">
      <alignment horizontal="center"/>
    </xf>
    <xf numFmtId="0" fontId="11" fillId="2" borderId="34" xfId="0" applyFont="1" applyFill="1" applyBorder="1" applyAlignment="1">
      <alignment horizontal="center"/>
    </xf>
    <xf numFmtId="1" fontId="13" fillId="3" borderId="35" xfId="0" applyNumberFormat="1" applyFont="1" applyFill="1" applyBorder="1" applyAlignment="1" applyProtection="1">
      <alignment horizontal="center"/>
      <protection locked="0"/>
    </xf>
    <xf numFmtId="10" fontId="11" fillId="2" borderId="36" xfId="0" applyNumberFormat="1" applyFont="1" applyFill="1" applyBorder="1" applyAlignment="1">
      <alignment horizontal="center"/>
    </xf>
    <xf numFmtId="2" fontId="11" fillId="2" borderId="24" xfId="0" applyNumberFormat="1" applyFont="1" applyFill="1" applyBorder="1" applyAlignment="1">
      <alignment horizontal="center"/>
    </xf>
    <xf numFmtId="171" fontId="11" fillId="2" borderId="2" xfId="0" applyNumberFormat="1" applyFont="1" applyFill="1" applyBorder="1" applyAlignment="1">
      <alignment horizontal="right"/>
    </xf>
    <xf numFmtId="10" fontId="13" fillId="7" borderId="27" xfId="0" applyNumberFormat="1" applyFont="1" applyFill="1" applyBorder="1" applyAlignment="1">
      <alignment horizontal="center"/>
    </xf>
    <xf numFmtId="0" fontId="11" fillId="2" borderId="23" xfId="0" applyFont="1" applyFill="1" applyBorder="1"/>
    <xf numFmtId="10" fontId="13" fillId="6" borderId="27" xfId="0" applyNumberFormat="1" applyFont="1" applyFill="1" applyBorder="1" applyAlignment="1">
      <alignment horizontal="center"/>
    </xf>
    <xf numFmtId="0" fontId="11" fillId="2" borderId="43" xfId="0" applyFont="1" applyFill="1" applyBorder="1"/>
    <xf numFmtId="0" fontId="11" fillId="2" borderId="56" xfId="0" applyFont="1" applyFill="1" applyBorder="1" applyAlignment="1">
      <alignment horizontal="right"/>
    </xf>
    <xf numFmtId="0" fontId="13" fillId="7" borderId="17" xfId="0" applyFont="1" applyFill="1" applyBorder="1" applyAlignment="1">
      <alignment horizontal="center"/>
    </xf>
    <xf numFmtId="0" fontId="19" fillId="2" borderId="9" xfId="0" applyFont="1" applyFill="1" applyBorder="1" applyAlignment="1">
      <alignment horizontal="left" vertical="center" wrapText="1"/>
    </xf>
    <xf numFmtId="0" fontId="11" fillId="2" borderId="9" xfId="0" applyFont="1" applyFill="1" applyBorder="1"/>
    <xf numFmtId="0" fontId="11" fillId="2" borderId="10" xfId="0" applyFont="1" applyFill="1" applyBorder="1" applyAlignment="1">
      <alignment horizontal="center"/>
    </xf>
    <xf numFmtId="0" fontId="12" fillId="2" borderId="0" xfId="0" applyFont="1" applyFill="1" applyAlignment="1">
      <alignment horizontal="right"/>
    </xf>
    <xf numFmtId="0" fontId="11" fillId="2" borderId="7" xfId="0" applyFont="1" applyFill="1" applyBorder="1"/>
    <xf numFmtId="0" fontId="11" fillId="2" borderId="7" xfId="0" applyFont="1" applyFill="1" applyBorder="1"/>
    <xf numFmtId="0" fontId="12" fillId="2" borderId="11" xfId="0" applyFont="1" applyFill="1" applyBorder="1"/>
    <xf numFmtId="0" fontId="11" fillId="2" borderId="11" xfId="0" applyFont="1" applyFill="1" applyBorder="1"/>
    <xf numFmtId="0" fontId="19" fillId="2" borderId="0" xfId="0" applyFont="1" applyFill="1" applyAlignment="1">
      <alignment horizontal="right" vertical="center" wrapText="1"/>
    </xf>
    <xf numFmtId="0" fontId="13" fillId="2" borderId="0" xfId="0" applyFont="1" applyFill="1" applyAlignment="1" applyProtection="1">
      <alignment horizontal="right"/>
      <protection locked="0"/>
    </xf>
    <xf numFmtId="166" fontId="12" fillId="2" borderId="0" xfId="0" applyNumberFormat="1" applyFont="1" applyFill="1" applyAlignment="1" applyProtection="1">
      <alignment horizontal="center"/>
      <protection locked="0"/>
    </xf>
    <xf numFmtId="166" fontId="11" fillId="2" borderId="21" xfId="0" applyNumberFormat="1" applyFont="1" applyFill="1" applyBorder="1" applyAlignment="1">
      <alignment horizontal="center"/>
    </xf>
    <xf numFmtId="166" fontId="11" fillId="2" borderId="23" xfId="0" applyNumberFormat="1" applyFont="1" applyFill="1" applyBorder="1" applyAlignment="1">
      <alignment horizontal="center"/>
    </xf>
    <xf numFmtId="166" fontId="11" fillId="2" borderId="13" xfId="0" applyNumberFormat="1" applyFont="1" applyFill="1" applyBorder="1" applyAlignment="1">
      <alignment horizontal="center"/>
    </xf>
    <xf numFmtId="166" fontId="11" fillId="2" borderId="14" xfId="0" applyNumberFormat="1" applyFont="1" applyFill="1" applyBorder="1" applyAlignment="1">
      <alignment horizontal="center"/>
    </xf>
    <xf numFmtId="166" fontId="11" fillId="2" borderId="15" xfId="0" applyNumberFormat="1" applyFont="1" applyFill="1" applyBorder="1" applyAlignment="1">
      <alignment horizontal="center"/>
    </xf>
    <xf numFmtId="10" fontId="13" fillId="6" borderId="57" xfId="0" applyNumberFormat="1" applyFont="1" applyFill="1" applyBorder="1" applyAlignment="1">
      <alignment horizontal="center"/>
    </xf>
    <xf numFmtId="166" fontId="11" fillId="2" borderId="26" xfId="0" applyNumberFormat="1" applyFont="1" applyFill="1" applyBorder="1" applyAlignment="1">
      <alignment horizontal="center"/>
    </xf>
    <xf numFmtId="166" fontId="11" fillId="2" borderId="31" xfId="0" applyNumberFormat="1" applyFont="1" applyFill="1" applyBorder="1" applyAlignment="1">
      <alignment horizontal="center"/>
    </xf>
    <xf numFmtId="166" fontId="11" fillId="2" borderId="35" xfId="0" applyNumberFormat="1" applyFont="1" applyFill="1" applyBorder="1" applyAlignment="1">
      <alignment horizontal="center"/>
    </xf>
    <xf numFmtId="2" fontId="13" fillId="7" borderId="33" xfId="0" applyNumberFormat="1" applyFont="1" applyFill="1" applyBorder="1" applyAlignment="1">
      <alignment horizontal="center"/>
    </xf>
    <xf numFmtId="2" fontId="13" fillId="7" borderId="27" xfId="0" applyNumberFormat="1" applyFont="1" applyFill="1" applyBorder="1" applyAlignment="1">
      <alignment horizontal="center"/>
    </xf>
    <xf numFmtId="0" fontId="14" fillId="2" borderId="0" xfId="0" applyFont="1" applyFill="1"/>
    <xf numFmtId="0" fontId="11" fillId="2" borderId="0" xfId="0" applyFont="1" applyFill="1"/>
    <xf numFmtId="0" fontId="11" fillId="2" borderId="0" xfId="0" applyFont="1" applyFill="1"/>
    <xf numFmtId="0" fontId="12" fillId="2" borderId="0" xfId="0" applyFont="1" applyFill="1"/>
    <xf numFmtId="0" fontId="13" fillId="2" borderId="0" xfId="0" applyFont="1" applyFill="1" applyAlignment="1" applyProtection="1">
      <alignment horizontal="left"/>
      <protection locked="0"/>
    </xf>
    <xf numFmtId="0" fontId="14" fillId="2" borderId="0" xfId="0" applyFont="1" applyFill="1"/>
    <xf numFmtId="0" fontId="14" fillId="3" borderId="0" xfId="0" applyFont="1" applyFill="1" applyAlignment="1" applyProtection="1">
      <alignment horizontal="left"/>
      <protection locked="0"/>
    </xf>
    <xf numFmtId="0" fontId="11" fillId="3" borderId="0" xfId="0" applyFont="1" applyFill="1" applyProtection="1">
      <protection locked="0"/>
    </xf>
    <xf numFmtId="168" fontId="14" fillId="3" borderId="0" xfId="0" applyNumberFormat="1" applyFont="1" applyFill="1" applyAlignment="1" applyProtection="1">
      <alignment horizontal="center"/>
      <protection locked="0"/>
    </xf>
    <xf numFmtId="169" fontId="11" fillId="2" borderId="0" xfId="0" applyNumberFormat="1" applyFont="1" applyFill="1" applyAlignment="1">
      <alignment horizontal="left"/>
    </xf>
    <xf numFmtId="0" fontId="3" fillId="2" borderId="0" xfId="0" applyFont="1" applyFill="1" applyAlignment="1">
      <alignment horizontal="left"/>
    </xf>
    <xf numFmtId="0" fontId="12" fillId="2" borderId="0" xfId="0" applyFont="1" applyFill="1" applyAlignment="1">
      <alignment horizontal="right"/>
    </xf>
    <xf numFmtId="0" fontId="11" fillId="2" borderId="0" xfId="0" applyFont="1" applyFill="1" applyAlignment="1">
      <alignment horizontal="right"/>
    </xf>
    <xf numFmtId="0" fontId="13" fillId="3" borderId="0" xfId="0" applyFont="1" applyFill="1" applyAlignment="1" applyProtection="1">
      <alignment horizontal="center"/>
      <protection locked="0"/>
    </xf>
    <xf numFmtId="0" fontId="14" fillId="3" borderId="0" xfId="0" applyFont="1" applyFill="1" applyAlignment="1" applyProtection="1">
      <alignment horizontal="center"/>
      <protection locked="0"/>
    </xf>
    <xf numFmtId="0" fontId="15" fillId="2" borderId="0" xfId="0" applyFont="1" applyFill="1" applyAlignment="1">
      <alignment vertical="center" wrapText="1"/>
    </xf>
    <xf numFmtId="0" fontId="12" fillId="2" borderId="0" xfId="0" applyFont="1" applyFill="1" applyAlignment="1">
      <alignment horizontal="center"/>
    </xf>
    <xf numFmtId="0" fontId="16" fillId="2" borderId="0" xfId="0" applyFont="1" applyFill="1"/>
    <xf numFmtId="0" fontId="17" fillId="2" borderId="0" xfId="0" applyFont="1" applyFill="1"/>
    <xf numFmtId="2" fontId="13" fillId="3" borderId="0" xfId="0" applyNumberFormat="1" applyFont="1" applyFill="1" applyAlignment="1" applyProtection="1">
      <alignment horizontal="center"/>
      <protection locked="0"/>
    </xf>
    <xf numFmtId="0" fontId="12" fillId="2" borderId="0" xfId="0" applyFont="1" applyFill="1" applyAlignment="1">
      <alignment vertical="center" wrapText="1"/>
    </xf>
    <xf numFmtId="0" fontId="18" fillId="2" borderId="0" xfId="0" applyFont="1" applyFill="1"/>
    <xf numFmtId="2" fontId="12" fillId="2" borderId="0" xfId="0" applyNumberFormat="1" applyFont="1" applyFill="1" applyAlignment="1">
      <alignment horizontal="center"/>
    </xf>
    <xf numFmtId="0" fontId="19" fillId="2" borderId="0" xfId="0" applyFont="1" applyFill="1" applyAlignment="1">
      <alignment horizontal="left" vertical="center" wrapText="1"/>
    </xf>
    <xf numFmtId="170" fontId="12" fillId="2" borderId="0" xfId="0" applyNumberFormat="1" applyFont="1" applyFill="1" applyAlignment="1">
      <alignment horizontal="center"/>
    </xf>
    <xf numFmtId="0" fontId="11" fillId="2" borderId="21" xfId="0" applyFont="1" applyFill="1" applyBorder="1" applyAlignment="1">
      <alignment horizontal="right"/>
    </xf>
    <xf numFmtId="0" fontId="13" fillId="3" borderId="22" xfId="0" applyFont="1" applyFill="1" applyBorder="1" applyAlignment="1" applyProtection="1">
      <alignment horizontal="center"/>
      <protection locked="0"/>
    </xf>
    <xf numFmtId="0" fontId="11" fillId="2" borderId="23" xfId="0" applyFont="1" applyFill="1" applyBorder="1" applyAlignment="1">
      <alignment horizontal="right"/>
    </xf>
    <xf numFmtId="0" fontId="13" fillId="3" borderId="24" xfId="0" applyFont="1" applyFill="1" applyBorder="1" applyAlignment="1" applyProtection="1">
      <alignment horizontal="center"/>
      <protection locked="0"/>
    </xf>
    <xf numFmtId="0" fontId="12" fillId="2" borderId="22" xfId="0" applyFont="1" applyFill="1" applyBorder="1" applyAlignment="1">
      <alignment horizontal="center"/>
    </xf>
    <xf numFmtId="0" fontId="12" fillId="2" borderId="25" xfId="0" applyFont="1" applyFill="1" applyBorder="1" applyAlignment="1">
      <alignment horizontal="center"/>
    </xf>
    <xf numFmtId="0" fontId="12" fillId="2" borderId="26" xfId="0" applyFont="1" applyFill="1" applyBorder="1" applyAlignment="1">
      <alignment horizontal="center"/>
    </xf>
    <xf numFmtId="0" fontId="12" fillId="2" borderId="27" xfId="0" applyFont="1" applyFill="1" applyBorder="1" applyAlignment="1">
      <alignment horizontal="center"/>
    </xf>
    <xf numFmtId="0" fontId="12" fillId="2" borderId="12" xfId="0" applyFont="1" applyFill="1" applyBorder="1" applyAlignment="1">
      <alignment horizontal="center"/>
    </xf>
    <xf numFmtId="0" fontId="11" fillId="2" borderId="28" xfId="0" applyFont="1" applyFill="1" applyBorder="1" applyAlignment="1">
      <alignment horizontal="center"/>
    </xf>
    <xf numFmtId="0" fontId="13" fillId="3" borderId="29" xfId="0" applyFont="1" applyFill="1" applyBorder="1" applyAlignment="1" applyProtection="1">
      <alignment horizontal="center"/>
      <protection locked="0"/>
    </xf>
    <xf numFmtId="171" fontId="11" fillId="2" borderId="26" xfId="0" applyNumberFormat="1" applyFont="1" applyFill="1" applyBorder="1" applyAlignment="1">
      <alignment horizontal="center"/>
    </xf>
    <xf numFmtId="171" fontId="11" fillId="2" borderId="30" xfId="0" applyNumberFormat="1" applyFont="1" applyFill="1" applyBorder="1" applyAlignment="1">
      <alignment horizontal="center"/>
    </xf>
    <xf numFmtId="0" fontId="18" fillId="2" borderId="13" xfId="0" applyFont="1" applyFill="1" applyBorder="1"/>
    <xf numFmtId="0" fontId="11" fillId="2" borderId="24" xfId="0" applyFont="1" applyFill="1" applyBorder="1" applyAlignment="1">
      <alignment horizontal="center"/>
    </xf>
    <xf numFmtId="0" fontId="13" fillId="3" borderId="23" xfId="0" applyFont="1" applyFill="1" applyBorder="1" applyAlignment="1" applyProtection="1">
      <alignment horizontal="center"/>
      <protection locked="0"/>
    </xf>
    <xf numFmtId="171" fontId="11" fillId="2" borderId="31" xfId="0" applyNumberFormat="1" applyFont="1" applyFill="1" applyBorder="1" applyAlignment="1">
      <alignment horizontal="center"/>
    </xf>
    <xf numFmtId="171" fontId="11" fillId="2" borderId="32" xfId="0" applyNumberFormat="1" applyFont="1" applyFill="1" applyBorder="1" applyAlignment="1">
      <alignment horizontal="center"/>
    </xf>
    <xf numFmtId="0" fontId="11" fillId="2" borderId="0" xfId="0" applyFont="1" applyFill="1"/>
    <xf numFmtId="0" fontId="11" fillId="2" borderId="33" xfId="0" applyFont="1" applyFill="1" applyBorder="1" applyAlignment="1">
      <alignment horizontal="center"/>
    </xf>
    <xf numFmtId="0" fontId="13" fillId="3" borderId="34" xfId="0" applyFont="1" applyFill="1" applyBorder="1" applyAlignment="1" applyProtection="1">
      <alignment horizontal="center"/>
      <protection locked="0"/>
    </xf>
    <xf numFmtId="171" fontId="11" fillId="2" borderId="35" xfId="0" applyNumberFormat="1" applyFont="1" applyFill="1" applyBorder="1" applyAlignment="1">
      <alignment horizontal="center"/>
    </xf>
    <xf numFmtId="171" fontId="11" fillId="2" borderId="36" xfId="0" applyNumberFormat="1" applyFont="1" applyFill="1" applyBorder="1" applyAlignment="1">
      <alignment horizontal="center"/>
    </xf>
    <xf numFmtId="0" fontId="11" fillId="2" borderId="15" xfId="0" applyFont="1" applyFill="1" applyBorder="1"/>
    <xf numFmtId="0" fontId="11" fillId="2" borderId="24" xfId="0" applyFont="1" applyFill="1" applyBorder="1" applyAlignment="1">
      <alignment horizontal="right"/>
    </xf>
    <xf numFmtId="1" fontId="12" fillId="6" borderId="37" xfId="0" applyNumberFormat="1" applyFont="1" applyFill="1" applyBorder="1" applyAlignment="1">
      <alignment horizontal="center"/>
    </xf>
    <xf numFmtId="171" fontId="12" fillId="6" borderId="38" xfId="0" applyNumberFormat="1" applyFont="1" applyFill="1" applyBorder="1" applyAlignment="1">
      <alignment horizontal="center"/>
    </xf>
    <xf numFmtId="171" fontId="12" fillId="6" borderId="39" xfId="0" applyNumberFormat="1" applyFont="1" applyFill="1" applyBorder="1" applyAlignment="1">
      <alignment horizontal="center"/>
    </xf>
    <xf numFmtId="0" fontId="2" fillId="2" borderId="0" xfId="0" applyFont="1" applyFill="1" applyAlignment="1">
      <alignment horizontal="center"/>
    </xf>
    <xf numFmtId="0" fontId="11" fillId="2" borderId="40" xfId="0" applyFont="1" applyFill="1" applyBorder="1" applyAlignment="1">
      <alignment horizontal="right"/>
    </xf>
    <xf numFmtId="0" fontId="13" fillId="3" borderId="16" xfId="0" applyFont="1" applyFill="1" applyBorder="1" applyAlignment="1" applyProtection="1">
      <alignment horizontal="center"/>
      <protection locked="0"/>
    </xf>
    <xf numFmtId="0" fontId="11" fillId="2" borderId="11" xfId="0" applyFont="1" applyFill="1" applyBorder="1" applyAlignment="1">
      <alignment horizontal="right"/>
    </xf>
    <xf numFmtId="2" fontId="11" fillId="6" borderId="41" xfId="0" applyNumberFormat="1" applyFont="1" applyFill="1" applyBorder="1" applyAlignment="1">
      <alignment horizontal="center"/>
    </xf>
    <xf numFmtId="0" fontId="11" fillId="2" borderId="0" xfId="0" applyFont="1" applyFill="1" applyAlignment="1">
      <alignment horizontal="center"/>
    </xf>
    <xf numFmtId="0" fontId="11" fillId="2" borderId="24" xfId="0" applyFont="1" applyFill="1" applyBorder="1" applyAlignment="1">
      <alignment horizontal="center"/>
    </xf>
    <xf numFmtId="2" fontId="11" fillId="7" borderId="41" xfId="0" applyNumberFormat="1" applyFont="1" applyFill="1" applyBorder="1" applyAlignment="1">
      <alignment horizontal="center"/>
    </xf>
    <xf numFmtId="2" fontId="11" fillId="2" borderId="0" xfId="0" applyNumberFormat="1" applyFont="1" applyFill="1" applyAlignment="1">
      <alignment horizontal="center"/>
    </xf>
    <xf numFmtId="166" fontId="11" fillId="6" borderId="41" xfId="0" applyNumberFormat="1" applyFont="1" applyFill="1" applyBorder="1" applyAlignment="1">
      <alignment horizontal="center"/>
    </xf>
    <xf numFmtId="166" fontId="11" fillId="2" borderId="0" xfId="0" applyNumberFormat="1" applyFont="1" applyFill="1" applyAlignment="1">
      <alignment horizontal="center"/>
    </xf>
    <xf numFmtId="166" fontId="11" fillId="6" borderId="17" xfId="0" applyNumberFormat="1" applyFont="1" applyFill="1" applyBorder="1" applyAlignment="1">
      <alignment horizontal="center"/>
    </xf>
    <xf numFmtId="0" fontId="11" fillId="2" borderId="42" xfId="0" applyFont="1" applyFill="1" applyBorder="1" applyAlignment="1">
      <alignment horizontal="right"/>
    </xf>
    <xf numFmtId="166" fontId="13" fillId="3" borderId="41" xfId="0" applyNumberFormat="1" applyFont="1" applyFill="1" applyBorder="1" applyAlignment="1" applyProtection="1">
      <alignment horizontal="center"/>
      <protection locked="0"/>
    </xf>
    <xf numFmtId="166" fontId="11" fillId="2" borderId="0" xfId="0" applyNumberFormat="1" applyFont="1" applyFill="1"/>
    <xf numFmtId="0" fontId="11" fillId="2" borderId="29" xfId="0" applyFont="1" applyFill="1" applyBorder="1" applyAlignment="1">
      <alignment horizontal="right"/>
    </xf>
    <xf numFmtId="1" fontId="11" fillId="2" borderId="0" xfId="0" applyNumberFormat="1" applyFont="1" applyFill="1" applyAlignment="1">
      <alignment horizontal="center"/>
    </xf>
    <xf numFmtId="0" fontId="11" fillId="2" borderId="15" xfId="0" applyFont="1" applyFill="1" applyBorder="1" applyAlignment="1">
      <alignment horizontal="right"/>
    </xf>
    <xf numFmtId="2" fontId="11" fillId="6" borderId="15" xfId="0" applyNumberFormat="1" applyFont="1" applyFill="1" applyBorder="1" applyAlignment="1">
      <alignment horizontal="center"/>
    </xf>
    <xf numFmtId="171" fontId="12" fillId="7" borderId="13" xfId="0" applyNumberFormat="1" applyFont="1" applyFill="1" applyBorder="1" applyAlignment="1">
      <alignment horizontal="center"/>
    </xf>
    <xf numFmtId="171" fontId="11" fillId="2" borderId="0" xfId="0" applyNumberFormat="1" applyFont="1" applyFill="1" applyAlignment="1">
      <alignment horizontal="center"/>
    </xf>
    <xf numFmtId="10" fontId="11" fillId="6" borderId="41" xfId="0" applyNumberFormat="1" applyFont="1" applyFill="1" applyBorder="1" applyAlignment="1">
      <alignment horizontal="center"/>
    </xf>
    <xf numFmtId="0" fontId="11" fillId="2" borderId="43" xfId="0" applyFont="1" applyFill="1" applyBorder="1" applyAlignment="1">
      <alignment horizontal="right"/>
    </xf>
    <xf numFmtId="0" fontId="11" fillId="7" borderId="15" xfId="0" applyFont="1" applyFill="1" applyBorder="1" applyAlignment="1">
      <alignment horizontal="center"/>
    </xf>
    <xf numFmtId="0" fontId="3" fillId="2" borderId="0" xfId="0" applyFont="1" applyFill="1"/>
    <xf numFmtId="0" fontId="12" fillId="2" borderId="0" xfId="0" applyFont="1" applyFill="1" applyAlignment="1">
      <alignment horizontal="left"/>
    </xf>
    <xf numFmtId="0" fontId="11" fillId="2" borderId="0" xfId="0" applyFont="1" applyFill="1" applyAlignment="1">
      <alignment horizontal="left"/>
    </xf>
    <xf numFmtId="0" fontId="11" fillId="2" borderId="0" xfId="0" applyFont="1" applyFill="1" applyAlignment="1">
      <alignment horizontal="left"/>
    </xf>
    <xf numFmtId="172" fontId="13" fillId="3" borderId="0" xfId="0" applyNumberFormat="1" applyFont="1" applyFill="1" applyAlignment="1" applyProtection="1">
      <alignment horizontal="center"/>
      <protection locked="0"/>
    </xf>
    <xf numFmtId="0" fontId="11" fillId="2" borderId="0" xfId="0" applyFont="1" applyFill="1" applyAlignment="1">
      <alignment horizontal="center"/>
    </xf>
    <xf numFmtId="2" fontId="12" fillId="2" borderId="13" xfId="0" applyNumberFormat="1" applyFont="1" applyFill="1" applyBorder="1" applyAlignment="1">
      <alignment horizontal="center"/>
    </xf>
    <xf numFmtId="0" fontId="12" fillId="2" borderId="13" xfId="0" applyFont="1" applyFill="1" applyBorder="1" applyAlignment="1">
      <alignment horizontal="center"/>
    </xf>
    <xf numFmtId="0" fontId="11" fillId="2" borderId="13" xfId="0" applyFont="1" applyFill="1" applyBorder="1" applyAlignment="1">
      <alignment horizontal="center"/>
    </xf>
    <xf numFmtId="0" fontId="13" fillId="3" borderId="21" xfId="0" applyFont="1" applyFill="1" applyBorder="1" applyAlignment="1" applyProtection="1">
      <alignment horizontal="center"/>
      <protection locked="0"/>
    </xf>
    <xf numFmtId="10" fontId="11" fillId="2" borderId="13" xfId="0" applyNumberFormat="1" applyFont="1" applyFill="1" applyBorder="1" applyAlignment="1">
      <alignment horizontal="center" vertical="center"/>
    </xf>
    <xf numFmtId="0" fontId="11" fillId="2" borderId="14" xfId="0" applyFont="1" applyFill="1" applyBorder="1" applyAlignment="1">
      <alignment horizontal="center"/>
    </xf>
    <xf numFmtId="10" fontId="11" fillId="2" borderId="14" xfId="0" applyNumberFormat="1" applyFont="1" applyFill="1" applyBorder="1" applyAlignment="1">
      <alignment horizontal="center" vertical="center"/>
    </xf>
    <xf numFmtId="1" fontId="13" fillId="3" borderId="23" xfId="0" applyNumberFormat="1" applyFont="1" applyFill="1" applyBorder="1" applyAlignment="1" applyProtection="1">
      <alignment horizontal="center"/>
      <protection locked="0"/>
    </xf>
    <xf numFmtId="0" fontId="11" fillId="2" borderId="15" xfId="0" applyFont="1" applyFill="1" applyBorder="1" applyAlignment="1">
      <alignment horizontal="center"/>
    </xf>
    <xf numFmtId="0" fontId="13" fillId="3" borderId="43" xfId="0" applyFont="1" applyFill="1" applyBorder="1" applyAlignment="1" applyProtection="1">
      <alignment horizontal="center"/>
      <protection locked="0"/>
    </xf>
    <xf numFmtId="10" fontId="11" fillId="2" borderId="22" xfId="0" applyNumberFormat="1" applyFont="1" applyFill="1" applyBorder="1" applyAlignment="1">
      <alignment horizontal="center" vertical="center"/>
    </xf>
    <xf numFmtId="10" fontId="11" fillId="2" borderId="24" xfId="0" applyNumberFormat="1" applyFont="1" applyFill="1" applyBorder="1" applyAlignment="1">
      <alignment horizontal="center" vertical="center"/>
    </xf>
    <xf numFmtId="10" fontId="11" fillId="2" borderId="44" xfId="0" applyNumberFormat="1" applyFont="1" applyFill="1" applyBorder="1" applyAlignment="1">
      <alignment horizontal="center" vertical="center"/>
    </xf>
    <xf numFmtId="0" fontId="14" fillId="2" borderId="24" xfId="0" applyFont="1" applyFill="1" applyBorder="1" applyAlignment="1">
      <alignment horizontal="center"/>
    </xf>
    <xf numFmtId="2" fontId="14" fillId="2" borderId="44" xfId="0" applyNumberFormat="1" applyFont="1" applyFill="1" applyBorder="1" applyAlignment="1">
      <alignment horizontal="center"/>
    </xf>
    <xf numFmtId="10" fontId="11" fillId="2" borderId="15" xfId="0" applyNumberFormat="1" applyFont="1" applyFill="1" applyBorder="1" applyAlignment="1">
      <alignment horizontal="center" vertical="center"/>
    </xf>
    <xf numFmtId="0" fontId="11" fillId="2" borderId="0" xfId="0" applyFont="1" applyFill="1" applyAlignment="1">
      <alignment horizontal="center"/>
    </xf>
    <xf numFmtId="0" fontId="11" fillId="2" borderId="0" xfId="0" applyFont="1" applyFill="1" applyAlignment="1">
      <alignment horizontal="center"/>
    </xf>
    <xf numFmtId="0" fontId="11" fillId="2" borderId="45" xfId="0" applyFont="1" applyFill="1" applyBorder="1" applyAlignment="1">
      <alignment horizontal="right"/>
    </xf>
    <xf numFmtId="10" fontId="13" fillId="7" borderId="33" xfId="0" applyNumberFormat="1" applyFont="1" applyFill="1" applyBorder="1" applyAlignment="1">
      <alignment horizontal="center"/>
    </xf>
    <xf numFmtId="0" fontId="11" fillId="2" borderId="41" xfId="0" applyFont="1" applyFill="1" applyBorder="1" applyAlignment="1">
      <alignment horizontal="right"/>
    </xf>
    <xf numFmtId="2" fontId="11" fillId="2" borderId="0" xfId="0" applyNumberFormat="1" applyFont="1" applyFill="1" applyAlignment="1">
      <alignment horizontal="center"/>
    </xf>
    <xf numFmtId="0" fontId="11" fillId="2" borderId="17" xfId="0" applyFont="1" applyFill="1" applyBorder="1" applyAlignment="1">
      <alignment horizontal="right"/>
    </xf>
    <xf numFmtId="0" fontId="13" fillId="7" borderId="46" xfId="0" applyFont="1" applyFill="1" applyBorder="1" applyAlignment="1">
      <alignment horizontal="center"/>
    </xf>
    <xf numFmtId="0" fontId="11" fillId="2" borderId="0" xfId="0" applyFont="1" applyFill="1" applyAlignment="1">
      <alignment horizontal="right"/>
    </xf>
    <xf numFmtId="0" fontId="11" fillId="2" borderId="0" xfId="0" applyFont="1" applyFill="1"/>
    <xf numFmtId="165" fontId="13" fillId="2" borderId="0" xfId="0" applyNumberFormat="1" applyFont="1" applyFill="1" applyAlignment="1">
      <alignment horizontal="center"/>
    </xf>
    <xf numFmtId="0" fontId="12" fillId="2" borderId="0" xfId="0" applyFont="1" applyFill="1" applyAlignment="1">
      <alignment horizontal="center"/>
    </xf>
    <xf numFmtId="0" fontId="13" fillId="3" borderId="0" xfId="0" applyFont="1" applyFill="1" applyAlignment="1" applyProtection="1">
      <alignment horizontal="center"/>
      <protection locked="0"/>
    </xf>
    <xf numFmtId="0" fontId="12" fillId="2" borderId="47" xfId="0" applyFont="1" applyFill="1" applyBorder="1" applyAlignment="1">
      <alignment horizontal="center"/>
    </xf>
    <xf numFmtId="0" fontId="12" fillId="2" borderId="40" xfId="0" applyFont="1" applyFill="1" applyBorder="1" applyAlignment="1">
      <alignment horizontal="center"/>
    </xf>
    <xf numFmtId="0" fontId="12" fillId="2" borderId="10" xfId="0" applyFont="1" applyFill="1" applyBorder="1" applyAlignment="1">
      <alignment horizontal="center"/>
    </xf>
    <xf numFmtId="0" fontId="12" fillId="2" borderId="30" xfId="0" applyFont="1" applyFill="1" applyBorder="1" applyAlignment="1">
      <alignment horizontal="center"/>
    </xf>
    <xf numFmtId="0" fontId="11" fillId="2" borderId="48" xfId="0" applyFont="1" applyFill="1" applyBorder="1" applyAlignment="1">
      <alignment horizontal="center"/>
    </xf>
    <xf numFmtId="0" fontId="11" fillId="2" borderId="7" xfId="0" applyFont="1" applyFill="1" applyBorder="1" applyAlignment="1">
      <alignment horizontal="center"/>
    </xf>
    <xf numFmtId="171" fontId="13" fillId="3" borderId="34" xfId="0" applyNumberFormat="1" applyFont="1" applyFill="1" applyBorder="1" applyAlignment="1" applyProtection="1">
      <alignment horizontal="center"/>
      <protection locked="0"/>
    </xf>
    <xf numFmtId="0" fontId="11" fillId="2" borderId="0" xfId="0" applyFont="1" applyFill="1" applyAlignment="1">
      <alignment horizontal="right"/>
    </xf>
    <xf numFmtId="1" fontId="12" fillId="6" borderId="49" xfId="0" applyNumberFormat="1" applyFont="1" applyFill="1" applyBorder="1" applyAlignment="1">
      <alignment horizontal="center"/>
    </xf>
    <xf numFmtId="1" fontId="12" fillId="6" borderId="50" xfId="0" applyNumberFormat="1" applyFont="1" applyFill="1" applyBorder="1" applyAlignment="1">
      <alignment horizontal="center"/>
    </xf>
    <xf numFmtId="171" fontId="12" fillId="6" borderId="15" xfId="0" applyNumberFormat="1" applyFont="1" applyFill="1" applyBorder="1" applyAlignment="1">
      <alignment horizontal="center"/>
    </xf>
    <xf numFmtId="0" fontId="11" fillId="2" borderId="51" xfId="0" applyFont="1" applyFill="1" applyBorder="1" applyAlignment="1">
      <alignment horizontal="right"/>
    </xf>
    <xf numFmtId="0" fontId="13" fillId="3" borderId="52" xfId="0" applyFont="1" applyFill="1" applyBorder="1" applyAlignment="1" applyProtection="1">
      <alignment horizontal="center"/>
      <protection locked="0"/>
    </xf>
    <xf numFmtId="0" fontId="11" fillId="2" borderId="25" xfId="0" applyFont="1" applyFill="1" applyBorder="1" applyAlignment="1">
      <alignment horizontal="right"/>
    </xf>
    <xf numFmtId="2" fontId="11" fillId="6" borderId="27" xfId="0" applyNumberFormat="1" applyFont="1" applyFill="1" applyBorder="1" applyAlignment="1">
      <alignment horizontal="center"/>
    </xf>
    <xf numFmtId="0" fontId="11" fillId="2" borderId="0" xfId="0" applyFont="1" applyFill="1" applyAlignment="1">
      <alignment horizontal="center"/>
    </xf>
    <xf numFmtId="2" fontId="11" fillId="7" borderId="27" xfId="0" applyNumberFormat="1" applyFont="1" applyFill="1" applyBorder="1" applyAlignment="1">
      <alignment horizontal="center"/>
    </xf>
    <xf numFmtId="166" fontId="11" fillId="6" borderId="27" xfId="0" applyNumberFormat="1" applyFont="1" applyFill="1" applyBorder="1" applyAlignment="1">
      <alignment horizontal="center"/>
    </xf>
    <xf numFmtId="0" fontId="2" fillId="2" borderId="0" xfId="0" applyFont="1" applyFill="1"/>
    <xf numFmtId="166" fontId="11" fillId="7" borderId="27" xfId="0" applyNumberFormat="1" applyFont="1" applyFill="1" applyBorder="1" applyAlignment="1">
      <alignment horizontal="center"/>
    </xf>
    <xf numFmtId="2" fontId="2" fillId="2" borderId="0" xfId="0" applyNumberFormat="1" applyFont="1" applyFill="1" applyAlignment="1">
      <alignment horizontal="center"/>
    </xf>
    <xf numFmtId="0" fontId="11" fillId="2" borderId="53" xfId="0" applyFont="1" applyFill="1" applyBorder="1" applyAlignment="1">
      <alignment horizontal="right"/>
    </xf>
    <xf numFmtId="2" fontId="11" fillId="7" borderId="30" xfId="0" applyNumberFormat="1" applyFont="1" applyFill="1" applyBorder="1" applyAlignment="1">
      <alignment horizontal="center"/>
    </xf>
    <xf numFmtId="0" fontId="12" fillId="2" borderId="0" xfId="0" applyFont="1" applyFill="1" applyAlignment="1">
      <alignment horizontal="center" wrapText="1"/>
    </xf>
    <xf numFmtId="0" fontId="11" fillId="2" borderId="16" xfId="0" applyFont="1" applyFill="1" applyBorder="1" applyAlignment="1">
      <alignment horizontal="right"/>
    </xf>
    <xf numFmtId="171" fontId="12" fillId="7" borderId="16" xfId="0" applyNumberFormat="1" applyFont="1" applyFill="1" applyBorder="1" applyAlignment="1">
      <alignment horizontal="center"/>
    </xf>
    <xf numFmtId="2" fontId="2" fillId="2" borderId="0" xfId="0" applyNumberFormat="1" applyFont="1" applyFill="1" applyAlignment="1">
      <alignment horizontal="center"/>
    </xf>
    <xf numFmtId="10" fontId="11" fillId="2" borderId="0" xfId="0" applyNumberFormat="1" applyFont="1" applyFill="1" applyAlignment="1">
      <alignment horizontal="center"/>
    </xf>
    <xf numFmtId="10" fontId="12" fillId="6" borderId="41" xfId="0" applyNumberFormat="1" applyFont="1" applyFill="1" applyBorder="1" applyAlignment="1">
      <alignment horizontal="center"/>
    </xf>
    <xf numFmtId="0" fontId="12" fillId="7" borderId="17" xfId="0" applyFont="1" applyFill="1" applyBorder="1" applyAlignment="1">
      <alignment horizontal="center"/>
    </xf>
    <xf numFmtId="0" fontId="12" fillId="2" borderId="47" xfId="0" applyFont="1" applyFill="1" applyBorder="1" applyAlignment="1">
      <alignment horizontal="center"/>
    </xf>
    <xf numFmtId="0" fontId="12" fillId="2" borderId="54" xfId="0" applyFont="1" applyFill="1" applyBorder="1" applyAlignment="1">
      <alignment horizontal="center"/>
    </xf>
    <xf numFmtId="0" fontId="12" fillId="2" borderId="55" xfId="0" applyFont="1" applyFill="1" applyBorder="1" applyAlignment="1">
      <alignment horizontal="center"/>
    </xf>
    <xf numFmtId="0" fontId="12" fillId="2" borderId="22" xfId="0" applyFont="1" applyFill="1" applyBorder="1" applyAlignment="1">
      <alignment horizontal="center" wrapText="1"/>
    </xf>
    <xf numFmtId="0" fontId="11" fillId="2" borderId="23" xfId="0" applyFont="1" applyFill="1" applyBorder="1" applyAlignment="1">
      <alignment horizontal="center"/>
    </xf>
    <xf numFmtId="1" fontId="13" fillId="3" borderId="31" xfId="0" applyNumberFormat="1" applyFont="1" applyFill="1" applyBorder="1" applyAlignment="1" applyProtection="1">
      <alignment horizontal="center"/>
      <protection locked="0"/>
    </xf>
    <xf numFmtId="10" fontId="11" fillId="2" borderId="30" xfId="0" applyNumberFormat="1" applyFont="1" applyFill="1" applyBorder="1" applyAlignment="1">
      <alignment horizontal="center"/>
    </xf>
    <xf numFmtId="10" fontId="11" fillId="2" borderId="32" xfId="0" applyNumberFormat="1" applyFont="1" applyFill="1" applyBorder="1" applyAlignment="1">
      <alignment horizontal="center"/>
    </xf>
    <xf numFmtId="0" fontId="11" fillId="2" borderId="34" xfId="0" applyFont="1" applyFill="1" applyBorder="1" applyAlignment="1">
      <alignment horizontal="center"/>
    </xf>
    <xf numFmtId="1" fontId="13" fillId="3" borderId="35" xfId="0" applyNumberFormat="1" applyFont="1" applyFill="1" applyBorder="1" applyAlignment="1" applyProtection="1">
      <alignment horizontal="center"/>
      <protection locked="0"/>
    </xf>
    <xf numFmtId="10" fontId="11" fillId="2" borderId="36" xfId="0" applyNumberFormat="1" applyFont="1" applyFill="1" applyBorder="1" applyAlignment="1">
      <alignment horizontal="center"/>
    </xf>
    <xf numFmtId="2" fontId="11" fillId="2" borderId="24" xfId="0" applyNumberFormat="1" applyFont="1" applyFill="1" applyBorder="1" applyAlignment="1">
      <alignment horizontal="center"/>
    </xf>
    <xf numFmtId="171" fontId="11" fillId="2" borderId="2" xfId="0" applyNumberFormat="1" applyFont="1" applyFill="1" applyBorder="1" applyAlignment="1">
      <alignment horizontal="right"/>
    </xf>
    <xf numFmtId="10" fontId="13" fillId="7" borderId="27" xfId="0" applyNumberFormat="1" applyFont="1" applyFill="1" applyBorder="1" applyAlignment="1">
      <alignment horizontal="center"/>
    </xf>
    <xf numFmtId="0" fontId="11" fillId="2" borderId="23" xfId="0" applyFont="1" applyFill="1" applyBorder="1"/>
    <xf numFmtId="10" fontId="13" fillId="6" borderId="27" xfId="0" applyNumberFormat="1" applyFont="1" applyFill="1" applyBorder="1" applyAlignment="1">
      <alignment horizontal="center"/>
    </xf>
    <xf numFmtId="0" fontId="11" fillId="2" borderId="43" xfId="0" applyFont="1" applyFill="1" applyBorder="1"/>
    <xf numFmtId="0" fontId="11" fillId="2" borderId="56" xfId="0" applyFont="1" applyFill="1" applyBorder="1" applyAlignment="1">
      <alignment horizontal="right"/>
    </xf>
    <xf numFmtId="0" fontId="13" fillId="7" borderId="17" xfId="0" applyFont="1" applyFill="1" applyBorder="1" applyAlignment="1">
      <alignment horizontal="center"/>
    </xf>
    <xf numFmtId="0" fontId="19" fillId="2" borderId="9" xfId="0" applyFont="1" applyFill="1" applyBorder="1" applyAlignment="1">
      <alignment horizontal="left" vertical="center" wrapText="1"/>
    </xf>
    <xf numFmtId="0" fontId="11" fillId="2" borderId="9" xfId="0" applyFont="1" applyFill="1" applyBorder="1"/>
    <xf numFmtId="0" fontId="11" fillId="2" borderId="10" xfId="0" applyFont="1" applyFill="1" applyBorder="1" applyAlignment="1">
      <alignment horizontal="center"/>
    </xf>
    <xf numFmtId="0" fontId="12" fillId="2" borderId="0" xfId="0" applyFont="1" applyFill="1" applyAlignment="1">
      <alignment horizontal="right"/>
    </xf>
    <xf numFmtId="0" fontId="11" fillId="2" borderId="7" xfId="0" applyFont="1" applyFill="1" applyBorder="1"/>
    <xf numFmtId="0" fontId="11" fillId="2" borderId="7" xfId="0" applyFont="1" applyFill="1" applyBorder="1"/>
    <xf numFmtId="0" fontId="12" fillId="2" borderId="11" xfId="0" applyFont="1" applyFill="1" applyBorder="1"/>
    <xf numFmtId="0" fontId="11" fillId="2" borderId="11" xfId="0" applyFont="1" applyFill="1" applyBorder="1"/>
    <xf numFmtId="0" fontId="19" fillId="2" borderId="0" xfId="0" applyFont="1" applyFill="1" applyAlignment="1">
      <alignment horizontal="right" vertical="center" wrapText="1"/>
    </xf>
    <xf numFmtId="0" fontId="13" fillId="2" borderId="0" xfId="0" applyFont="1" applyFill="1" applyAlignment="1" applyProtection="1">
      <alignment horizontal="right"/>
      <protection locked="0"/>
    </xf>
    <xf numFmtId="166" fontId="12" fillId="2" borderId="0" xfId="0" applyNumberFormat="1" applyFont="1" applyFill="1" applyAlignment="1" applyProtection="1">
      <alignment horizontal="center"/>
      <protection locked="0"/>
    </xf>
    <xf numFmtId="166" fontId="11" fillId="2" borderId="21" xfId="0" applyNumberFormat="1" applyFont="1" applyFill="1" applyBorder="1" applyAlignment="1">
      <alignment horizontal="center"/>
    </xf>
    <xf numFmtId="166" fontId="11" fillId="2" borderId="23" xfId="0" applyNumberFormat="1" applyFont="1" applyFill="1" applyBorder="1" applyAlignment="1">
      <alignment horizontal="center"/>
    </xf>
    <xf numFmtId="166" fontId="11" fillId="2" borderId="13" xfId="0" applyNumberFormat="1" applyFont="1" applyFill="1" applyBorder="1" applyAlignment="1">
      <alignment horizontal="center"/>
    </xf>
    <xf numFmtId="166" fontId="11" fillId="2" borderId="14" xfId="0" applyNumberFormat="1" applyFont="1" applyFill="1" applyBorder="1" applyAlignment="1">
      <alignment horizontal="center"/>
    </xf>
    <xf numFmtId="166" fontId="11" fillId="2" borderId="15" xfId="0" applyNumberFormat="1" applyFont="1" applyFill="1" applyBorder="1" applyAlignment="1">
      <alignment horizontal="center"/>
    </xf>
    <xf numFmtId="10" fontId="13" fillId="6" borderId="57" xfId="0" applyNumberFormat="1" applyFont="1" applyFill="1" applyBorder="1" applyAlignment="1">
      <alignment horizontal="center"/>
    </xf>
    <xf numFmtId="166" fontId="11" fillId="2" borderId="26" xfId="0" applyNumberFormat="1" applyFont="1" applyFill="1" applyBorder="1" applyAlignment="1">
      <alignment horizontal="center"/>
    </xf>
    <xf numFmtId="166" fontId="11" fillId="2" borderId="31" xfId="0" applyNumberFormat="1" applyFont="1" applyFill="1" applyBorder="1" applyAlignment="1">
      <alignment horizontal="center"/>
    </xf>
    <xf numFmtId="166" fontId="11" fillId="2" borderId="35" xfId="0" applyNumberFormat="1" applyFont="1" applyFill="1" applyBorder="1" applyAlignment="1">
      <alignment horizontal="center"/>
    </xf>
    <xf numFmtId="2" fontId="13" fillId="7" borderId="33" xfId="0" applyNumberFormat="1" applyFont="1" applyFill="1" applyBorder="1" applyAlignment="1">
      <alignment horizontal="center"/>
    </xf>
    <xf numFmtId="2" fontId="13" fillId="7" borderId="27" xfId="0" applyNumberFormat="1" applyFont="1" applyFill="1" applyBorder="1" applyAlignment="1">
      <alignment horizontal="center"/>
    </xf>
    <xf numFmtId="0" fontId="14" fillId="2" borderId="0" xfId="0" applyFont="1" applyFill="1"/>
    <xf numFmtId="0" fontId="11" fillId="2" borderId="0" xfId="0" applyFont="1" applyFill="1"/>
    <xf numFmtId="0" fontId="11" fillId="2" borderId="0" xfId="0" applyFont="1" applyFill="1"/>
    <xf numFmtId="0" fontId="12" fillId="2" borderId="0" xfId="0" applyFont="1" applyFill="1"/>
    <xf numFmtId="0" fontId="13" fillId="2" borderId="0" xfId="0" applyFont="1" applyFill="1" applyAlignment="1" applyProtection="1">
      <alignment horizontal="left"/>
      <protection locked="0"/>
    </xf>
    <xf numFmtId="0" fontId="14" fillId="2" borderId="0" xfId="0" applyFont="1" applyFill="1"/>
    <xf numFmtId="0" fontId="14" fillId="3" borderId="0" xfId="0" applyFont="1" applyFill="1" applyAlignment="1" applyProtection="1">
      <alignment horizontal="left"/>
      <protection locked="0"/>
    </xf>
    <xf numFmtId="0" fontId="11" fillId="3" borderId="0" xfId="0" applyFont="1" applyFill="1" applyProtection="1">
      <protection locked="0"/>
    </xf>
    <xf numFmtId="168" fontId="14" fillId="3" borderId="0" xfId="0" applyNumberFormat="1" applyFont="1" applyFill="1" applyAlignment="1" applyProtection="1">
      <alignment horizontal="center"/>
      <protection locked="0"/>
    </xf>
    <xf numFmtId="169" fontId="11" fillId="2" borderId="0" xfId="0" applyNumberFormat="1" applyFont="1" applyFill="1" applyAlignment="1">
      <alignment horizontal="left"/>
    </xf>
    <xf numFmtId="0" fontId="3" fillId="2" borderId="0" xfId="0" applyFont="1" applyFill="1" applyAlignment="1">
      <alignment horizontal="left"/>
    </xf>
    <xf numFmtId="0" fontId="12" fillId="2" borderId="0" xfId="0" applyFont="1" applyFill="1" applyAlignment="1">
      <alignment horizontal="right"/>
    </xf>
    <xf numFmtId="0" fontId="11" fillId="2" borderId="0" xfId="0" applyFont="1" applyFill="1" applyAlignment="1">
      <alignment horizontal="right"/>
    </xf>
    <xf numFmtId="0" fontId="13" fillId="3" borderId="0" xfId="0" applyFont="1" applyFill="1" applyAlignment="1" applyProtection="1">
      <alignment horizontal="center"/>
      <protection locked="0"/>
    </xf>
    <xf numFmtId="0" fontId="14" fillId="3" borderId="0" xfId="0" applyFont="1" applyFill="1" applyAlignment="1" applyProtection="1">
      <alignment horizontal="center"/>
      <protection locked="0"/>
    </xf>
    <xf numFmtId="0" fontId="15" fillId="2" borderId="0" xfId="0" applyFont="1" applyFill="1" applyAlignment="1">
      <alignment vertical="center" wrapText="1"/>
    </xf>
    <xf numFmtId="0" fontId="12" fillId="2" borderId="0" xfId="0" applyFont="1" applyFill="1" applyAlignment="1">
      <alignment horizontal="center"/>
    </xf>
    <xf numFmtId="0" fontId="16" fillId="2" borderId="0" xfId="0" applyFont="1" applyFill="1"/>
    <xf numFmtId="0" fontId="17" fillId="2" borderId="0" xfId="0" applyFont="1" applyFill="1"/>
    <xf numFmtId="2" fontId="13" fillId="3" borderId="0" xfId="0" applyNumberFormat="1" applyFont="1" applyFill="1" applyAlignment="1" applyProtection="1">
      <alignment horizontal="center"/>
      <protection locked="0"/>
    </xf>
    <xf numFmtId="0" fontId="12" fillId="2" borderId="0" xfId="0" applyFont="1" applyFill="1" applyAlignment="1">
      <alignment vertical="center" wrapText="1"/>
    </xf>
    <xf numFmtId="0" fontId="18" fillId="2" borderId="0" xfId="0" applyFont="1" applyFill="1"/>
    <xf numFmtId="2" fontId="12" fillId="2" borderId="0" xfId="0" applyNumberFormat="1" applyFont="1" applyFill="1" applyAlignment="1">
      <alignment horizontal="center"/>
    </xf>
    <xf numFmtId="0" fontId="19" fillId="2" borderId="0" xfId="0" applyFont="1" applyFill="1" applyAlignment="1">
      <alignment horizontal="left" vertical="center" wrapText="1"/>
    </xf>
    <xf numFmtId="170" fontId="12" fillId="2" borderId="0" xfId="0" applyNumberFormat="1" applyFont="1" applyFill="1" applyAlignment="1">
      <alignment horizontal="center"/>
    </xf>
    <xf numFmtId="0" fontId="11" fillId="2" borderId="21" xfId="0" applyFont="1" applyFill="1" applyBorder="1" applyAlignment="1">
      <alignment horizontal="right"/>
    </xf>
    <xf numFmtId="0" fontId="13" fillId="3" borderId="22" xfId="0" applyFont="1" applyFill="1" applyBorder="1" applyAlignment="1" applyProtection="1">
      <alignment horizontal="center"/>
      <protection locked="0"/>
    </xf>
    <xf numFmtId="0" fontId="11" fillId="2" borderId="23" xfId="0" applyFont="1" applyFill="1" applyBorder="1" applyAlignment="1">
      <alignment horizontal="right"/>
    </xf>
    <xf numFmtId="0" fontId="13" fillId="3" borderId="24" xfId="0" applyFont="1" applyFill="1" applyBorder="1" applyAlignment="1" applyProtection="1">
      <alignment horizontal="center"/>
      <protection locked="0"/>
    </xf>
    <xf numFmtId="0" fontId="12" fillId="2" borderId="22" xfId="0" applyFont="1" applyFill="1" applyBorder="1" applyAlignment="1">
      <alignment horizontal="center"/>
    </xf>
    <xf numFmtId="0" fontId="12" fillId="2" borderId="25" xfId="0" applyFont="1" applyFill="1" applyBorder="1" applyAlignment="1">
      <alignment horizontal="center"/>
    </xf>
    <xf numFmtId="0" fontId="12" fillId="2" borderId="26" xfId="0" applyFont="1" applyFill="1" applyBorder="1" applyAlignment="1">
      <alignment horizontal="center"/>
    </xf>
    <xf numFmtId="0" fontId="12" fillId="2" borderId="27" xfId="0" applyFont="1" applyFill="1" applyBorder="1" applyAlignment="1">
      <alignment horizontal="center"/>
    </xf>
    <xf numFmtId="0" fontId="12" fillId="2" borderId="12" xfId="0" applyFont="1" applyFill="1" applyBorder="1" applyAlignment="1">
      <alignment horizontal="center"/>
    </xf>
    <xf numFmtId="0" fontId="11" fillId="2" borderId="28" xfId="0" applyFont="1" applyFill="1" applyBorder="1" applyAlignment="1">
      <alignment horizontal="center"/>
    </xf>
    <xf numFmtId="0" fontId="13" fillId="3" borderId="29" xfId="0" applyFont="1" applyFill="1" applyBorder="1" applyAlignment="1" applyProtection="1">
      <alignment horizontal="center"/>
      <protection locked="0"/>
    </xf>
    <xf numFmtId="171" fontId="11" fillId="2" borderId="26" xfId="0" applyNumberFormat="1" applyFont="1" applyFill="1" applyBorder="1" applyAlignment="1">
      <alignment horizontal="center"/>
    </xf>
    <xf numFmtId="171" fontId="11" fillId="2" borderId="30" xfId="0" applyNumberFormat="1" applyFont="1" applyFill="1" applyBorder="1" applyAlignment="1">
      <alignment horizontal="center"/>
    </xf>
    <xf numFmtId="0" fontId="18" fillId="2" borderId="13" xfId="0" applyFont="1" applyFill="1" applyBorder="1"/>
    <xf numFmtId="0" fontId="11" fillId="2" borderId="24" xfId="0" applyFont="1" applyFill="1" applyBorder="1" applyAlignment="1">
      <alignment horizontal="center"/>
    </xf>
    <xf numFmtId="0" fontId="13" fillId="3" borderId="23" xfId="0" applyFont="1" applyFill="1" applyBorder="1" applyAlignment="1" applyProtection="1">
      <alignment horizontal="center"/>
      <protection locked="0"/>
    </xf>
    <xf numFmtId="171" fontId="11" fillId="2" borderId="31" xfId="0" applyNumberFormat="1" applyFont="1" applyFill="1" applyBorder="1" applyAlignment="1">
      <alignment horizontal="center"/>
    </xf>
    <xf numFmtId="171" fontId="11" fillId="2" borderId="32" xfId="0" applyNumberFormat="1" applyFont="1" applyFill="1" applyBorder="1" applyAlignment="1">
      <alignment horizontal="center"/>
    </xf>
    <xf numFmtId="0" fontId="11" fillId="2" borderId="0" xfId="0" applyFont="1" applyFill="1"/>
    <xf numFmtId="0" fontId="11" fillId="2" borderId="33" xfId="0" applyFont="1" applyFill="1" applyBorder="1" applyAlignment="1">
      <alignment horizontal="center"/>
    </xf>
    <xf numFmtId="0" fontId="13" fillId="3" borderId="34" xfId="0" applyFont="1" applyFill="1" applyBorder="1" applyAlignment="1" applyProtection="1">
      <alignment horizontal="center"/>
      <protection locked="0"/>
    </xf>
    <xf numFmtId="171" fontId="11" fillId="2" borderId="35" xfId="0" applyNumberFormat="1" applyFont="1" applyFill="1" applyBorder="1" applyAlignment="1">
      <alignment horizontal="center"/>
    </xf>
    <xf numFmtId="171" fontId="11" fillId="2" borderId="36" xfId="0" applyNumberFormat="1" applyFont="1" applyFill="1" applyBorder="1" applyAlignment="1">
      <alignment horizontal="center"/>
    </xf>
    <xf numFmtId="0" fontId="11" fillId="2" borderId="15" xfId="0" applyFont="1" applyFill="1" applyBorder="1"/>
    <xf numFmtId="0" fontId="11" fillId="2" borderId="24" xfId="0" applyFont="1" applyFill="1" applyBorder="1" applyAlignment="1">
      <alignment horizontal="right"/>
    </xf>
    <xf numFmtId="1" fontId="12" fillId="6" borderId="37" xfId="0" applyNumberFormat="1" applyFont="1" applyFill="1" applyBorder="1" applyAlignment="1">
      <alignment horizontal="center"/>
    </xf>
    <xf numFmtId="171" fontId="12" fillId="6" borderId="38" xfId="0" applyNumberFormat="1" applyFont="1" applyFill="1" applyBorder="1" applyAlignment="1">
      <alignment horizontal="center"/>
    </xf>
    <xf numFmtId="171" fontId="12" fillId="6" borderId="39" xfId="0" applyNumberFormat="1" applyFont="1" applyFill="1" applyBorder="1" applyAlignment="1">
      <alignment horizontal="center"/>
    </xf>
    <xf numFmtId="0" fontId="2" fillId="2" borderId="0" xfId="0" applyFont="1" applyFill="1" applyAlignment="1">
      <alignment horizontal="center"/>
    </xf>
    <xf numFmtId="0" fontId="11" fillId="2" borderId="40" xfId="0" applyFont="1" applyFill="1" applyBorder="1" applyAlignment="1">
      <alignment horizontal="right"/>
    </xf>
    <xf numFmtId="0" fontId="13" fillId="3" borderId="16" xfId="0" applyFont="1" applyFill="1" applyBorder="1" applyAlignment="1" applyProtection="1">
      <alignment horizontal="center"/>
      <protection locked="0"/>
    </xf>
    <xf numFmtId="0" fontId="11" fillId="2" borderId="11" xfId="0" applyFont="1" applyFill="1" applyBorder="1" applyAlignment="1">
      <alignment horizontal="right"/>
    </xf>
    <xf numFmtId="2" fontId="11" fillId="6" borderId="41" xfId="0" applyNumberFormat="1" applyFont="1" applyFill="1" applyBorder="1" applyAlignment="1">
      <alignment horizontal="center"/>
    </xf>
    <xf numFmtId="0" fontId="11" fillId="2" borderId="0" xfId="0" applyFont="1" applyFill="1" applyAlignment="1">
      <alignment horizontal="center"/>
    </xf>
    <xf numFmtId="0" fontId="11" fillId="2" borderId="24" xfId="0" applyFont="1" applyFill="1" applyBorder="1" applyAlignment="1">
      <alignment horizontal="center"/>
    </xf>
    <xf numFmtId="2" fontId="11" fillId="7" borderId="41" xfId="0" applyNumberFormat="1" applyFont="1" applyFill="1" applyBorder="1" applyAlignment="1">
      <alignment horizontal="center"/>
    </xf>
    <xf numFmtId="2" fontId="11" fillId="2" borderId="0" xfId="0" applyNumberFormat="1" applyFont="1" applyFill="1" applyAlignment="1">
      <alignment horizontal="center"/>
    </xf>
    <xf numFmtId="166" fontId="11" fillId="6" borderId="41" xfId="0" applyNumberFormat="1" applyFont="1" applyFill="1" applyBorder="1" applyAlignment="1">
      <alignment horizontal="center"/>
    </xf>
    <xf numFmtId="166" fontId="11" fillId="2" borderId="0" xfId="0" applyNumberFormat="1" applyFont="1" applyFill="1" applyAlignment="1">
      <alignment horizontal="center"/>
    </xf>
    <xf numFmtId="166" fontId="11" fillId="6" borderId="17" xfId="0" applyNumberFormat="1" applyFont="1" applyFill="1" applyBorder="1" applyAlignment="1">
      <alignment horizontal="center"/>
    </xf>
    <xf numFmtId="0" fontId="11" fillId="2" borderId="42" xfId="0" applyFont="1" applyFill="1" applyBorder="1" applyAlignment="1">
      <alignment horizontal="right"/>
    </xf>
    <xf numFmtId="166" fontId="13" fillId="3" borderId="41" xfId="0" applyNumberFormat="1" applyFont="1" applyFill="1" applyBorder="1" applyAlignment="1" applyProtection="1">
      <alignment horizontal="center"/>
      <protection locked="0"/>
    </xf>
    <xf numFmtId="166" fontId="11" fillId="2" borderId="0" xfId="0" applyNumberFormat="1" applyFont="1" applyFill="1"/>
    <xf numFmtId="0" fontId="11" fillId="2" borderId="29" xfId="0" applyFont="1" applyFill="1" applyBorder="1" applyAlignment="1">
      <alignment horizontal="right"/>
    </xf>
    <xf numFmtId="1" fontId="11" fillId="2" borderId="0" xfId="0" applyNumberFormat="1" applyFont="1" applyFill="1" applyAlignment="1">
      <alignment horizontal="center"/>
    </xf>
    <xf numFmtId="0" fontId="11" fillId="2" borderId="15" xfId="0" applyFont="1" applyFill="1" applyBorder="1" applyAlignment="1">
      <alignment horizontal="right"/>
    </xf>
    <xf numFmtId="2" fontId="11" fillId="6" borderId="15" xfId="0" applyNumberFormat="1" applyFont="1" applyFill="1" applyBorder="1" applyAlignment="1">
      <alignment horizontal="center"/>
    </xf>
    <xf numFmtId="171" fontId="12" fillId="7" borderId="13" xfId="0" applyNumberFormat="1" applyFont="1" applyFill="1" applyBorder="1" applyAlignment="1">
      <alignment horizontal="center"/>
    </xf>
    <xf numFmtId="171" fontId="11" fillId="2" borderId="0" xfId="0" applyNumberFormat="1" applyFont="1" applyFill="1" applyAlignment="1">
      <alignment horizontal="center"/>
    </xf>
    <xf numFmtId="10" fontId="11" fillId="6" borderId="41" xfId="0" applyNumberFormat="1" applyFont="1" applyFill="1" applyBorder="1" applyAlignment="1">
      <alignment horizontal="center"/>
    </xf>
    <xf numFmtId="0" fontId="11" fillId="2" borderId="43" xfId="0" applyFont="1" applyFill="1" applyBorder="1" applyAlignment="1">
      <alignment horizontal="right"/>
    </xf>
    <xf numFmtId="0" fontId="11" fillId="7" borderId="15" xfId="0" applyFont="1" applyFill="1" applyBorder="1" applyAlignment="1">
      <alignment horizontal="center"/>
    </xf>
    <xf numFmtId="0" fontId="3" fillId="2" borderId="0" xfId="0" applyFont="1" applyFill="1"/>
    <xf numFmtId="0" fontId="12" fillId="2" borderId="0" xfId="0" applyFont="1" applyFill="1" applyAlignment="1">
      <alignment horizontal="left"/>
    </xf>
    <xf numFmtId="0" fontId="11" fillId="2" borderId="0" xfId="0" applyFont="1" applyFill="1" applyAlignment="1">
      <alignment horizontal="left"/>
    </xf>
    <xf numFmtId="0" fontId="11" fillId="2" borderId="0" xfId="0" applyFont="1" applyFill="1" applyAlignment="1">
      <alignment horizontal="left"/>
    </xf>
    <xf numFmtId="172" fontId="13" fillId="3" borderId="0" xfId="0" applyNumberFormat="1" applyFont="1" applyFill="1" applyAlignment="1" applyProtection="1">
      <alignment horizontal="center"/>
      <protection locked="0"/>
    </xf>
    <xf numFmtId="0" fontId="11" fillId="2" borderId="0" xfId="0" applyFont="1" applyFill="1" applyAlignment="1">
      <alignment horizontal="center"/>
    </xf>
    <xf numFmtId="2" fontId="12" fillId="2" borderId="13" xfId="0" applyNumberFormat="1" applyFont="1" applyFill="1" applyBorder="1" applyAlignment="1">
      <alignment horizontal="center"/>
    </xf>
    <xf numFmtId="0" fontId="12" fillId="2" borderId="13" xfId="0" applyFont="1" applyFill="1" applyBorder="1" applyAlignment="1">
      <alignment horizontal="center"/>
    </xf>
    <xf numFmtId="0" fontId="11" fillId="2" borderId="13" xfId="0" applyFont="1" applyFill="1" applyBorder="1" applyAlignment="1">
      <alignment horizontal="center"/>
    </xf>
    <xf numFmtId="0" fontId="13" fillId="3" borderId="21" xfId="0" applyFont="1" applyFill="1" applyBorder="1" applyAlignment="1" applyProtection="1">
      <alignment horizontal="center"/>
      <protection locked="0"/>
    </xf>
    <xf numFmtId="10" fontId="11" fillId="2" borderId="13" xfId="0" applyNumberFormat="1" applyFont="1" applyFill="1" applyBorder="1" applyAlignment="1">
      <alignment horizontal="center" vertical="center"/>
    </xf>
    <xf numFmtId="0" fontId="11" fillId="2" borderId="14" xfId="0" applyFont="1" applyFill="1" applyBorder="1" applyAlignment="1">
      <alignment horizontal="center"/>
    </xf>
    <xf numFmtId="10" fontId="11" fillId="2" borderId="14" xfId="0" applyNumberFormat="1" applyFont="1" applyFill="1" applyBorder="1" applyAlignment="1">
      <alignment horizontal="center" vertical="center"/>
    </xf>
    <xf numFmtId="1" fontId="13" fillId="3" borderId="23" xfId="0" applyNumberFormat="1" applyFont="1" applyFill="1" applyBorder="1" applyAlignment="1" applyProtection="1">
      <alignment horizontal="center"/>
      <protection locked="0"/>
    </xf>
    <xf numFmtId="0" fontId="11" fillId="2" borderId="15" xfId="0" applyFont="1" applyFill="1" applyBorder="1" applyAlignment="1">
      <alignment horizontal="center"/>
    </xf>
    <xf numFmtId="0" fontId="13" fillId="3" borderId="43" xfId="0" applyFont="1" applyFill="1" applyBorder="1" applyAlignment="1" applyProtection="1">
      <alignment horizontal="center"/>
      <protection locked="0"/>
    </xf>
    <xf numFmtId="10" fontId="11" fillId="2" borderId="22" xfId="0" applyNumberFormat="1" applyFont="1" applyFill="1" applyBorder="1" applyAlignment="1">
      <alignment horizontal="center" vertical="center"/>
    </xf>
    <xf numFmtId="10" fontId="11" fillId="2" borderId="24" xfId="0" applyNumberFormat="1" applyFont="1" applyFill="1" applyBorder="1" applyAlignment="1">
      <alignment horizontal="center" vertical="center"/>
    </xf>
    <xf numFmtId="10" fontId="11" fillId="2" borderId="44" xfId="0" applyNumberFormat="1" applyFont="1" applyFill="1" applyBorder="1" applyAlignment="1">
      <alignment horizontal="center" vertical="center"/>
    </xf>
    <xf numFmtId="0" fontId="14" fillId="2" borderId="24" xfId="0" applyFont="1" applyFill="1" applyBorder="1" applyAlignment="1">
      <alignment horizontal="center"/>
    </xf>
    <xf numFmtId="2" fontId="14" fillId="2" borderId="44" xfId="0" applyNumberFormat="1" applyFont="1" applyFill="1" applyBorder="1" applyAlignment="1">
      <alignment horizontal="center"/>
    </xf>
    <xf numFmtId="10" fontId="11" fillId="2" borderId="15" xfId="0" applyNumberFormat="1" applyFont="1" applyFill="1" applyBorder="1" applyAlignment="1">
      <alignment horizontal="center" vertical="center"/>
    </xf>
    <xf numFmtId="0" fontId="11" fillId="2" borderId="0" xfId="0" applyFont="1" applyFill="1" applyAlignment="1">
      <alignment horizontal="center"/>
    </xf>
    <xf numFmtId="0" fontId="11" fillId="2" borderId="0" xfId="0" applyFont="1" applyFill="1" applyAlignment="1">
      <alignment horizontal="center"/>
    </xf>
    <xf numFmtId="0" fontId="11" fillId="2" borderId="45" xfId="0" applyFont="1" applyFill="1" applyBorder="1" applyAlignment="1">
      <alignment horizontal="right"/>
    </xf>
    <xf numFmtId="10" fontId="13" fillId="7" borderId="33" xfId="0" applyNumberFormat="1" applyFont="1" applyFill="1" applyBorder="1" applyAlignment="1">
      <alignment horizontal="center"/>
    </xf>
    <xf numFmtId="0" fontId="11" fillId="2" borderId="41" xfId="0" applyFont="1" applyFill="1" applyBorder="1" applyAlignment="1">
      <alignment horizontal="right"/>
    </xf>
    <xf numFmtId="2" fontId="11" fillId="2" borderId="0" xfId="0" applyNumberFormat="1" applyFont="1" applyFill="1" applyAlignment="1">
      <alignment horizontal="center"/>
    </xf>
    <xf numFmtId="0" fontId="11" fillId="2" borderId="17" xfId="0" applyFont="1" applyFill="1" applyBorder="1" applyAlignment="1">
      <alignment horizontal="right"/>
    </xf>
    <xf numFmtId="0" fontId="13" fillId="7" borderId="46" xfId="0" applyFont="1" applyFill="1" applyBorder="1" applyAlignment="1">
      <alignment horizontal="center"/>
    </xf>
    <xf numFmtId="0" fontId="11" fillId="2" borderId="0" xfId="0" applyFont="1" applyFill="1" applyAlignment="1">
      <alignment horizontal="right"/>
    </xf>
    <xf numFmtId="0" fontId="11" fillId="2" borderId="0" xfId="0" applyFont="1" applyFill="1"/>
    <xf numFmtId="165" fontId="13" fillId="2" borderId="0" xfId="0" applyNumberFormat="1" applyFont="1" applyFill="1" applyAlignment="1">
      <alignment horizontal="center"/>
    </xf>
    <xf numFmtId="0" fontId="12" fillId="2" borderId="0" xfId="0" applyFont="1" applyFill="1" applyAlignment="1">
      <alignment horizontal="center"/>
    </xf>
    <xf numFmtId="0" fontId="13" fillId="3" borderId="0" xfId="0" applyFont="1" applyFill="1" applyAlignment="1" applyProtection="1">
      <alignment horizontal="center"/>
      <protection locked="0"/>
    </xf>
    <xf numFmtId="0" fontId="12" fillId="2" borderId="47" xfId="0" applyFont="1" applyFill="1" applyBorder="1" applyAlignment="1">
      <alignment horizontal="center"/>
    </xf>
    <xf numFmtId="0" fontId="12" fillId="2" borderId="40" xfId="0" applyFont="1" applyFill="1" applyBorder="1" applyAlignment="1">
      <alignment horizontal="center"/>
    </xf>
    <xf numFmtId="0" fontId="12" fillId="2" borderId="10" xfId="0" applyFont="1" applyFill="1" applyBorder="1" applyAlignment="1">
      <alignment horizontal="center"/>
    </xf>
    <xf numFmtId="0" fontId="12" fillId="2" borderId="30" xfId="0" applyFont="1" applyFill="1" applyBorder="1" applyAlignment="1">
      <alignment horizontal="center"/>
    </xf>
    <xf numFmtId="0" fontId="11" fillId="2" borderId="48" xfId="0" applyFont="1" applyFill="1" applyBorder="1" applyAlignment="1">
      <alignment horizontal="center"/>
    </xf>
    <xf numFmtId="0" fontId="11" fillId="2" borderId="7" xfId="0" applyFont="1" applyFill="1" applyBorder="1" applyAlignment="1">
      <alignment horizontal="center"/>
    </xf>
    <xf numFmtId="171" fontId="13" fillId="3" borderId="34" xfId="0" applyNumberFormat="1" applyFont="1" applyFill="1" applyBorder="1" applyAlignment="1" applyProtection="1">
      <alignment horizontal="center"/>
      <protection locked="0"/>
    </xf>
    <xf numFmtId="0" fontId="11" fillId="2" borderId="0" xfId="0" applyFont="1" applyFill="1" applyAlignment="1">
      <alignment horizontal="right"/>
    </xf>
    <xf numFmtId="1" fontId="12" fillId="6" borderId="49" xfId="0" applyNumberFormat="1" applyFont="1" applyFill="1" applyBorder="1" applyAlignment="1">
      <alignment horizontal="center"/>
    </xf>
    <xf numFmtId="1" fontId="12" fillId="6" borderId="50" xfId="0" applyNumberFormat="1" applyFont="1" applyFill="1" applyBorder="1" applyAlignment="1">
      <alignment horizontal="center"/>
    </xf>
    <xf numFmtId="171" fontId="12" fillId="6" borderId="15" xfId="0" applyNumberFormat="1" applyFont="1" applyFill="1" applyBorder="1" applyAlignment="1">
      <alignment horizontal="center"/>
    </xf>
    <xf numFmtId="0" fontId="11" fillId="2" borderId="51" xfId="0" applyFont="1" applyFill="1" applyBorder="1" applyAlignment="1">
      <alignment horizontal="right"/>
    </xf>
    <xf numFmtId="0" fontId="13" fillId="3" borderId="52" xfId="0" applyFont="1" applyFill="1" applyBorder="1" applyAlignment="1" applyProtection="1">
      <alignment horizontal="center"/>
      <protection locked="0"/>
    </xf>
    <xf numFmtId="0" fontId="11" fillId="2" borderId="25" xfId="0" applyFont="1" applyFill="1" applyBorder="1" applyAlignment="1">
      <alignment horizontal="right"/>
    </xf>
    <xf numFmtId="2" fontId="11" fillId="6" borderId="27" xfId="0" applyNumberFormat="1" applyFont="1" applyFill="1" applyBorder="1" applyAlignment="1">
      <alignment horizontal="center"/>
    </xf>
    <xf numFmtId="0" fontId="11" fillId="2" borderId="0" xfId="0" applyFont="1" applyFill="1" applyAlignment="1">
      <alignment horizontal="center"/>
    </xf>
    <xf numFmtId="2" fontId="11" fillId="7" borderId="27" xfId="0" applyNumberFormat="1" applyFont="1" applyFill="1" applyBorder="1" applyAlignment="1">
      <alignment horizontal="center"/>
    </xf>
    <xf numFmtId="166" fontId="11" fillId="6" borderId="27" xfId="0" applyNumberFormat="1" applyFont="1" applyFill="1" applyBorder="1" applyAlignment="1">
      <alignment horizontal="center"/>
    </xf>
    <xf numFmtId="0" fontId="2" fillId="2" borderId="0" xfId="0" applyFont="1" applyFill="1"/>
    <xf numFmtId="166" fontId="11" fillId="7" borderId="27" xfId="0" applyNumberFormat="1" applyFont="1" applyFill="1" applyBorder="1" applyAlignment="1">
      <alignment horizontal="center"/>
    </xf>
    <xf numFmtId="2" fontId="2" fillId="2" borderId="0" xfId="0" applyNumberFormat="1" applyFont="1" applyFill="1" applyAlignment="1">
      <alignment horizontal="center"/>
    </xf>
    <xf numFmtId="0" fontId="11" fillId="2" borderId="53" xfId="0" applyFont="1" applyFill="1" applyBorder="1" applyAlignment="1">
      <alignment horizontal="right"/>
    </xf>
    <xf numFmtId="2" fontId="11" fillId="7" borderId="30" xfId="0" applyNumberFormat="1" applyFont="1" applyFill="1" applyBorder="1" applyAlignment="1">
      <alignment horizontal="center"/>
    </xf>
    <xf numFmtId="0" fontId="12" fillId="2" borderId="0" xfId="0" applyFont="1" applyFill="1" applyAlignment="1">
      <alignment horizontal="center" wrapText="1"/>
    </xf>
    <xf numFmtId="0" fontId="11" fillId="2" borderId="16" xfId="0" applyFont="1" applyFill="1" applyBorder="1" applyAlignment="1">
      <alignment horizontal="right"/>
    </xf>
    <xf numFmtId="171" fontId="12" fillId="7" borderId="16" xfId="0" applyNumberFormat="1" applyFont="1" applyFill="1" applyBorder="1" applyAlignment="1">
      <alignment horizontal="center"/>
    </xf>
    <xf numFmtId="2" fontId="2" fillId="2" borderId="0" xfId="0" applyNumberFormat="1" applyFont="1" applyFill="1" applyAlignment="1">
      <alignment horizontal="center"/>
    </xf>
    <xf numFmtId="10" fontId="11" fillId="2" borderId="0" xfId="0" applyNumberFormat="1" applyFont="1" applyFill="1" applyAlignment="1">
      <alignment horizontal="center"/>
    </xf>
    <xf numFmtId="10" fontId="12" fillId="6" borderId="41" xfId="0" applyNumberFormat="1" applyFont="1" applyFill="1" applyBorder="1" applyAlignment="1">
      <alignment horizontal="center"/>
    </xf>
    <xf numFmtId="0" fontId="12" fillId="7" borderId="17" xfId="0" applyFont="1" applyFill="1" applyBorder="1" applyAlignment="1">
      <alignment horizontal="center"/>
    </xf>
    <xf numFmtId="0" fontId="12" fillId="2" borderId="47" xfId="0" applyFont="1" applyFill="1" applyBorder="1" applyAlignment="1">
      <alignment horizontal="center"/>
    </xf>
    <xf numFmtId="0" fontId="12" fillId="2" borderId="54" xfId="0" applyFont="1" applyFill="1" applyBorder="1" applyAlignment="1">
      <alignment horizontal="center"/>
    </xf>
    <xf numFmtId="0" fontId="12" fillId="2" borderId="55" xfId="0" applyFont="1" applyFill="1" applyBorder="1" applyAlignment="1">
      <alignment horizontal="center"/>
    </xf>
    <xf numFmtId="0" fontId="12" fillId="2" borderId="22" xfId="0" applyFont="1" applyFill="1" applyBorder="1" applyAlignment="1">
      <alignment horizontal="center" wrapText="1"/>
    </xf>
    <xf numFmtId="0" fontId="11" fillId="2" borderId="23" xfId="0" applyFont="1" applyFill="1" applyBorder="1" applyAlignment="1">
      <alignment horizontal="center"/>
    </xf>
    <xf numFmtId="1" fontId="13" fillId="3" borderId="31" xfId="0" applyNumberFormat="1" applyFont="1" applyFill="1" applyBorder="1" applyAlignment="1" applyProtection="1">
      <alignment horizontal="center"/>
      <protection locked="0"/>
    </xf>
    <xf numFmtId="10" fontId="11" fillId="2" borderId="30" xfId="0" applyNumberFormat="1" applyFont="1" applyFill="1" applyBorder="1" applyAlignment="1">
      <alignment horizontal="center"/>
    </xf>
    <xf numFmtId="10" fontId="11" fillId="2" borderId="32" xfId="0" applyNumberFormat="1" applyFont="1" applyFill="1" applyBorder="1" applyAlignment="1">
      <alignment horizontal="center"/>
    </xf>
    <xf numFmtId="0" fontId="11" fillId="2" borderId="34" xfId="0" applyFont="1" applyFill="1" applyBorder="1" applyAlignment="1">
      <alignment horizontal="center"/>
    </xf>
    <xf numFmtId="1" fontId="13" fillId="3" borderId="35" xfId="0" applyNumberFormat="1" applyFont="1" applyFill="1" applyBorder="1" applyAlignment="1" applyProtection="1">
      <alignment horizontal="center"/>
      <protection locked="0"/>
    </xf>
    <xf numFmtId="10" fontId="11" fillId="2" borderId="36" xfId="0" applyNumberFormat="1" applyFont="1" applyFill="1" applyBorder="1" applyAlignment="1">
      <alignment horizontal="center"/>
    </xf>
    <xf numFmtId="2" fontId="11" fillId="2" borderId="24" xfId="0" applyNumberFormat="1" applyFont="1" applyFill="1" applyBorder="1" applyAlignment="1">
      <alignment horizontal="center"/>
    </xf>
    <xf numFmtId="171" fontId="11" fillId="2" borderId="2" xfId="0" applyNumberFormat="1" applyFont="1" applyFill="1" applyBorder="1" applyAlignment="1">
      <alignment horizontal="right"/>
    </xf>
    <xf numFmtId="10" fontId="13" fillId="7" borderId="27" xfId="0" applyNumberFormat="1" applyFont="1" applyFill="1" applyBorder="1" applyAlignment="1">
      <alignment horizontal="center"/>
    </xf>
    <xf numFmtId="0" fontId="11" fillId="2" borderId="23" xfId="0" applyFont="1" applyFill="1" applyBorder="1"/>
    <xf numFmtId="10" fontId="13" fillId="6" borderId="27" xfId="0" applyNumberFormat="1" applyFont="1" applyFill="1" applyBorder="1" applyAlignment="1">
      <alignment horizontal="center"/>
    </xf>
    <xf numFmtId="0" fontId="11" fillId="2" borderId="43" xfId="0" applyFont="1" applyFill="1" applyBorder="1"/>
    <xf numFmtId="0" fontId="11" fillId="2" borderId="56" xfId="0" applyFont="1" applyFill="1" applyBorder="1" applyAlignment="1">
      <alignment horizontal="right"/>
    </xf>
    <xf numFmtId="0" fontId="13" fillId="7" borderId="17" xfId="0" applyFont="1" applyFill="1" applyBorder="1" applyAlignment="1">
      <alignment horizontal="center"/>
    </xf>
    <xf numFmtId="0" fontId="19" fillId="2" borderId="9" xfId="0" applyFont="1" applyFill="1" applyBorder="1" applyAlignment="1">
      <alignment horizontal="left" vertical="center" wrapText="1"/>
    </xf>
    <xf numFmtId="0" fontId="11" fillId="2" borderId="9" xfId="0" applyFont="1" applyFill="1" applyBorder="1"/>
    <xf numFmtId="0" fontId="11" fillId="2" borderId="10" xfId="0" applyFont="1" applyFill="1" applyBorder="1" applyAlignment="1">
      <alignment horizontal="center"/>
    </xf>
    <xf numFmtId="0" fontId="12" fillId="2" borderId="0" xfId="0" applyFont="1" applyFill="1" applyAlignment="1">
      <alignment horizontal="right"/>
    </xf>
    <xf numFmtId="0" fontId="11" fillId="2" borderId="7" xfId="0" applyFont="1" applyFill="1" applyBorder="1"/>
    <xf numFmtId="0" fontId="11" fillId="2" borderId="7" xfId="0" applyFont="1" applyFill="1" applyBorder="1"/>
    <xf numFmtId="0" fontId="12" fillId="2" borderId="11" xfId="0" applyFont="1" applyFill="1" applyBorder="1"/>
    <xf numFmtId="0" fontId="11" fillId="2" borderId="11" xfId="0" applyFont="1" applyFill="1" applyBorder="1"/>
    <xf numFmtId="0" fontId="19" fillId="2" borderId="0" xfId="0" applyFont="1" applyFill="1" applyAlignment="1">
      <alignment horizontal="right" vertical="center" wrapText="1"/>
    </xf>
    <xf numFmtId="0" fontId="13" fillId="2" borderId="0" xfId="0" applyFont="1" applyFill="1" applyAlignment="1" applyProtection="1">
      <alignment horizontal="right"/>
      <protection locked="0"/>
    </xf>
    <xf numFmtId="166" fontId="12" fillId="2" borderId="0" xfId="0" applyNumberFormat="1" applyFont="1" applyFill="1" applyAlignment="1" applyProtection="1">
      <alignment horizontal="center"/>
      <protection locked="0"/>
    </xf>
    <xf numFmtId="166" fontId="11" fillId="2" borderId="21" xfId="0" applyNumberFormat="1" applyFont="1" applyFill="1" applyBorder="1" applyAlignment="1">
      <alignment horizontal="center"/>
    </xf>
    <xf numFmtId="166" fontId="11" fillId="2" borderId="23" xfId="0" applyNumberFormat="1" applyFont="1" applyFill="1" applyBorder="1" applyAlignment="1">
      <alignment horizontal="center"/>
    </xf>
    <xf numFmtId="166" fontId="11" fillId="2" borderId="13" xfId="0" applyNumberFormat="1" applyFont="1" applyFill="1" applyBorder="1" applyAlignment="1">
      <alignment horizontal="center"/>
    </xf>
    <xf numFmtId="166" fontId="11" fillId="2" borderId="14" xfId="0" applyNumberFormat="1" applyFont="1" applyFill="1" applyBorder="1" applyAlignment="1">
      <alignment horizontal="center"/>
    </xf>
    <xf numFmtId="166" fontId="11" fillId="2" borderId="15" xfId="0" applyNumberFormat="1" applyFont="1" applyFill="1" applyBorder="1" applyAlignment="1">
      <alignment horizontal="center"/>
    </xf>
    <xf numFmtId="10" fontId="13" fillId="6" borderId="57" xfId="0" applyNumberFormat="1" applyFont="1" applyFill="1" applyBorder="1" applyAlignment="1">
      <alignment horizontal="center"/>
    </xf>
    <xf numFmtId="166" fontId="11" fillId="2" borderId="26" xfId="0" applyNumberFormat="1" applyFont="1" applyFill="1" applyBorder="1" applyAlignment="1">
      <alignment horizontal="center"/>
    </xf>
    <xf numFmtId="166" fontId="11" fillId="2" borderId="31" xfId="0" applyNumberFormat="1" applyFont="1" applyFill="1" applyBorder="1" applyAlignment="1">
      <alignment horizontal="center"/>
    </xf>
    <xf numFmtId="166" fontId="11" fillId="2" borderId="35" xfId="0" applyNumberFormat="1" applyFont="1" applyFill="1" applyBorder="1" applyAlignment="1">
      <alignment horizontal="center"/>
    </xf>
    <xf numFmtId="2" fontId="13" fillId="7" borderId="33" xfId="0" applyNumberFormat="1" applyFont="1" applyFill="1" applyBorder="1" applyAlignment="1">
      <alignment horizontal="center"/>
    </xf>
    <xf numFmtId="2" fontId="13" fillId="7" borderId="27" xfId="0" applyNumberFormat="1" applyFont="1" applyFill="1" applyBorder="1" applyAlignment="1">
      <alignment horizontal="center"/>
    </xf>
    <xf numFmtId="0" fontId="14" fillId="2" borderId="0" xfId="0" applyFont="1" applyFill="1"/>
    <xf numFmtId="10" fontId="2" fillId="2" borderId="0" xfId="0" applyNumberFormat="1" applyFont="1" applyFill="1" applyBorder="1"/>
    <xf numFmtId="0" fontId="3" fillId="2" borderId="0" xfId="0" applyFont="1" applyFill="1" applyAlignment="1">
      <alignment horizontal="center"/>
    </xf>
    <xf numFmtId="0" fontId="1" fillId="2" borderId="10" xfId="0" applyFont="1" applyFill="1" applyBorder="1" applyAlignment="1">
      <alignment horizontal="center"/>
    </xf>
    <xf numFmtId="166" fontId="5" fillId="2" borderId="13" xfId="0" applyNumberFormat="1" applyFont="1" applyFill="1" applyBorder="1" applyAlignment="1">
      <alignment horizontal="center" vertical="center"/>
    </xf>
    <xf numFmtId="166" fontId="5" fillId="2" borderId="15" xfId="0" applyNumberFormat="1" applyFont="1" applyFill="1" applyBorder="1" applyAlignment="1">
      <alignment horizontal="center" vertical="center"/>
    </xf>
    <xf numFmtId="0" fontId="4" fillId="2" borderId="0" xfId="0" applyFont="1" applyFill="1" applyAlignment="1">
      <alignment horizontal="center"/>
    </xf>
    <xf numFmtId="0" fontId="10" fillId="2" borderId="18" xfId="0" applyFont="1" applyFill="1" applyBorder="1" applyAlignment="1">
      <alignment horizontal="center" wrapText="1"/>
    </xf>
    <xf numFmtId="0" fontId="10" fillId="2" borderId="19" xfId="0" applyFont="1" applyFill="1" applyBorder="1" applyAlignment="1">
      <alignment horizontal="center" wrapText="1"/>
    </xf>
    <xf numFmtId="0" fontId="10" fillId="2" borderId="20" xfId="0" applyFont="1" applyFill="1" applyBorder="1" applyAlignment="1">
      <alignment horizontal="center" wrapText="1"/>
    </xf>
    <xf numFmtId="164" fontId="1" fillId="2" borderId="0" xfId="0" applyNumberFormat="1" applyFont="1" applyFill="1" applyAlignment="1">
      <alignment horizontal="center"/>
    </xf>
    <xf numFmtId="0" fontId="5" fillId="2" borderId="0" xfId="0" applyFont="1" applyFill="1" applyAlignment="1">
      <alignment horizontal="right"/>
    </xf>
    <xf numFmtId="0" fontId="13" fillId="3" borderId="0" xfId="0" applyFont="1" applyFill="1" applyAlignment="1" applyProtection="1">
      <alignment horizontal="left" wrapText="1"/>
      <protection locked="0"/>
    </xf>
    <xf numFmtId="0" fontId="19" fillId="2" borderId="18" xfId="0" applyFont="1" applyFill="1" applyBorder="1" applyAlignment="1">
      <alignment horizontal="center"/>
    </xf>
    <xf numFmtId="0" fontId="19" fillId="2" borderId="19" xfId="0" applyFont="1" applyFill="1" applyBorder="1" applyAlignment="1">
      <alignment horizontal="center"/>
    </xf>
    <xf numFmtId="0" fontId="19" fillId="2" borderId="20" xfId="0" applyFont="1" applyFill="1" applyBorder="1" applyAlignment="1">
      <alignment horizontal="center"/>
    </xf>
    <xf numFmtId="0" fontId="20" fillId="2" borderId="10" xfId="0" applyFont="1" applyFill="1" applyBorder="1" applyAlignment="1">
      <alignment horizontal="center" vertical="center"/>
    </xf>
    <xf numFmtId="0" fontId="14" fillId="3" borderId="0" xfId="0" applyFont="1" applyFill="1" applyAlignment="1" applyProtection="1">
      <alignment horizontal="left" wrapText="1"/>
      <protection locked="0"/>
    </xf>
    <xf numFmtId="0" fontId="14" fillId="3" borderId="0" xfId="0" applyFont="1" applyFill="1" applyAlignment="1" applyProtection="1">
      <alignment horizontal="left"/>
      <protection locked="0"/>
    </xf>
    <xf numFmtId="0" fontId="19" fillId="2" borderId="18" xfId="0" applyFont="1" applyFill="1" applyBorder="1" applyAlignment="1">
      <alignment horizontal="justify" vertical="center" wrapText="1"/>
    </xf>
    <xf numFmtId="0" fontId="19" fillId="2" borderId="19" xfId="0" applyFont="1" applyFill="1" applyBorder="1" applyAlignment="1">
      <alignment horizontal="justify" vertical="center" wrapText="1"/>
    </xf>
    <xf numFmtId="0" fontId="19" fillId="2" borderId="20" xfId="0" applyFont="1" applyFill="1" applyBorder="1" applyAlignment="1">
      <alignment horizontal="justify" vertical="center" wrapText="1"/>
    </xf>
    <xf numFmtId="0" fontId="19" fillId="2" borderId="18" xfId="0" applyFont="1" applyFill="1" applyBorder="1" applyAlignment="1">
      <alignment horizontal="left" vertical="center" wrapText="1"/>
    </xf>
    <xf numFmtId="0" fontId="19" fillId="2" borderId="19" xfId="0" applyFont="1" applyFill="1" applyBorder="1" applyAlignment="1">
      <alignment horizontal="left" vertical="center" wrapText="1"/>
    </xf>
    <xf numFmtId="0" fontId="19" fillId="2" borderId="20" xfId="0" applyFont="1" applyFill="1" applyBorder="1" applyAlignment="1">
      <alignment horizontal="left" vertical="center" wrapText="1"/>
    </xf>
    <xf numFmtId="0" fontId="12" fillId="2" borderId="47" xfId="0" applyFont="1" applyFill="1" applyBorder="1" applyAlignment="1">
      <alignment horizontal="center"/>
    </xf>
    <xf numFmtId="0" fontId="12" fillId="2" borderId="40" xfId="0" applyFont="1" applyFill="1" applyBorder="1" applyAlignment="1">
      <alignment horizontal="center"/>
    </xf>
    <xf numFmtId="0" fontId="12" fillId="2" borderId="58" xfId="0" applyFont="1" applyFill="1" applyBorder="1" applyAlignment="1">
      <alignment horizontal="center"/>
    </xf>
    <xf numFmtId="0" fontId="13" fillId="3" borderId="0" xfId="0" applyFont="1" applyFill="1" applyAlignment="1" applyProtection="1">
      <alignment horizontal="left"/>
      <protection locked="0"/>
    </xf>
    <xf numFmtId="10" fontId="15" fillId="2" borderId="14" xfId="0" applyNumberFormat="1" applyFont="1" applyFill="1" applyBorder="1" applyAlignment="1">
      <alignment horizontal="center" vertical="center"/>
    </xf>
    <xf numFmtId="0" fontId="19" fillId="2" borderId="21" xfId="0" applyFont="1" applyFill="1" applyBorder="1" applyAlignment="1">
      <alignment horizontal="left" vertical="center" wrapText="1"/>
    </xf>
    <xf numFmtId="0" fontId="19" fillId="2" borderId="22" xfId="0" applyFont="1" applyFill="1" applyBorder="1" applyAlignment="1">
      <alignment horizontal="left" vertical="center" wrapText="1"/>
    </xf>
    <xf numFmtId="0" fontId="19" fillId="2" borderId="43" xfId="0" applyFont="1" applyFill="1" applyBorder="1" applyAlignment="1">
      <alignment horizontal="left" vertical="center" wrapText="1"/>
    </xf>
    <xf numFmtId="0" fontId="19" fillId="2" borderId="44" xfId="0" applyFont="1" applyFill="1" applyBorder="1" applyAlignment="1">
      <alignment horizontal="left" vertical="center" wrapText="1"/>
    </xf>
    <xf numFmtId="0" fontId="12" fillId="2" borderId="10" xfId="0" applyFont="1" applyFill="1" applyBorder="1" applyAlignment="1">
      <alignment horizontal="center" vertical="center"/>
    </xf>
    <xf numFmtId="0" fontId="12" fillId="2" borderId="0" xfId="0" applyFont="1" applyFill="1" applyAlignment="1">
      <alignment horizontal="center" vertical="center"/>
    </xf>
    <xf numFmtId="0" fontId="12" fillId="2" borderId="9" xfId="0" applyFont="1" applyFill="1" applyBorder="1" applyAlignment="1">
      <alignment horizontal="center" vertical="center"/>
    </xf>
    <xf numFmtId="2" fontId="13" fillId="3" borderId="13" xfId="0" applyNumberFormat="1" applyFont="1" applyFill="1" applyBorder="1" applyAlignment="1" applyProtection="1">
      <alignment horizontal="center" vertical="center"/>
      <protection locked="0"/>
    </xf>
    <xf numFmtId="2" fontId="13" fillId="3" borderId="14" xfId="0" applyNumberFormat="1" applyFont="1" applyFill="1" applyBorder="1" applyAlignment="1" applyProtection="1">
      <alignment horizontal="center" vertical="center"/>
      <protection locked="0"/>
    </xf>
    <xf numFmtId="2" fontId="13" fillId="3" borderId="15" xfId="0" applyNumberFormat="1" applyFont="1" applyFill="1" applyBorder="1" applyAlignment="1" applyProtection="1">
      <alignment horizontal="center" vertical="center"/>
      <protection locked="0"/>
    </xf>
    <xf numFmtId="0" fontId="21" fillId="2" borderId="0" xfId="0" applyFont="1" applyFill="1" applyAlignment="1">
      <alignment horizontal="center" vertical="center"/>
    </xf>
    <xf numFmtId="0" fontId="22" fillId="2" borderId="0" xfId="0" applyFont="1" applyFill="1" applyAlignment="1">
      <alignment horizontal="center" vertical="center"/>
    </xf>
    <xf numFmtId="0" fontId="12" fillId="2" borderId="0" xfId="0" applyFont="1" applyFill="1" applyAlignment="1">
      <alignment horizontal="center"/>
    </xf>
    <xf numFmtId="0" fontId="12" fillId="2" borderId="10" xfId="0" applyFont="1" applyFill="1" applyBorder="1" applyAlignment="1">
      <alignment horizontal="center"/>
    </xf>
    <xf numFmtId="0" fontId="19" fillId="2" borderId="10" xfId="0" applyFont="1" applyFill="1" applyBorder="1" applyAlignment="1">
      <alignment horizontal="left" vertical="center" wrapText="1"/>
    </xf>
    <xf numFmtId="0" fontId="19" fillId="2" borderId="9" xfId="0" applyFont="1" applyFill="1" applyBorder="1" applyAlignment="1">
      <alignment horizontal="left" vertical="center" wrapText="1"/>
    </xf>
    <xf numFmtId="0" fontId="12" fillId="2" borderId="43" xfId="0" applyFont="1" applyFill="1" applyBorder="1" applyAlignment="1">
      <alignment horizontal="center" vertical="center"/>
    </xf>
    <xf numFmtId="0" fontId="19" fillId="2" borderId="21" xfId="0" applyFont="1" applyFill="1" applyBorder="1" applyAlignment="1">
      <alignment horizontal="center" vertical="center" wrapText="1"/>
    </xf>
    <xf numFmtId="0" fontId="19" fillId="2" borderId="22" xfId="0" applyFont="1" applyFill="1" applyBorder="1" applyAlignment="1">
      <alignment horizontal="center" vertical="center" wrapText="1"/>
    </xf>
    <xf numFmtId="0" fontId="19" fillId="2" borderId="43" xfId="0" applyFont="1" applyFill="1" applyBorder="1" applyAlignment="1">
      <alignment horizontal="center" vertical="center" wrapText="1"/>
    </xf>
    <xf numFmtId="0" fontId="19" fillId="2" borderId="44" xfId="0" applyFont="1" applyFill="1" applyBorder="1" applyAlignment="1">
      <alignment horizontal="center" vertical="center" wrapText="1"/>
    </xf>
  </cellXfs>
  <cellStyles count="1">
    <cellStyle name="Normal" xfId="0" builtinId="0"/>
  </cellStyles>
  <dxfs count="48">
    <dxf>
      <font>
        <sz val="10"/>
        <color rgb="FF000000"/>
        <name val="Calibri"/>
      </font>
      <numFmt numFmtId="0" formatCode="General"/>
      <fill>
        <patternFill patternType="solid">
          <fgColor rgb="FF000000"/>
          <bgColor rgb="FFFF0000"/>
        </patternFill>
      </fill>
      <alignment horizontal="general" vertical="bottom" textRotation="0"/>
    </dxf>
    <dxf>
      <font>
        <sz val="10"/>
        <color rgb="FF000000"/>
        <name val="Calibri"/>
      </font>
      <numFmt numFmtId="0" formatCode="General"/>
      <fill>
        <patternFill patternType="solid">
          <fgColor rgb="FF000000"/>
          <bgColor rgb="FF92D050"/>
        </patternFill>
      </fill>
      <alignment horizontal="general" vertical="bottom" textRotation="0"/>
    </dxf>
    <dxf>
      <font>
        <sz val="10"/>
        <color rgb="FF000000"/>
        <name val="Calibri"/>
      </font>
      <numFmt numFmtId="0" formatCode="General"/>
      <fill>
        <patternFill patternType="solid">
          <fgColor rgb="FF000000"/>
          <bgColor rgb="FFFF0000"/>
        </patternFill>
      </fill>
      <alignment horizontal="general" vertical="bottom" textRotation="0"/>
    </dxf>
    <dxf>
      <font>
        <sz val="10"/>
        <color rgb="FF000000"/>
        <name val="Calibri"/>
      </font>
      <numFmt numFmtId="0" formatCode="General"/>
      <fill>
        <patternFill patternType="solid">
          <fgColor rgb="FF000000"/>
          <bgColor rgb="FF92D050"/>
        </patternFill>
      </fill>
      <alignment horizontal="general" vertical="bottom" textRotation="0"/>
    </dxf>
    <dxf>
      <font>
        <b/>
        <i/>
        <strike/>
        <sz val="10"/>
        <color rgb="FF000000"/>
        <name val="Calibri"/>
      </font>
      <numFmt numFmtId="0" formatCode="General"/>
      <fill>
        <patternFill patternType="solid">
          <fgColor rgb="FF000000"/>
          <bgColor rgb="FFFFFFFF"/>
        </patternFill>
      </fill>
      <alignment horizontal="general" vertical="bottom" textRotation="0"/>
    </dxf>
    <dxf>
      <font>
        <b/>
        <i/>
        <strike/>
        <sz val="10"/>
        <color rgb="FF000000"/>
        <name val="Calibri"/>
      </font>
      <numFmt numFmtId="0" formatCode="General"/>
      <fill>
        <patternFill patternType="solid">
          <fgColor rgb="FF000000"/>
          <bgColor rgb="FFFFFFFF"/>
        </patternFill>
      </fill>
      <alignment horizontal="general" vertical="bottom" textRotation="0"/>
    </dxf>
    <dxf>
      <font>
        <b/>
        <i/>
        <strike/>
        <sz val="10"/>
        <color rgb="FF000000"/>
        <name val="Calibri"/>
      </font>
      <numFmt numFmtId="0" formatCode="General"/>
      <fill>
        <patternFill patternType="solid">
          <fgColor rgb="FF000000"/>
          <bgColor rgb="FFFFFFFF"/>
        </patternFill>
      </fill>
      <alignment horizontal="general" vertical="bottom" textRotation="0"/>
    </dxf>
    <dxf>
      <font>
        <b/>
        <i/>
        <strike/>
        <sz val="10"/>
        <color rgb="FF000000"/>
        <name val="Calibri"/>
      </font>
      <numFmt numFmtId="0" formatCode="General"/>
      <fill>
        <patternFill patternType="none"/>
      </fill>
      <alignment horizontal="general" vertical="bottom" textRotation="0"/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  <alignment horizontal="general" vertical="bottom" textRotation="0"/>
    </dxf>
    <dxf>
      <font>
        <sz val="10"/>
        <color rgb="FF000000"/>
        <name val="Calibri"/>
      </font>
      <numFmt numFmtId="0" formatCode="General"/>
      <fill>
        <patternFill patternType="solid">
          <fgColor rgb="FF000000"/>
          <bgColor rgb="FFFF0000"/>
        </patternFill>
      </fill>
      <alignment horizontal="general" vertical="bottom" textRotation="0"/>
    </dxf>
    <dxf>
      <font>
        <sz val="10"/>
        <color rgb="FF000000"/>
        <name val="Calibri"/>
      </font>
      <numFmt numFmtId="0" formatCode="General"/>
      <fill>
        <patternFill patternType="solid">
          <fgColor rgb="FF000000"/>
          <bgColor rgb="FF92D050"/>
        </patternFill>
      </fill>
      <alignment horizontal="general" vertical="bottom" textRotation="0"/>
    </dxf>
    <dxf>
      <font>
        <sz val="10"/>
        <color rgb="FF000000"/>
        <name val="Calibri"/>
      </font>
      <numFmt numFmtId="0" formatCode="General"/>
      <fill>
        <patternFill patternType="solid">
          <fgColor rgb="FF000000"/>
          <bgColor rgb="FFFF0000"/>
        </patternFill>
      </fill>
      <alignment horizontal="general" vertical="bottom" textRotation="0"/>
    </dxf>
    <dxf>
      <font>
        <sz val="10"/>
        <color rgb="FF000000"/>
        <name val="Calibri"/>
      </font>
      <numFmt numFmtId="0" formatCode="General"/>
      <fill>
        <patternFill patternType="solid">
          <fgColor rgb="FF000000"/>
          <bgColor rgb="FF92D050"/>
        </patternFill>
      </fill>
      <alignment horizontal="general" vertical="bottom" textRotation="0"/>
    </dxf>
    <dxf>
      <font>
        <b/>
        <i/>
        <strike/>
        <sz val="10"/>
        <color rgb="FF000000"/>
        <name val="Calibri"/>
      </font>
      <numFmt numFmtId="0" formatCode="General"/>
      <fill>
        <patternFill patternType="solid">
          <fgColor rgb="FF000000"/>
          <bgColor rgb="FFFFFFFF"/>
        </patternFill>
      </fill>
      <alignment horizontal="general" vertical="bottom" textRotation="0"/>
    </dxf>
    <dxf>
      <font>
        <b/>
        <i/>
        <strike/>
        <sz val="10"/>
        <color rgb="FF000000"/>
        <name val="Calibri"/>
      </font>
      <numFmt numFmtId="0" formatCode="General"/>
      <fill>
        <patternFill patternType="solid">
          <fgColor rgb="FF000000"/>
          <bgColor rgb="FFFFFFFF"/>
        </patternFill>
      </fill>
      <alignment horizontal="general" vertical="bottom" textRotation="0"/>
    </dxf>
    <dxf>
      <font>
        <b/>
        <i/>
        <strike/>
        <sz val="10"/>
        <color rgb="FF000000"/>
        <name val="Calibri"/>
      </font>
      <numFmt numFmtId="0" formatCode="General"/>
      <fill>
        <patternFill patternType="solid">
          <fgColor rgb="FF000000"/>
          <bgColor rgb="FFFFFFFF"/>
        </patternFill>
      </fill>
      <alignment horizontal="general" vertical="bottom" textRotation="0"/>
    </dxf>
    <dxf>
      <font>
        <b/>
        <i/>
        <strike/>
        <sz val="10"/>
        <color rgb="FF000000"/>
        <name val="Calibri"/>
      </font>
      <numFmt numFmtId="0" formatCode="General"/>
      <fill>
        <patternFill patternType="none"/>
      </fill>
      <alignment horizontal="general" vertical="bottom" textRotation="0"/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  <alignment horizontal="general" vertical="bottom" textRotation="0"/>
    </dxf>
    <dxf>
      <font>
        <sz val="10"/>
        <color rgb="FF000000"/>
        <name val="Calibri"/>
      </font>
      <numFmt numFmtId="0" formatCode="General"/>
      <fill>
        <patternFill patternType="solid">
          <fgColor rgb="FF000000"/>
          <bgColor rgb="FFFF0000"/>
        </patternFill>
      </fill>
      <alignment horizontal="general" vertical="bottom" textRotation="0"/>
    </dxf>
    <dxf>
      <font>
        <sz val="10"/>
        <color rgb="FF000000"/>
        <name val="Calibri"/>
      </font>
      <numFmt numFmtId="0" formatCode="General"/>
      <fill>
        <patternFill patternType="solid">
          <fgColor rgb="FF000000"/>
          <bgColor rgb="FF92D050"/>
        </patternFill>
      </fill>
      <alignment horizontal="general" vertical="bottom" textRotation="0"/>
    </dxf>
    <dxf>
      <font>
        <sz val="10"/>
        <color rgb="FF000000"/>
        <name val="Calibri"/>
      </font>
      <numFmt numFmtId="0" formatCode="General"/>
      <fill>
        <patternFill patternType="solid">
          <fgColor rgb="FF000000"/>
          <bgColor rgb="FFFF0000"/>
        </patternFill>
      </fill>
      <alignment horizontal="general" vertical="bottom" textRotation="0"/>
    </dxf>
    <dxf>
      <font>
        <sz val="10"/>
        <color rgb="FF000000"/>
        <name val="Calibri"/>
      </font>
      <numFmt numFmtId="0" formatCode="General"/>
      <fill>
        <patternFill patternType="solid">
          <fgColor rgb="FF000000"/>
          <bgColor rgb="FF92D050"/>
        </patternFill>
      </fill>
      <alignment horizontal="general" vertical="bottom" textRotation="0"/>
    </dxf>
    <dxf>
      <font>
        <b/>
        <i/>
        <strike/>
        <sz val="10"/>
        <color rgb="FF000000"/>
        <name val="Calibri"/>
      </font>
      <numFmt numFmtId="0" formatCode="General"/>
      <fill>
        <patternFill patternType="solid">
          <fgColor rgb="FF000000"/>
          <bgColor rgb="FFFFFFFF"/>
        </patternFill>
      </fill>
      <alignment horizontal="general" vertical="bottom" textRotation="0"/>
    </dxf>
    <dxf>
      <font>
        <b/>
        <i/>
        <strike/>
        <sz val="10"/>
        <color rgb="FF000000"/>
        <name val="Calibri"/>
      </font>
      <numFmt numFmtId="0" formatCode="General"/>
      <fill>
        <patternFill patternType="solid">
          <fgColor rgb="FF000000"/>
          <bgColor rgb="FFFFFFFF"/>
        </patternFill>
      </fill>
      <alignment horizontal="general" vertical="bottom" textRotation="0"/>
    </dxf>
    <dxf>
      <font>
        <b/>
        <i/>
        <strike/>
        <sz val="10"/>
        <color rgb="FF000000"/>
        <name val="Calibri"/>
      </font>
      <numFmt numFmtId="0" formatCode="General"/>
      <fill>
        <patternFill patternType="solid">
          <fgColor rgb="FF000000"/>
          <bgColor rgb="FFFFFFFF"/>
        </patternFill>
      </fill>
      <alignment horizontal="general" vertical="bottom" textRotation="0"/>
    </dxf>
    <dxf>
      <font>
        <b/>
        <i/>
        <strike/>
        <sz val="10"/>
        <color rgb="FF000000"/>
        <name val="Calibri"/>
      </font>
      <numFmt numFmtId="0" formatCode="General"/>
      <fill>
        <patternFill patternType="none"/>
      </fill>
      <alignment horizontal="general" vertical="bottom" textRotation="0"/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</dxf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4:J61"/>
  <sheetViews>
    <sheetView topLeftCell="A20" workbookViewId="0">
      <selection activeCell="A15" sqref="A15:F15"/>
    </sheetView>
  </sheetViews>
  <sheetFormatPr defaultRowHeight="13.5" x14ac:dyDescent="0.25"/>
  <cols>
    <col min="1" max="1" width="27.5703125" style="4" customWidth="1"/>
    <col min="2" max="2" width="20.42578125" style="4" customWidth="1"/>
    <col min="3" max="3" width="31.85546875" style="4" customWidth="1"/>
    <col min="4" max="4" width="25.85546875" style="4" customWidth="1"/>
    <col min="5" max="5" width="25.85546875" style="592" customWidth="1"/>
    <col min="6" max="6" width="25.7109375" style="4" customWidth="1"/>
    <col min="7" max="7" width="23.140625" style="4" customWidth="1"/>
    <col min="8" max="8" width="28.42578125" style="4" customWidth="1"/>
    <col min="9" max="9" width="21.5703125" style="4" customWidth="1"/>
    <col min="10" max="10" width="9.140625" style="4" customWidth="1"/>
  </cols>
  <sheetData>
    <row r="14" spans="1:7" ht="15" customHeight="1" x14ac:dyDescent="0.3">
      <c r="A14" s="1"/>
      <c r="B14" s="2"/>
      <c r="C14" s="3"/>
      <c r="D14" s="2"/>
      <c r="G14" s="3"/>
    </row>
    <row r="15" spans="1:7" ht="18.75" customHeight="1" x14ac:dyDescent="0.3">
      <c r="A15" s="647" t="s">
        <v>0</v>
      </c>
      <c r="B15" s="647"/>
      <c r="C15" s="647"/>
      <c r="D15" s="647"/>
      <c r="E15" s="647"/>
      <c r="F15" s="647"/>
    </row>
    <row r="16" spans="1:7" ht="16.5" customHeight="1" x14ac:dyDescent="0.3">
      <c r="A16" s="5" t="s">
        <v>1</v>
      </c>
      <c r="B16" s="6" t="s">
        <v>2</v>
      </c>
    </row>
    <row r="17" spans="1:7" ht="16.5" customHeight="1" x14ac:dyDescent="0.3">
      <c r="A17" s="7" t="s">
        <v>3</v>
      </c>
      <c r="B17" s="8" t="s">
        <v>5</v>
      </c>
      <c r="D17" s="9"/>
      <c r="E17" s="9"/>
      <c r="F17" s="10"/>
    </row>
    <row r="18" spans="1:7" ht="16.5" customHeight="1" x14ac:dyDescent="0.3">
      <c r="A18" s="11" t="s">
        <v>4</v>
      </c>
      <c r="B18" s="8" t="s">
        <v>125</v>
      </c>
      <c r="C18" s="10"/>
      <c r="D18" s="10"/>
      <c r="E18" s="71"/>
      <c r="F18" s="10"/>
    </row>
    <row r="19" spans="1:7" ht="16.5" customHeight="1" x14ac:dyDescent="0.3">
      <c r="A19" s="11" t="s">
        <v>6</v>
      </c>
      <c r="B19" s="12">
        <v>100</v>
      </c>
      <c r="C19" s="10"/>
      <c r="D19" s="10"/>
      <c r="E19" s="71"/>
      <c r="F19" s="10"/>
    </row>
    <row r="20" spans="1:7" ht="16.5" customHeight="1" x14ac:dyDescent="0.3">
      <c r="A20" s="7" t="s">
        <v>8</v>
      </c>
      <c r="B20" s="12">
        <v>14.61</v>
      </c>
      <c r="C20" s="10"/>
      <c r="D20" s="10"/>
      <c r="E20" s="71"/>
      <c r="F20" s="10"/>
    </row>
    <row r="21" spans="1:7" ht="16.5" customHeight="1" x14ac:dyDescent="0.3">
      <c r="A21" s="7" t="s">
        <v>10</v>
      </c>
      <c r="B21" s="13">
        <f>14.61/20*4/20</f>
        <v>0.14609999999999998</v>
      </c>
      <c r="C21" s="10"/>
      <c r="D21" s="10"/>
      <c r="E21" s="71"/>
      <c r="F21" s="10"/>
    </row>
    <row r="22" spans="1:7" ht="15.75" customHeight="1" x14ac:dyDescent="0.25">
      <c r="A22" s="10"/>
      <c r="B22" s="10"/>
      <c r="C22" s="10"/>
      <c r="D22" s="10"/>
      <c r="E22" s="71"/>
      <c r="F22" s="10"/>
    </row>
    <row r="23" spans="1:7" ht="16.5" customHeight="1" x14ac:dyDescent="0.3">
      <c r="A23" s="14" t="s">
        <v>13</v>
      </c>
      <c r="B23" s="15" t="s">
        <v>14</v>
      </c>
      <c r="C23" s="14" t="s">
        <v>15</v>
      </c>
      <c r="D23" s="14" t="s">
        <v>16</v>
      </c>
      <c r="E23" s="16" t="s">
        <v>126</v>
      </c>
      <c r="F23" s="16" t="s">
        <v>17</v>
      </c>
    </row>
    <row r="24" spans="1:7" ht="16.5" customHeight="1" x14ac:dyDescent="0.3">
      <c r="A24" s="17">
        <v>1</v>
      </c>
      <c r="B24" s="18">
        <v>60426411</v>
      </c>
      <c r="C24" s="18">
        <v>5516.93</v>
      </c>
      <c r="D24" s="19">
        <v>1.07</v>
      </c>
      <c r="E24" s="19">
        <v>0</v>
      </c>
      <c r="F24" s="20">
        <v>3.08</v>
      </c>
    </row>
    <row r="25" spans="1:7" ht="16.5" customHeight="1" x14ac:dyDescent="0.3">
      <c r="A25" s="17">
        <v>2</v>
      </c>
      <c r="B25" s="18">
        <v>60501805</v>
      </c>
      <c r="C25" s="18">
        <v>5505.8</v>
      </c>
      <c r="D25" s="19">
        <v>1.1000000000000001</v>
      </c>
      <c r="E25" s="19">
        <v>0</v>
      </c>
      <c r="F25" s="19">
        <v>3.08</v>
      </c>
    </row>
    <row r="26" spans="1:7" ht="16.5" customHeight="1" x14ac:dyDescent="0.3">
      <c r="A26" s="17">
        <v>3</v>
      </c>
      <c r="B26" s="18">
        <v>60786506</v>
      </c>
      <c r="C26" s="18">
        <v>5475.77</v>
      </c>
      <c r="D26" s="19">
        <v>1.1000000000000001</v>
      </c>
      <c r="E26" s="19">
        <v>0</v>
      </c>
      <c r="F26" s="19">
        <v>3.08</v>
      </c>
    </row>
    <row r="27" spans="1:7" ht="16.5" customHeight="1" x14ac:dyDescent="0.3">
      <c r="A27" s="17">
        <v>4</v>
      </c>
      <c r="B27" s="18">
        <v>60491133</v>
      </c>
      <c r="C27" s="18">
        <v>5489.87</v>
      </c>
      <c r="D27" s="19">
        <v>1.08</v>
      </c>
      <c r="E27" s="19">
        <v>0</v>
      </c>
      <c r="F27" s="19">
        <v>3.08</v>
      </c>
    </row>
    <row r="28" spans="1:7" ht="16.5" customHeight="1" x14ac:dyDescent="0.3">
      <c r="A28" s="17">
        <v>5</v>
      </c>
      <c r="B28" s="18">
        <v>60482573</v>
      </c>
      <c r="C28" s="18">
        <v>5474.84</v>
      </c>
      <c r="D28" s="19">
        <v>1.1200000000000001</v>
      </c>
      <c r="E28" s="19">
        <v>0</v>
      </c>
      <c r="F28" s="19">
        <v>3.08</v>
      </c>
    </row>
    <row r="29" spans="1:7" ht="16.5" customHeight="1" x14ac:dyDescent="0.3">
      <c r="A29" s="17">
        <v>6</v>
      </c>
      <c r="B29" s="21">
        <v>60760651</v>
      </c>
      <c r="C29" s="21">
        <v>5485.53</v>
      </c>
      <c r="D29" s="22">
        <v>1.08</v>
      </c>
      <c r="E29" s="22">
        <v>0</v>
      </c>
      <c r="F29" s="22">
        <v>3.08</v>
      </c>
    </row>
    <row r="30" spans="1:7" ht="16.5" customHeight="1" x14ac:dyDescent="0.3">
      <c r="A30" s="23" t="s">
        <v>18</v>
      </c>
      <c r="B30" s="24">
        <f>AVERAGE(B24:B29)</f>
        <v>60574846.5</v>
      </c>
      <c r="C30" s="25">
        <f>AVERAGE(C24:C29)</f>
        <v>5491.456666666666</v>
      </c>
      <c r="D30" s="26">
        <f>AVERAGE(D24:D29)</f>
        <v>1.0916666666666666</v>
      </c>
      <c r="E30" s="26">
        <v>0</v>
      </c>
      <c r="F30" s="26">
        <f>AVERAGE(F24:F29)</f>
        <v>3.08</v>
      </c>
    </row>
    <row r="31" spans="1:7" ht="16.5" customHeight="1" x14ac:dyDescent="0.3">
      <c r="A31" s="27" t="s">
        <v>19</v>
      </c>
      <c r="B31" s="28">
        <f>(STDEV(B24:B29)/B30)</f>
        <v>2.5809665685625873E-3</v>
      </c>
      <c r="C31" s="29"/>
      <c r="D31" s="29"/>
      <c r="E31" s="29"/>
      <c r="F31" s="30"/>
      <c r="G31" s="2"/>
    </row>
    <row r="32" spans="1:7" s="2" customFormat="1" ht="16.5" customHeight="1" x14ac:dyDescent="0.3">
      <c r="A32" s="31" t="s">
        <v>20</v>
      </c>
      <c r="B32" s="32">
        <f>COUNT(B24:B29)</f>
        <v>6</v>
      </c>
      <c r="C32" s="33"/>
      <c r="D32" s="34"/>
      <c r="E32" s="72"/>
      <c r="F32" s="35"/>
    </row>
    <row r="33" spans="1:7" s="2" customFormat="1" ht="15.75" customHeight="1" x14ac:dyDescent="0.25">
      <c r="A33" s="10"/>
      <c r="B33" s="10"/>
      <c r="C33" s="10"/>
      <c r="D33" s="10"/>
      <c r="E33" s="71"/>
      <c r="F33" s="36"/>
    </row>
    <row r="34" spans="1:7" s="2" customFormat="1" ht="16.5" customHeight="1" x14ac:dyDescent="0.3">
      <c r="A34" s="11" t="s">
        <v>21</v>
      </c>
      <c r="B34" s="37" t="s">
        <v>22</v>
      </c>
      <c r="C34" s="38"/>
      <c r="D34" s="38"/>
      <c r="E34" s="39"/>
      <c r="F34" s="39"/>
    </row>
    <row r="35" spans="1:7" ht="16.5" customHeight="1" x14ac:dyDescent="0.3">
      <c r="A35" s="11"/>
      <c r="B35" s="37" t="s">
        <v>23</v>
      </c>
      <c r="C35" s="38"/>
      <c r="D35" s="38"/>
      <c r="E35" s="39"/>
      <c r="F35" s="39"/>
      <c r="G35" s="2"/>
    </row>
    <row r="36" spans="1:7" ht="16.5" customHeight="1" x14ac:dyDescent="0.3">
      <c r="A36" s="11"/>
      <c r="B36" s="40" t="s">
        <v>24</v>
      </c>
      <c r="C36" s="38"/>
      <c r="D36" s="38"/>
      <c r="E36" s="39"/>
      <c r="F36" s="38"/>
    </row>
    <row r="37" spans="1:7" ht="15.75" customHeight="1" x14ac:dyDescent="0.25">
      <c r="A37" s="10"/>
      <c r="B37" s="71" t="s">
        <v>138</v>
      </c>
      <c r="C37" s="10"/>
      <c r="D37" s="10"/>
      <c r="E37" s="71"/>
      <c r="F37" s="10"/>
    </row>
    <row r="38" spans="1:7" ht="16.5" customHeight="1" x14ac:dyDescent="0.3">
      <c r="A38" s="5" t="s">
        <v>1</v>
      </c>
      <c r="B38" s="6" t="s">
        <v>25</v>
      </c>
    </row>
    <row r="39" spans="1:7" ht="16.5" customHeight="1" x14ac:dyDescent="0.3">
      <c r="A39" s="11" t="s">
        <v>4</v>
      </c>
      <c r="B39" s="8"/>
      <c r="C39" s="10"/>
      <c r="D39" s="10"/>
      <c r="E39" s="71"/>
      <c r="F39" s="10"/>
    </row>
    <row r="40" spans="1:7" ht="16.5" customHeight="1" x14ac:dyDescent="0.3">
      <c r="A40" s="11" t="s">
        <v>6</v>
      </c>
      <c r="B40" s="12"/>
      <c r="C40" s="10"/>
      <c r="D40" s="10"/>
      <c r="E40" s="71"/>
      <c r="F40" s="10"/>
    </row>
    <row r="41" spans="1:7" ht="16.5" customHeight="1" x14ac:dyDescent="0.3">
      <c r="A41" s="7" t="s">
        <v>8</v>
      </c>
      <c r="B41" s="12"/>
      <c r="C41" s="10"/>
      <c r="D41" s="10"/>
      <c r="E41" s="71"/>
      <c r="F41" s="10"/>
    </row>
    <row r="42" spans="1:7" ht="16.5" customHeight="1" x14ac:dyDescent="0.3">
      <c r="A42" s="7" t="s">
        <v>10</v>
      </c>
      <c r="B42" s="13"/>
      <c r="C42" s="10"/>
      <c r="D42" s="10"/>
      <c r="E42" s="71"/>
      <c r="F42" s="10"/>
    </row>
    <row r="43" spans="1:7" ht="15.75" customHeight="1" x14ac:dyDescent="0.25">
      <c r="A43" s="10"/>
      <c r="B43" s="10"/>
      <c r="C43" s="10"/>
      <c r="D43" s="10"/>
      <c r="E43" s="71"/>
      <c r="F43" s="10"/>
    </row>
    <row r="44" spans="1:7" ht="16.5" customHeight="1" x14ac:dyDescent="0.3">
      <c r="A44" s="14" t="s">
        <v>13</v>
      </c>
      <c r="B44" s="15" t="s">
        <v>14</v>
      </c>
      <c r="C44" s="14" t="s">
        <v>15</v>
      </c>
      <c r="D44" s="14" t="s">
        <v>16</v>
      </c>
      <c r="E44" s="16" t="s">
        <v>126</v>
      </c>
      <c r="F44" s="16" t="s">
        <v>17</v>
      </c>
    </row>
    <row r="45" spans="1:7" ht="16.5" customHeight="1" x14ac:dyDescent="0.3">
      <c r="A45" s="17">
        <v>1</v>
      </c>
      <c r="B45" s="18"/>
      <c r="C45" s="18"/>
      <c r="D45" s="19"/>
      <c r="E45" s="19"/>
      <c r="F45" s="20"/>
    </row>
    <row r="46" spans="1:7" ht="16.5" customHeight="1" x14ac:dyDescent="0.3">
      <c r="A46" s="17">
        <v>2</v>
      </c>
      <c r="B46" s="18"/>
      <c r="C46" s="18"/>
      <c r="D46" s="19"/>
      <c r="E46" s="19"/>
      <c r="F46" s="19"/>
    </row>
    <row r="47" spans="1:7" ht="16.5" customHeight="1" x14ac:dyDescent="0.3">
      <c r="A47" s="17">
        <v>3</v>
      </c>
      <c r="B47" s="18"/>
      <c r="C47" s="18"/>
      <c r="D47" s="19"/>
      <c r="E47" s="19"/>
      <c r="F47" s="19"/>
    </row>
    <row r="48" spans="1:7" ht="16.5" customHeight="1" x14ac:dyDescent="0.3">
      <c r="A48" s="17">
        <v>4</v>
      </c>
      <c r="B48" s="18"/>
      <c r="C48" s="18"/>
      <c r="D48" s="19"/>
      <c r="E48" s="19"/>
      <c r="F48" s="19"/>
    </row>
    <row r="49" spans="1:8" ht="16.5" customHeight="1" x14ac:dyDescent="0.3">
      <c r="A49" s="17">
        <v>5</v>
      </c>
      <c r="B49" s="18"/>
      <c r="C49" s="18"/>
      <c r="D49" s="19"/>
      <c r="E49" s="19"/>
      <c r="F49" s="19"/>
    </row>
    <row r="50" spans="1:8" ht="16.5" customHeight="1" x14ac:dyDescent="0.3">
      <c r="A50" s="17">
        <v>6</v>
      </c>
      <c r="B50" s="21"/>
      <c r="C50" s="21"/>
      <c r="D50" s="22"/>
      <c r="E50" s="22"/>
      <c r="F50" s="22"/>
    </row>
    <row r="51" spans="1:8" ht="16.5" customHeight="1" x14ac:dyDescent="0.3">
      <c r="A51" s="23" t="s">
        <v>18</v>
      </c>
      <c r="B51" s="24" t="e">
        <f>AVERAGE(B45:B50)</f>
        <v>#DIV/0!</v>
      </c>
      <c r="C51" s="25" t="e">
        <f>AVERAGE(C45:C50)</f>
        <v>#DIV/0!</v>
      </c>
      <c r="D51" s="26" t="e">
        <f>AVERAGE(D45:D50)</f>
        <v>#DIV/0!</v>
      </c>
      <c r="E51" s="26"/>
      <c r="F51" s="26" t="e">
        <f>AVERAGE(F45:F50)</f>
        <v>#DIV/0!</v>
      </c>
    </row>
    <row r="52" spans="1:8" ht="16.5" customHeight="1" x14ac:dyDescent="0.3">
      <c r="A52" s="27" t="s">
        <v>19</v>
      </c>
      <c r="B52" s="28" t="e">
        <f>(STDEV(B45:B50)/B51)</f>
        <v>#DIV/0!</v>
      </c>
      <c r="C52" s="29"/>
      <c r="D52" s="29"/>
      <c r="E52" s="29"/>
      <c r="F52" s="30"/>
      <c r="G52" s="2"/>
    </row>
    <row r="53" spans="1:8" s="2" customFormat="1" ht="16.5" customHeight="1" x14ac:dyDescent="0.3">
      <c r="A53" s="31" t="s">
        <v>20</v>
      </c>
      <c r="B53" s="32">
        <f>COUNT(B45:B50)</f>
        <v>0</v>
      </c>
      <c r="C53" s="33"/>
      <c r="D53" s="34"/>
      <c r="E53" s="72"/>
      <c r="F53" s="35"/>
    </row>
    <row r="54" spans="1:8" s="2" customFormat="1" ht="15.75" customHeight="1" x14ac:dyDescent="0.25">
      <c r="A54" s="10"/>
      <c r="B54" s="10"/>
      <c r="C54" s="10"/>
      <c r="D54" s="10"/>
      <c r="E54" s="71"/>
      <c r="F54" s="36"/>
    </row>
    <row r="55" spans="1:8" s="2" customFormat="1" ht="16.5" customHeight="1" x14ac:dyDescent="0.3">
      <c r="A55" s="11" t="s">
        <v>21</v>
      </c>
      <c r="B55" s="37" t="s">
        <v>22</v>
      </c>
      <c r="C55" s="38"/>
      <c r="D55" s="38"/>
      <c r="E55" s="39"/>
      <c r="F55" s="39"/>
    </row>
    <row r="56" spans="1:8" ht="16.5" customHeight="1" x14ac:dyDescent="0.3">
      <c r="A56" s="11"/>
      <c r="B56" s="37" t="s">
        <v>23</v>
      </c>
      <c r="C56" s="38"/>
      <c r="D56" s="38"/>
      <c r="E56" s="39"/>
      <c r="F56" s="39"/>
      <c r="G56" s="2"/>
    </row>
    <row r="57" spans="1:8" ht="16.5" customHeight="1" x14ac:dyDescent="0.3">
      <c r="A57" s="11"/>
      <c r="B57" s="40" t="s">
        <v>24</v>
      </c>
      <c r="C57" s="38"/>
      <c r="D57" s="39"/>
      <c r="E57" s="39"/>
      <c r="F57" s="38"/>
    </row>
    <row r="58" spans="1:8" ht="14.25" customHeight="1" x14ac:dyDescent="0.25">
      <c r="A58" s="41"/>
      <c r="B58" s="71" t="s">
        <v>139</v>
      </c>
      <c r="D58" s="42"/>
      <c r="E58" s="646"/>
      <c r="G58" s="43"/>
      <c r="H58" s="43"/>
    </row>
    <row r="59" spans="1:8" ht="15" customHeight="1" x14ac:dyDescent="0.3">
      <c r="B59" s="648" t="s">
        <v>26</v>
      </c>
      <c r="C59" s="648"/>
      <c r="F59" s="44" t="s">
        <v>27</v>
      </c>
      <c r="G59" s="45"/>
      <c r="H59" s="44" t="s">
        <v>28</v>
      </c>
    </row>
    <row r="60" spans="1:8" ht="15" customHeight="1" x14ac:dyDescent="0.3">
      <c r="A60" s="46" t="s">
        <v>29</v>
      </c>
      <c r="B60" s="47" t="s">
        <v>129</v>
      </c>
      <c r="C60" s="47"/>
      <c r="F60" s="47"/>
      <c r="G60" s="2"/>
      <c r="H60" s="48"/>
    </row>
    <row r="61" spans="1:8" ht="15" customHeight="1" x14ac:dyDescent="0.3">
      <c r="A61" s="46" t="s">
        <v>30</v>
      </c>
      <c r="B61" s="49"/>
      <c r="C61" s="49"/>
      <c r="F61" s="49"/>
      <c r="G61" s="2"/>
      <c r="H61" s="50"/>
    </row>
  </sheetData>
  <sheetProtection formatCells="0" formatColumns="0" formatRows="0" insertColumns="0" insertRows="0" insertHyperlinks="0" deleteColumns="0" deleteRows="0" sort="0" autoFilter="0" pivotTables="0"/>
  <mergeCells count="2">
    <mergeCell ref="A15:F15"/>
    <mergeCell ref="B59:C59"/>
  </mergeCells>
  <pageMargins left="0.7" right="0.7" top="0.75" bottom="0.75" header="0.3" footer="0.3"/>
  <pageSetup scale="44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4:J61"/>
  <sheetViews>
    <sheetView workbookViewId="0">
      <selection activeCell="A15" sqref="A15:H61"/>
    </sheetView>
  </sheetViews>
  <sheetFormatPr defaultRowHeight="13.5" x14ac:dyDescent="0.25"/>
  <cols>
    <col min="1" max="1" width="27.5703125" style="592" customWidth="1"/>
    <col min="2" max="2" width="20.42578125" style="592" customWidth="1"/>
    <col min="3" max="3" width="31.85546875" style="592" customWidth="1"/>
    <col min="4" max="5" width="25.85546875" style="592" customWidth="1"/>
    <col min="6" max="6" width="25.7109375" style="592" customWidth="1"/>
    <col min="7" max="7" width="23.140625" style="592" customWidth="1"/>
    <col min="8" max="8" width="28.42578125" style="592" customWidth="1"/>
    <col min="9" max="9" width="21.5703125" style="592" customWidth="1"/>
    <col min="10" max="10" width="9.140625" style="592" customWidth="1"/>
    <col min="11" max="16384" width="9.140625" style="43"/>
  </cols>
  <sheetData>
    <row r="14" spans="1:7" ht="15" customHeight="1" x14ac:dyDescent="0.3">
      <c r="A14" s="1"/>
      <c r="C14" s="3"/>
      <c r="G14" s="3"/>
    </row>
    <row r="15" spans="1:7" ht="18.75" customHeight="1" x14ac:dyDescent="0.3">
      <c r="A15" s="647" t="s">
        <v>0</v>
      </c>
      <c r="B15" s="647"/>
      <c r="C15" s="647"/>
      <c r="D15" s="647"/>
      <c r="E15" s="647"/>
      <c r="F15" s="647"/>
    </row>
    <row r="16" spans="1:7" ht="16.5" customHeight="1" x14ac:dyDescent="0.3">
      <c r="A16" s="89" t="s">
        <v>1</v>
      </c>
      <c r="B16" s="58" t="s">
        <v>2</v>
      </c>
    </row>
    <row r="17" spans="1:6" ht="16.5" customHeight="1" x14ac:dyDescent="0.3">
      <c r="A17" s="8" t="s">
        <v>3</v>
      </c>
      <c r="B17" s="8" t="s">
        <v>5</v>
      </c>
      <c r="D17" s="9"/>
      <c r="E17" s="9"/>
      <c r="F17" s="71"/>
    </row>
    <row r="18" spans="1:6" ht="16.5" customHeight="1" x14ac:dyDescent="0.3">
      <c r="A18" s="74" t="s">
        <v>4</v>
      </c>
      <c r="B18" s="8" t="s">
        <v>128</v>
      </c>
      <c r="C18" s="71"/>
      <c r="D18" s="71"/>
      <c r="E18" s="71"/>
      <c r="F18" s="71"/>
    </row>
    <row r="19" spans="1:6" ht="16.5" customHeight="1" x14ac:dyDescent="0.3">
      <c r="A19" s="74" t="s">
        <v>6</v>
      </c>
      <c r="B19" s="12">
        <v>98.8</v>
      </c>
      <c r="C19" s="71"/>
      <c r="D19" s="71"/>
      <c r="E19" s="71"/>
      <c r="F19" s="71"/>
    </row>
    <row r="20" spans="1:6" ht="16.5" customHeight="1" x14ac:dyDescent="0.3">
      <c r="A20" s="8" t="s">
        <v>8</v>
      </c>
      <c r="B20" s="12">
        <v>21.25</v>
      </c>
      <c r="C20" s="71"/>
      <c r="D20" s="71"/>
      <c r="E20" s="71"/>
      <c r="F20" s="71"/>
    </row>
    <row r="21" spans="1:6" ht="16.5" customHeight="1" x14ac:dyDescent="0.3">
      <c r="A21" s="8" t="s">
        <v>10</v>
      </c>
      <c r="B21" s="13">
        <f>21.25/20*4/20</f>
        <v>0.21249999999999999</v>
      </c>
      <c r="C21" s="71"/>
      <c r="D21" s="71"/>
      <c r="E21" s="71"/>
      <c r="F21" s="71"/>
    </row>
    <row r="22" spans="1:6" ht="15.75" customHeight="1" x14ac:dyDescent="0.25">
      <c r="A22" s="71"/>
      <c r="B22" s="71"/>
      <c r="C22" s="71"/>
      <c r="D22" s="71"/>
      <c r="E22" s="71"/>
      <c r="F22" s="71"/>
    </row>
    <row r="23" spans="1:6" ht="16.5" customHeight="1" x14ac:dyDescent="0.3">
      <c r="A23" s="16" t="s">
        <v>13</v>
      </c>
      <c r="B23" s="15" t="s">
        <v>14</v>
      </c>
      <c r="C23" s="16" t="s">
        <v>15</v>
      </c>
      <c r="D23" s="16" t="s">
        <v>16</v>
      </c>
      <c r="E23" s="16" t="s">
        <v>126</v>
      </c>
      <c r="F23" s="16" t="s">
        <v>17</v>
      </c>
    </row>
    <row r="24" spans="1:6" ht="16.5" customHeight="1" x14ac:dyDescent="0.3">
      <c r="A24" s="17">
        <v>1</v>
      </c>
      <c r="B24" s="18">
        <v>57144960</v>
      </c>
      <c r="C24" s="18">
        <v>7724.2</v>
      </c>
      <c r="D24" s="19">
        <v>1.02</v>
      </c>
      <c r="E24" s="19">
        <v>16.21</v>
      </c>
      <c r="F24" s="20">
        <v>10.88</v>
      </c>
    </row>
    <row r="25" spans="1:6" ht="16.5" customHeight="1" x14ac:dyDescent="0.3">
      <c r="A25" s="17">
        <v>2</v>
      </c>
      <c r="B25" s="18">
        <v>57222242</v>
      </c>
      <c r="C25" s="18">
        <v>7624.46</v>
      </c>
      <c r="D25" s="19">
        <v>1.02</v>
      </c>
      <c r="E25" s="19">
        <v>16.13</v>
      </c>
      <c r="F25" s="19">
        <v>10.87</v>
      </c>
    </row>
    <row r="26" spans="1:6" ht="16.5" customHeight="1" x14ac:dyDescent="0.3">
      <c r="A26" s="17">
        <v>3</v>
      </c>
      <c r="B26" s="18">
        <v>57509339</v>
      </c>
      <c r="C26" s="18">
        <v>7676.11</v>
      </c>
      <c r="D26" s="19">
        <v>1.03</v>
      </c>
      <c r="E26" s="19">
        <v>16.149999999999999</v>
      </c>
      <c r="F26" s="19">
        <v>10.87</v>
      </c>
    </row>
    <row r="27" spans="1:6" ht="16.5" customHeight="1" x14ac:dyDescent="0.3">
      <c r="A27" s="17">
        <v>4</v>
      </c>
      <c r="B27" s="18">
        <v>57201273</v>
      </c>
      <c r="C27" s="18">
        <v>7585.27</v>
      </c>
      <c r="D27" s="19">
        <v>1.02</v>
      </c>
      <c r="E27" s="19">
        <v>16.09</v>
      </c>
      <c r="F27" s="19">
        <v>10.87</v>
      </c>
    </row>
    <row r="28" spans="1:6" ht="16.5" customHeight="1" x14ac:dyDescent="0.3">
      <c r="A28" s="17">
        <v>5</v>
      </c>
      <c r="B28" s="18">
        <v>57184047</v>
      </c>
      <c r="C28" s="18">
        <v>7668.32</v>
      </c>
      <c r="D28" s="19">
        <v>1.03</v>
      </c>
      <c r="E28" s="19">
        <v>16.14</v>
      </c>
      <c r="F28" s="19">
        <v>10.86</v>
      </c>
    </row>
    <row r="29" spans="1:6" ht="16.5" customHeight="1" x14ac:dyDescent="0.3">
      <c r="A29" s="17">
        <v>6</v>
      </c>
      <c r="B29" s="21">
        <v>57478586</v>
      </c>
      <c r="C29" s="21">
        <v>7587.96</v>
      </c>
      <c r="D29" s="22">
        <v>1.02</v>
      </c>
      <c r="E29" s="22">
        <v>16.079999999999998</v>
      </c>
      <c r="F29" s="22">
        <v>10.86</v>
      </c>
    </row>
    <row r="30" spans="1:6" ht="16.5" customHeight="1" x14ac:dyDescent="0.3">
      <c r="A30" s="23" t="s">
        <v>18</v>
      </c>
      <c r="B30" s="24">
        <f>AVERAGE(B24:B29)</f>
        <v>57290074.5</v>
      </c>
      <c r="C30" s="25">
        <f>AVERAGE(C24:C29)</f>
        <v>7644.3866666666663</v>
      </c>
      <c r="D30" s="26">
        <f>AVERAGE(D24:D29)</f>
        <v>1.0233333333333334</v>
      </c>
      <c r="E30" s="26">
        <v>16.13</v>
      </c>
      <c r="F30" s="26">
        <f>AVERAGE(F24:F29)</f>
        <v>10.868333333333332</v>
      </c>
    </row>
    <row r="31" spans="1:6" ht="16.5" customHeight="1" x14ac:dyDescent="0.3">
      <c r="A31" s="27" t="s">
        <v>19</v>
      </c>
      <c r="B31" s="28">
        <f>(STDEV(B24:B29)/B30)</f>
        <v>2.7971707942778183E-3</v>
      </c>
      <c r="C31" s="29"/>
      <c r="D31" s="29"/>
      <c r="E31" s="29"/>
      <c r="F31" s="30"/>
    </row>
    <row r="32" spans="1:6" s="592" customFormat="1" ht="16.5" customHeight="1" x14ac:dyDescent="0.3">
      <c r="A32" s="31" t="s">
        <v>20</v>
      </c>
      <c r="B32" s="32">
        <f>COUNT(B24:B29)</f>
        <v>6</v>
      </c>
      <c r="C32" s="33"/>
      <c r="D32" s="72"/>
      <c r="E32" s="72"/>
      <c r="F32" s="35"/>
    </row>
    <row r="33" spans="1:6" s="592" customFormat="1" ht="15.75" customHeight="1" x14ac:dyDescent="0.25">
      <c r="A33" s="71"/>
      <c r="B33" s="71"/>
      <c r="C33" s="71"/>
      <c r="D33" s="71"/>
      <c r="E33" s="71"/>
      <c r="F33" s="71"/>
    </row>
    <row r="34" spans="1:6" s="592" customFormat="1" ht="16.5" customHeight="1" x14ac:dyDescent="0.3">
      <c r="A34" s="74" t="s">
        <v>21</v>
      </c>
      <c r="B34" s="40" t="s">
        <v>22</v>
      </c>
      <c r="C34" s="39"/>
      <c r="D34" s="39"/>
      <c r="E34" s="39"/>
      <c r="F34" s="39"/>
    </row>
    <row r="35" spans="1:6" ht="16.5" customHeight="1" x14ac:dyDescent="0.3">
      <c r="A35" s="74"/>
      <c r="B35" s="40" t="s">
        <v>23</v>
      </c>
      <c r="C35" s="39"/>
      <c r="D35" s="39"/>
      <c r="E35" s="39"/>
      <c r="F35" s="39"/>
    </row>
    <row r="36" spans="1:6" ht="16.5" customHeight="1" x14ac:dyDescent="0.3">
      <c r="A36" s="74"/>
      <c r="B36" s="40" t="s">
        <v>24</v>
      </c>
      <c r="C36" s="39"/>
      <c r="D36" s="39"/>
      <c r="E36" s="39"/>
      <c r="F36" s="39"/>
    </row>
    <row r="37" spans="1:6" ht="15.75" customHeight="1" x14ac:dyDescent="0.25">
      <c r="A37" s="71"/>
      <c r="B37" s="71" t="s">
        <v>138</v>
      </c>
      <c r="C37" s="71"/>
      <c r="D37" s="71"/>
      <c r="E37" s="71"/>
      <c r="F37" s="71"/>
    </row>
    <row r="38" spans="1:6" ht="16.5" customHeight="1" x14ac:dyDescent="0.3">
      <c r="A38" s="89" t="s">
        <v>1</v>
      </c>
      <c r="B38" s="58" t="s">
        <v>25</v>
      </c>
    </row>
    <row r="39" spans="1:6" ht="16.5" customHeight="1" x14ac:dyDescent="0.3">
      <c r="A39" s="74" t="s">
        <v>4</v>
      </c>
      <c r="B39" s="8"/>
      <c r="C39" s="71"/>
      <c r="D39" s="71"/>
      <c r="E39" s="71"/>
      <c r="F39" s="71"/>
    </row>
    <row r="40" spans="1:6" ht="16.5" customHeight="1" x14ac:dyDescent="0.3">
      <c r="A40" s="74" t="s">
        <v>6</v>
      </c>
      <c r="B40" s="12"/>
      <c r="C40" s="71"/>
      <c r="D40" s="71"/>
      <c r="E40" s="71"/>
      <c r="F40" s="71"/>
    </row>
    <row r="41" spans="1:6" ht="16.5" customHeight="1" x14ac:dyDescent="0.3">
      <c r="A41" s="8" t="s">
        <v>8</v>
      </c>
      <c r="B41" s="12"/>
      <c r="C41" s="71"/>
      <c r="D41" s="71"/>
      <c r="E41" s="71"/>
      <c r="F41" s="71"/>
    </row>
    <row r="42" spans="1:6" ht="16.5" customHeight="1" x14ac:dyDescent="0.3">
      <c r="A42" s="8" t="s">
        <v>10</v>
      </c>
      <c r="B42" s="13"/>
      <c r="C42" s="71"/>
      <c r="D42" s="71"/>
      <c r="E42" s="71"/>
      <c r="F42" s="71"/>
    </row>
    <row r="43" spans="1:6" ht="15.75" customHeight="1" x14ac:dyDescent="0.25">
      <c r="A43" s="71"/>
      <c r="B43" s="71"/>
      <c r="C43" s="71"/>
      <c r="D43" s="71"/>
      <c r="E43" s="71"/>
      <c r="F43" s="71"/>
    </row>
    <row r="44" spans="1:6" ht="16.5" customHeight="1" x14ac:dyDescent="0.3">
      <c r="A44" s="16" t="s">
        <v>13</v>
      </c>
      <c r="B44" s="15" t="s">
        <v>14</v>
      </c>
      <c r="C44" s="16" t="s">
        <v>15</v>
      </c>
      <c r="D44" s="16" t="s">
        <v>16</v>
      </c>
      <c r="E44" s="16" t="s">
        <v>126</v>
      </c>
      <c r="F44" s="16" t="s">
        <v>17</v>
      </c>
    </row>
    <row r="45" spans="1:6" ht="16.5" customHeight="1" x14ac:dyDescent="0.3">
      <c r="A45" s="17">
        <v>1</v>
      </c>
      <c r="B45" s="18"/>
      <c r="C45" s="18"/>
      <c r="D45" s="19"/>
      <c r="E45" s="19"/>
      <c r="F45" s="20"/>
    </row>
    <row r="46" spans="1:6" ht="16.5" customHeight="1" x14ac:dyDescent="0.3">
      <c r="A46" s="17">
        <v>2</v>
      </c>
      <c r="B46" s="18"/>
      <c r="C46" s="18"/>
      <c r="D46" s="19"/>
      <c r="E46" s="19"/>
      <c r="F46" s="19"/>
    </row>
    <row r="47" spans="1:6" ht="16.5" customHeight="1" x14ac:dyDescent="0.3">
      <c r="A47" s="17">
        <v>3</v>
      </c>
      <c r="B47" s="18"/>
      <c r="C47" s="18"/>
      <c r="D47" s="19"/>
      <c r="E47" s="19"/>
      <c r="F47" s="19"/>
    </row>
    <row r="48" spans="1:6" ht="16.5" customHeight="1" x14ac:dyDescent="0.3">
      <c r="A48" s="17">
        <v>4</v>
      </c>
      <c r="B48" s="18"/>
      <c r="C48" s="18"/>
      <c r="D48" s="19"/>
      <c r="E48" s="19"/>
      <c r="F48" s="19"/>
    </row>
    <row r="49" spans="1:8" ht="16.5" customHeight="1" x14ac:dyDescent="0.3">
      <c r="A49" s="17">
        <v>5</v>
      </c>
      <c r="B49" s="18"/>
      <c r="C49" s="18"/>
      <c r="D49" s="19"/>
      <c r="E49" s="19"/>
      <c r="F49" s="19"/>
    </row>
    <row r="50" spans="1:8" ht="16.5" customHeight="1" x14ac:dyDescent="0.3">
      <c r="A50" s="17">
        <v>6</v>
      </c>
      <c r="B50" s="21"/>
      <c r="C50" s="21"/>
      <c r="D50" s="22"/>
      <c r="E50" s="22"/>
      <c r="F50" s="22"/>
    </row>
    <row r="51" spans="1:8" ht="16.5" customHeight="1" x14ac:dyDescent="0.3">
      <c r="A51" s="23" t="s">
        <v>18</v>
      </c>
      <c r="B51" s="24" t="e">
        <f>AVERAGE(B45:B50)</f>
        <v>#DIV/0!</v>
      </c>
      <c r="C51" s="25" t="e">
        <f>AVERAGE(C45:C50)</f>
        <v>#DIV/0!</v>
      </c>
      <c r="D51" s="26" t="e">
        <f>AVERAGE(D45:D50)</f>
        <v>#DIV/0!</v>
      </c>
      <c r="E51" s="26"/>
      <c r="F51" s="26" t="e">
        <f>AVERAGE(F45:F50)</f>
        <v>#DIV/0!</v>
      </c>
    </row>
    <row r="52" spans="1:8" ht="16.5" customHeight="1" x14ac:dyDescent="0.3">
      <c r="A52" s="27" t="s">
        <v>19</v>
      </c>
      <c r="B52" s="28" t="e">
        <f>(STDEV(B45:B50)/B51)</f>
        <v>#DIV/0!</v>
      </c>
      <c r="C52" s="29"/>
      <c r="D52" s="29"/>
      <c r="E52" s="29"/>
      <c r="F52" s="30"/>
    </row>
    <row r="53" spans="1:8" s="592" customFormat="1" ht="16.5" customHeight="1" x14ac:dyDescent="0.3">
      <c r="A53" s="31" t="s">
        <v>20</v>
      </c>
      <c r="B53" s="32">
        <f>COUNT(B45:B50)</f>
        <v>0</v>
      </c>
      <c r="C53" s="33"/>
      <c r="D53" s="72"/>
      <c r="E53" s="72"/>
      <c r="F53" s="35"/>
    </row>
    <row r="54" spans="1:8" s="592" customFormat="1" ht="15.75" customHeight="1" x14ac:dyDescent="0.25">
      <c r="A54" s="71"/>
      <c r="B54" s="71"/>
      <c r="C54" s="71"/>
      <c r="D54" s="71"/>
      <c r="E54" s="71"/>
      <c r="F54" s="71"/>
    </row>
    <row r="55" spans="1:8" s="592" customFormat="1" ht="16.5" customHeight="1" x14ac:dyDescent="0.3">
      <c r="A55" s="74" t="s">
        <v>21</v>
      </c>
      <c r="B55" s="40" t="s">
        <v>22</v>
      </c>
      <c r="C55" s="39"/>
      <c r="D55" s="39"/>
      <c r="E55" s="39"/>
      <c r="F55" s="39"/>
    </row>
    <row r="56" spans="1:8" ht="16.5" customHeight="1" x14ac:dyDescent="0.3">
      <c r="A56" s="74"/>
      <c r="B56" s="40" t="s">
        <v>23</v>
      </c>
      <c r="C56" s="39"/>
      <c r="D56" s="39"/>
      <c r="E56" s="39"/>
      <c r="F56" s="39"/>
    </row>
    <row r="57" spans="1:8" ht="16.5" customHeight="1" x14ac:dyDescent="0.3">
      <c r="A57" s="74"/>
      <c r="B57" s="40" t="s">
        <v>24</v>
      </c>
      <c r="C57" s="39"/>
      <c r="D57" s="39"/>
      <c r="E57" s="39"/>
      <c r="F57" s="39"/>
    </row>
    <row r="58" spans="1:8" ht="14.25" customHeight="1" thickBot="1" x14ac:dyDescent="0.3">
      <c r="A58" s="41"/>
      <c r="B58" s="71" t="s">
        <v>139</v>
      </c>
      <c r="D58" s="42"/>
      <c r="E58" s="646"/>
      <c r="G58" s="43"/>
      <c r="H58" s="43"/>
    </row>
    <row r="59" spans="1:8" ht="15" customHeight="1" x14ac:dyDescent="0.3">
      <c r="B59" s="648" t="s">
        <v>26</v>
      </c>
      <c r="C59" s="648"/>
      <c r="F59" s="44" t="s">
        <v>27</v>
      </c>
      <c r="G59" s="45"/>
      <c r="H59" s="44" t="s">
        <v>28</v>
      </c>
    </row>
    <row r="60" spans="1:8" ht="15" customHeight="1" x14ac:dyDescent="0.3">
      <c r="A60" s="46" t="s">
        <v>29</v>
      </c>
      <c r="B60" s="48" t="s">
        <v>129</v>
      </c>
      <c r="C60" s="48"/>
      <c r="F60" s="48"/>
      <c r="H60" s="48"/>
    </row>
    <row r="61" spans="1:8" ht="15" customHeight="1" x14ac:dyDescent="0.3">
      <c r="A61" s="46" t="s">
        <v>30</v>
      </c>
      <c r="B61" s="49"/>
      <c r="C61" s="49"/>
      <c r="F61" s="49"/>
      <c r="H61" s="50"/>
    </row>
  </sheetData>
  <sheetProtection formatCells="0" formatColumns="0" formatRows="0" insertColumns="0" insertRows="0" insertHyperlinks="0" deleteColumns="0" deleteRows="0" sort="0" autoFilter="0" pivotTables="0"/>
  <mergeCells count="2">
    <mergeCell ref="A15:F15"/>
    <mergeCell ref="B59:C59"/>
  </mergeCells>
  <pageMargins left="0.7" right="0.7" top="0.75" bottom="0.75" header="0.3" footer="0.3"/>
  <pageSetup scale="44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4:J61"/>
  <sheetViews>
    <sheetView topLeftCell="C33" workbookViewId="0">
      <selection activeCell="A15" sqref="A15:H61"/>
    </sheetView>
  </sheetViews>
  <sheetFormatPr defaultRowHeight="13.5" x14ac:dyDescent="0.25"/>
  <cols>
    <col min="1" max="1" width="27.5703125" style="592" customWidth="1"/>
    <col min="2" max="2" width="20.42578125" style="592" customWidth="1"/>
    <col min="3" max="3" width="31.85546875" style="592" customWidth="1"/>
    <col min="4" max="5" width="25.85546875" style="592" customWidth="1"/>
    <col min="6" max="6" width="25.7109375" style="592" customWidth="1"/>
    <col min="7" max="7" width="23.140625" style="592" customWidth="1"/>
    <col min="8" max="8" width="28.42578125" style="592" customWidth="1"/>
    <col min="9" max="9" width="21.5703125" style="592" customWidth="1"/>
    <col min="10" max="10" width="9.140625" style="592" customWidth="1"/>
    <col min="11" max="16384" width="9.140625" style="43"/>
  </cols>
  <sheetData>
    <row r="14" spans="1:7" ht="15" customHeight="1" x14ac:dyDescent="0.3">
      <c r="A14" s="1"/>
      <c r="C14" s="3"/>
      <c r="G14" s="3"/>
    </row>
    <row r="15" spans="1:7" ht="18.75" customHeight="1" x14ac:dyDescent="0.3">
      <c r="A15" s="647" t="s">
        <v>0</v>
      </c>
      <c r="B15" s="647"/>
      <c r="C15" s="647"/>
      <c r="D15" s="647"/>
      <c r="E15" s="647"/>
      <c r="F15" s="647"/>
    </row>
    <row r="16" spans="1:7" ht="16.5" customHeight="1" x14ac:dyDescent="0.3">
      <c r="A16" s="89" t="s">
        <v>1</v>
      </c>
      <c r="B16" s="58" t="s">
        <v>2</v>
      </c>
    </row>
    <row r="17" spans="1:6" ht="16.5" customHeight="1" x14ac:dyDescent="0.3">
      <c r="A17" s="8" t="s">
        <v>3</v>
      </c>
      <c r="B17" s="8" t="s">
        <v>5</v>
      </c>
      <c r="D17" s="9"/>
      <c r="E17" s="9"/>
      <c r="F17" s="71"/>
    </row>
    <row r="18" spans="1:6" ht="16.5" customHeight="1" x14ac:dyDescent="0.3">
      <c r="A18" s="74" t="s">
        <v>4</v>
      </c>
      <c r="B18" s="12" t="s">
        <v>127</v>
      </c>
      <c r="C18" s="71"/>
      <c r="D18" s="71"/>
      <c r="E18" s="71"/>
      <c r="F18" s="71"/>
    </row>
    <row r="19" spans="1:6" ht="16.5" customHeight="1" x14ac:dyDescent="0.3">
      <c r="A19" s="74" t="s">
        <v>6</v>
      </c>
      <c r="B19" s="12">
        <v>99.4</v>
      </c>
      <c r="C19" s="71"/>
      <c r="D19" s="71"/>
      <c r="E19" s="71"/>
      <c r="F19" s="71"/>
    </row>
    <row r="20" spans="1:6" ht="16.5" customHeight="1" x14ac:dyDescent="0.3">
      <c r="A20" s="8" t="s">
        <v>8</v>
      </c>
      <c r="B20" s="12">
        <v>28.39</v>
      </c>
      <c r="C20" s="71"/>
      <c r="D20" s="71"/>
      <c r="E20" s="71"/>
      <c r="F20" s="71"/>
    </row>
    <row r="21" spans="1:6" ht="16.5" customHeight="1" x14ac:dyDescent="0.3">
      <c r="A21" s="8" t="s">
        <v>10</v>
      </c>
      <c r="B21" s="13">
        <f>28.39/20*4/20</f>
        <v>0.28389999999999999</v>
      </c>
      <c r="C21" s="71"/>
      <c r="D21" s="71"/>
      <c r="E21" s="71"/>
      <c r="F21" s="71"/>
    </row>
    <row r="22" spans="1:6" ht="15.75" customHeight="1" x14ac:dyDescent="0.25">
      <c r="A22" s="71"/>
      <c r="B22" s="71"/>
      <c r="C22" s="71"/>
      <c r="D22" s="71"/>
      <c r="E22" s="71"/>
      <c r="F22" s="71"/>
    </row>
    <row r="23" spans="1:6" ht="16.5" customHeight="1" x14ac:dyDescent="0.3">
      <c r="A23" s="16" t="s">
        <v>13</v>
      </c>
      <c r="B23" s="15" t="s">
        <v>14</v>
      </c>
      <c r="C23" s="16" t="s">
        <v>15</v>
      </c>
      <c r="D23" s="16" t="s">
        <v>16</v>
      </c>
      <c r="E23" s="16" t="s">
        <v>126</v>
      </c>
      <c r="F23" s="16" t="s">
        <v>17</v>
      </c>
    </row>
    <row r="24" spans="1:6" ht="16.5" customHeight="1" x14ac:dyDescent="0.3">
      <c r="A24" s="17">
        <v>1</v>
      </c>
      <c r="B24" s="18">
        <v>103243104</v>
      </c>
      <c r="C24" s="18">
        <v>7179.08</v>
      </c>
      <c r="D24" s="19">
        <v>1.07</v>
      </c>
      <c r="E24" s="19">
        <v>9.41</v>
      </c>
      <c r="F24" s="20">
        <v>4.96</v>
      </c>
    </row>
    <row r="25" spans="1:6" ht="16.5" customHeight="1" x14ac:dyDescent="0.3">
      <c r="A25" s="17">
        <v>2</v>
      </c>
      <c r="B25" s="18">
        <v>103390967</v>
      </c>
      <c r="C25" s="18">
        <v>7186.22</v>
      </c>
      <c r="D25" s="19">
        <v>1.07</v>
      </c>
      <c r="E25" s="19">
        <v>9.41</v>
      </c>
      <c r="F25" s="19">
        <v>4.96</v>
      </c>
    </row>
    <row r="26" spans="1:6" ht="16.5" customHeight="1" x14ac:dyDescent="0.3">
      <c r="A26" s="17">
        <v>3</v>
      </c>
      <c r="B26" s="18">
        <v>103985990</v>
      </c>
      <c r="C26" s="18">
        <v>7144.15</v>
      </c>
      <c r="D26" s="19">
        <v>1.08</v>
      </c>
      <c r="E26" s="19">
        <v>9.3800000000000008</v>
      </c>
      <c r="F26" s="19">
        <v>4.96</v>
      </c>
    </row>
    <row r="27" spans="1:6" ht="16.5" customHeight="1" x14ac:dyDescent="0.3">
      <c r="A27" s="17">
        <v>4</v>
      </c>
      <c r="B27" s="18">
        <v>103374653</v>
      </c>
      <c r="C27" s="18">
        <v>7161.85</v>
      </c>
      <c r="D27" s="19">
        <v>1.06</v>
      </c>
      <c r="E27" s="19">
        <v>9.39</v>
      </c>
      <c r="F27" s="19">
        <v>4.96</v>
      </c>
    </row>
    <row r="28" spans="1:6" ht="16.5" customHeight="1" x14ac:dyDescent="0.3">
      <c r="A28" s="17">
        <v>5</v>
      </c>
      <c r="B28" s="18">
        <v>103405466</v>
      </c>
      <c r="C28" s="18">
        <v>7157.94</v>
      </c>
      <c r="D28" s="19">
        <v>1.06</v>
      </c>
      <c r="E28" s="19">
        <v>9.41</v>
      </c>
      <c r="F28" s="19">
        <v>4.96</v>
      </c>
    </row>
    <row r="29" spans="1:6" ht="16.5" customHeight="1" x14ac:dyDescent="0.3">
      <c r="A29" s="17">
        <v>6</v>
      </c>
      <c r="B29" s="21">
        <v>103842669</v>
      </c>
      <c r="C29" s="21">
        <v>7108.88</v>
      </c>
      <c r="D29" s="22">
        <v>1.08</v>
      </c>
      <c r="E29" s="22">
        <v>9.35</v>
      </c>
      <c r="F29" s="22">
        <v>4.96</v>
      </c>
    </row>
    <row r="30" spans="1:6" ht="16.5" customHeight="1" x14ac:dyDescent="0.3">
      <c r="A30" s="23" t="s">
        <v>18</v>
      </c>
      <c r="B30" s="24">
        <f>AVERAGE(B24:B29)</f>
        <v>103540474.83333333</v>
      </c>
      <c r="C30" s="25">
        <f>AVERAGE(C24:C29)</f>
        <v>7156.3533333333326</v>
      </c>
      <c r="D30" s="26">
        <f>AVERAGE(D24:D29)</f>
        <v>1.07</v>
      </c>
      <c r="E30" s="26">
        <v>9.39</v>
      </c>
      <c r="F30" s="26">
        <f>AVERAGE(F24:F29)</f>
        <v>4.96</v>
      </c>
    </row>
    <row r="31" spans="1:6" ht="16.5" customHeight="1" x14ac:dyDescent="0.3">
      <c r="A31" s="27" t="s">
        <v>19</v>
      </c>
      <c r="B31" s="28">
        <f>(STDEV(B24:B29)/B30)</f>
        <v>2.8855181501425456E-3</v>
      </c>
      <c r="C31" s="29"/>
      <c r="D31" s="29"/>
      <c r="E31" s="29"/>
      <c r="F31" s="30"/>
    </row>
    <row r="32" spans="1:6" s="592" customFormat="1" ht="16.5" customHeight="1" x14ac:dyDescent="0.3">
      <c r="A32" s="31" t="s">
        <v>20</v>
      </c>
      <c r="B32" s="32">
        <f>COUNT(B24:B29)</f>
        <v>6</v>
      </c>
      <c r="C32" s="33"/>
      <c r="D32" s="72"/>
      <c r="E32" s="72"/>
      <c r="F32" s="35"/>
    </row>
    <row r="33" spans="1:6" s="592" customFormat="1" ht="15.75" customHeight="1" x14ac:dyDescent="0.25">
      <c r="A33" s="71"/>
      <c r="B33" s="71"/>
      <c r="C33" s="71"/>
      <c r="D33" s="71"/>
      <c r="E33" s="71"/>
      <c r="F33" s="71"/>
    </row>
    <row r="34" spans="1:6" s="592" customFormat="1" ht="16.5" customHeight="1" x14ac:dyDescent="0.3">
      <c r="A34" s="74" t="s">
        <v>21</v>
      </c>
      <c r="B34" s="40" t="s">
        <v>22</v>
      </c>
      <c r="C34" s="39"/>
      <c r="D34" s="39"/>
      <c r="E34" s="39"/>
      <c r="F34" s="39"/>
    </row>
    <row r="35" spans="1:6" ht="16.5" customHeight="1" x14ac:dyDescent="0.3">
      <c r="A35" s="74"/>
      <c r="B35" s="40" t="s">
        <v>23</v>
      </c>
      <c r="C35" s="39"/>
      <c r="D35" s="39"/>
      <c r="E35" s="39"/>
      <c r="F35" s="39"/>
    </row>
    <row r="36" spans="1:6" ht="16.5" customHeight="1" x14ac:dyDescent="0.3">
      <c r="A36" s="74"/>
      <c r="B36" s="40" t="s">
        <v>24</v>
      </c>
      <c r="C36" s="39"/>
      <c r="D36" s="39"/>
      <c r="E36" s="39"/>
      <c r="F36" s="39"/>
    </row>
    <row r="37" spans="1:6" ht="15.75" customHeight="1" x14ac:dyDescent="0.25">
      <c r="A37" s="71"/>
      <c r="B37" s="71" t="s">
        <v>138</v>
      </c>
      <c r="C37" s="71"/>
      <c r="D37" s="71"/>
      <c r="E37" s="71"/>
      <c r="F37" s="71"/>
    </row>
    <row r="38" spans="1:6" ht="16.5" customHeight="1" x14ac:dyDescent="0.3">
      <c r="A38" s="89" t="s">
        <v>1</v>
      </c>
      <c r="B38" s="58" t="s">
        <v>25</v>
      </c>
    </row>
    <row r="39" spans="1:6" ht="16.5" customHeight="1" x14ac:dyDescent="0.3">
      <c r="A39" s="74" t="s">
        <v>4</v>
      </c>
      <c r="B39" s="8"/>
      <c r="C39" s="71"/>
      <c r="D39" s="71"/>
      <c r="E39" s="71"/>
      <c r="F39" s="71"/>
    </row>
    <row r="40" spans="1:6" ht="16.5" customHeight="1" x14ac:dyDescent="0.3">
      <c r="A40" s="74" t="s">
        <v>6</v>
      </c>
      <c r="B40" s="12"/>
      <c r="C40" s="71"/>
      <c r="D40" s="71"/>
      <c r="E40" s="71"/>
      <c r="F40" s="71"/>
    </row>
    <row r="41" spans="1:6" ht="16.5" customHeight="1" x14ac:dyDescent="0.3">
      <c r="A41" s="8" t="s">
        <v>8</v>
      </c>
      <c r="C41" s="71"/>
      <c r="D41" s="71"/>
      <c r="E41" s="71"/>
      <c r="F41" s="71"/>
    </row>
    <row r="42" spans="1:6" ht="16.5" customHeight="1" x14ac:dyDescent="0.3">
      <c r="A42" s="8" t="s">
        <v>10</v>
      </c>
      <c r="B42" s="13"/>
      <c r="C42" s="71"/>
      <c r="D42" s="71"/>
      <c r="E42" s="71"/>
      <c r="F42" s="71"/>
    </row>
    <row r="43" spans="1:6" ht="15.75" customHeight="1" x14ac:dyDescent="0.25">
      <c r="A43" s="71"/>
      <c r="B43" s="71"/>
      <c r="C43" s="71"/>
      <c r="D43" s="71"/>
      <c r="E43" s="71"/>
      <c r="F43" s="71"/>
    </row>
    <row r="44" spans="1:6" ht="16.5" customHeight="1" x14ac:dyDescent="0.3">
      <c r="A44" s="16" t="s">
        <v>13</v>
      </c>
      <c r="B44" s="15" t="s">
        <v>14</v>
      </c>
      <c r="C44" s="16" t="s">
        <v>15</v>
      </c>
      <c r="D44" s="16" t="s">
        <v>16</v>
      </c>
      <c r="E44" s="16" t="s">
        <v>126</v>
      </c>
      <c r="F44" s="16" t="s">
        <v>17</v>
      </c>
    </row>
    <row r="45" spans="1:6" ht="16.5" customHeight="1" x14ac:dyDescent="0.3">
      <c r="A45" s="17">
        <v>1</v>
      </c>
      <c r="B45" s="18"/>
      <c r="C45" s="18"/>
      <c r="D45" s="19"/>
      <c r="E45" s="19"/>
      <c r="F45" s="20"/>
    </row>
    <row r="46" spans="1:6" ht="16.5" customHeight="1" x14ac:dyDescent="0.3">
      <c r="A46" s="17">
        <v>2</v>
      </c>
      <c r="B46" s="18"/>
      <c r="C46" s="18"/>
      <c r="D46" s="19"/>
      <c r="E46" s="19"/>
      <c r="F46" s="19"/>
    </row>
    <row r="47" spans="1:6" ht="16.5" customHeight="1" x14ac:dyDescent="0.3">
      <c r="A47" s="17">
        <v>3</v>
      </c>
      <c r="B47" s="18"/>
      <c r="C47" s="18"/>
      <c r="D47" s="19"/>
      <c r="E47" s="19"/>
      <c r="F47" s="19"/>
    </row>
    <row r="48" spans="1:6" ht="16.5" customHeight="1" x14ac:dyDescent="0.3">
      <c r="A48" s="17">
        <v>4</v>
      </c>
      <c r="B48" s="18"/>
      <c r="C48" s="18"/>
      <c r="D48" s="19"/>
      <c r="E48" s="19"/>
      <c r="F48" s="19"/>
    </row>
    <row r="49" spans="1:8" ht="16.5" customHeight="1" x14ac:dyDescent="0.3">
      <c r="A49" s="17">
        <v>5</v>
      </c>
      <c r="B49" s="18"/>
      <c r="C49" s="18"/>
      <c r="D49" s="19"/>
      <c r="E49" s="19"/>
      <c r="F49" s="19"/>
    </row>
    <row r="50" spans="1:8" ht="16.5" customHeight="1" x14ac:dyDescent="0.3">
      <c r="A50" s="17">
        <v>6</v>
      </c>
      <c r="B50" s="21"/>
      <c r="C50" s="21"/>
      <c r="D50" s="22"/>
      <c r="E50" s="22"/>
      <c r="F50" s="22"/>
    </row>
    <row r="51" spans="1:8" ht="16.5" customHeight="1" x14ac:dyDescent="0.3">
      <c r="A51" s="23" t="s">
        <v>18</v>
      </c>
      <c r="B51" s="24" t="e">
        <f>AVERAGE(B45:B50)</f>
        <v>#DIV/0!</v>
      </c>
      <c r="C51" s="25" t="e">
        <f>AVERAGE(C45:C50)</f>
        <v>#DIV/0!</v>
      </c>
      <c r="D51" s="26" t="e">
        <f>AVERAGE(D45:D50)</f>
        <v>#DIV/0!</v>
      </c>
      <c r="E51" s="26"/>
      <c r="F51" s="26" t="e">
        <f>AVERAGE(F45:F50)</f>
        <v>#DIV/0!</v>
      </c>
    </row>
    <row r="52" spans="1:8" ht="16.5" customHeight="1" x14ac:dyDescent="0.3">
      <c r="A52" s="27" t="s">
        <v>19</v>
      </c>
      <c r="B52" s="28" t="e">
        <f>(STDEV(B45:B50)/B51)</f>
        <v>#DIV/0!</v>
      </c>
      <c r="C52" s="29"/>
      <c r="D52" s="29"/>
      <c r="E52" s="29"/>
      <c r="F52" s="30"/>
    </row>
    <row r="53" spans="1:8" s="592" customFormat="1" ht="16.5" customHeight="1" x14ac:dyDescent="0.3">
      <c r="A53" s="31" t="s">
        <v>20</v>
      </c>
      <c r="B53" s="32">
        <f>COUNT(B45:B50)</f>
        <v>0</v>
      </c>
      <c r="C53" s="33"/>
      <c r="D53" s="72"/>
      <c r="E53" s="72"/>
      <c r="F53" s="35"/>
    </row>
    <row r="54" spans="1:8" s="592" customFormat="1" ht="15.75" customHeight="1" x14ac:dyDescent="0.25">
      <c r="A54" s="71"/>
      <c r="B54" s="71"/>
      <c r="C54" s="71"/>
      <c r="D54" s="71"/>
      <c r="E54" s="71"/>
      <c r="F54" s="71"/>
    </row>
    <row r="55" spans="1:8" s="592" customFormat="1" ht="16.5" customHeight="1" x14ac:dyDescent="0.3">
      <c r="A55" s="74" t="s">
        <v>21</v>
      </c>
      <c r="B55" s="40" t="s">
        <v>22</v>
      </c>
      <c r="C55" s="39"/>
      <c r="D55" s="39"/>
      <c r="E55" s="39"/>
      <c r="F55" s="39"/>
    </row>
    <row r="56" spans="1:8" ht="16.5" customHeight="1" x14ac:dyDescent="0.3">
      <c r="A56" s="74"/>
      <c r="B56" s="40" t="s">
        <v>23</v>
      </c>
      <c r="C56" s="39"/>
      <c r="D56" s="39"/>
      <c r="E56" s="39"/>
      <c r="F56" s="39"/>
    </row>
    <row r="57" spans="1:8" ht="16.5" customHeight="1" x14ac:dyDescent="0.3">
      <c r="A57" s="74"/>
      <c r="B57" s="40" t="s">
        <v>24</v>
      </c>
      <c r="C57" s="39"/>
      <c r="D57" s="39"/>
      <c r="E57" s="39"/>
      <c r="F57" s="39"/>
    </row>
    <row r="58" spans="1:8" ht="14.25" customHeight="1" thickBot="1" x14ac:dyDescent="0.3">
      <c r="A58" s="41"/>
      <c r="B58" s="71" t="s">
        <v>139</v>
      </c>
      <c r="D58" s="42"/>
      <c r="E58" s="646"/>
      <c r="G58" s="43"/>
      <c r="H58" s="43"/>
    </row>
    <row r="59" spans="1:8" ht="15" customHeight="1" x14ac:dyDescent="0.3">
      <c r="B59" s="648" t="s">
        <v>26</v>
      </c>
      <c r="C59" s="648"/>
      <c r="F59" s="44" t="s">
        <v>27</v>
      </c>
      <c r="G59" s="45"/>
      <c r="H59" s="44" t="s">
        <v>28</v>
      </c>
    </row>
    <row r="60" spans="1:8" ht="15" customHeight="1" x14ac:dyDescent="0.3">
      <c r="A60" s="46" t="s">
        <v>29</v>
      </c>
      <c r="B60" s="48" t="s">
        <v>129</v>
      </c>
      <c r="C60" s="48"/>
      <c r="F60" s="48"/>
      <c r="H60" s="48"/>
    </row>
    <row r="61" spans="1:8" ht="15" customHeight="1" x14ac:dyDescent="0.3">
      <c r="A61" s="46" t="s">
        <v>30</v>
      </c>
      <c r="B61" s="49"/>
      <c r="C61" s="49"/>
      <c r="F61" s="49"/>
      <c r="H61" s="50"/>
    </row>
  </sheetData>
  <sheetProtection formatCells="0" formatColumns="0" formatRows="0" insertColumns="0" insertRows="0" insertHyperlinks="0" deleteColumns="0" deleteRows="0" sort="0" autoFilter="0" pivotTables="0"/>
  <mergeCells count="2">
    <mergeCell ref="A15:F15"/>
    <mergeCell ref="B59:C59"/>
  </mergeCells>
  <pageMargins left="0.7" right="0.7" top="0.75" bottom="0.75" header="0.3" footer="0.3"/>
  <pageSetup scale="44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0:H54"/>
  <sheetViews>
    <sheetView view="pageBreakPreview" workbookViewId="0">
      <selection activeCell="A12" sqref="A12:J54"/>
    </sheetView>
  </sheetViews>
  <sheetFormatPr defaultRowHeight="15" x14ac:dyDescent="0.3"/>
  <cols>
    <col min="1" max="1" width="15.5703125" style="1" customWidth="1"/>
    <col min="2" max="2" width="18.42578125" style="1" customWidth="1"/>
    <col min="3" max="3" width="14.28515625" style="1" customWidth="1"/>
    <col min="4" max="4" width="15" style="1" customWidth="1"/>
    <col min="5" max="5" width="9.140625" style="1" customWidth="1"/>
    <col min="6" max="6" width="27.85546875" style="1" customWidth="1"/>
    <col min="7" max="7" width="12.28515625" style="1" customWidth="1"/>
    <col min="8" max="8" width="9.140625" style="1" customWidth="1"/>
  </cols>
  <sheetData>
    <row r="10" spans="1:7" ht="13.5" customHeight="1" x14ac:dyDescent="0.3"/>
    <row r="11" spans="1:7" ht="13.5" customHeight="1" x14ac:dyDescent="0.3">
      <c r="A11" s="652" t="s">
        <v>31</v>
      </c>
      <c r="B11" s="653"/>
      <c r="C11" s="653"/>
      <c r="D11" s="653"/>
      <c r="E11" s="653"/>
      <c r="F11" s="654"/>
      <c r="G11" s="90"/>
    </row>
    <row r="12" spans="1:7" ht="16.5" customHeight="1" x14ac:dyDescent="0.3">
      <c r="A12" s="651" t="s">
        <v>32</v>
      </c>
      <c r="B12" s="651"/>
      <c r="C12" s="651"/>
      <c r="D12" s="651"/>
      <c r="E12" s="651"/>
      <c r="F12" s="651"/>
      <c r="G12" s="89"/>
    </row>
    <row r="14" spans="1:7" ht="16.5" customHeight="1" x14ac:dyDescent="0.3">
      <c r="A14" s="656" t="s">
        <v>33</v>
      </c>
      <c r="B14" s="656"/>
      <c r="C14" s="59" t="s">
        <v>5</v>
      </c>
    </row>
    <row r="15" spans="1:7" ht="16.5" customHeight="1" x14ac:dyDescent="0.3">
      <c r="A15" s="656" t="s">
        <v>34</v>
      </c>
      <c r="B15" s="656"/>
      <c r="C15" s="59" t="s">
        <v>7</v>
      </c>
    </row>
    <row r="16" spans="1:7" ht="16.5" customHeight="1" x14ac:dyDescent="0.3">
      <c r="A16" s="656" t="s">
        <v>35</v>
      </c>
      <c r="B16" s="656"/>
      <c r="C16" s="59" t="s">
        <v>9</v>
      </c>
    </row>
    <row r="17" spans="1:5" ht="16.5" customHeight="1" x14ac:dyDescent="0.3">
      <c r="A17" s="656" t="s">
        <v>36</v>
      </c>
      <c r="B17" s="656"/>
      <c r="C17" s="59" t="s">
        <v>11</v>
      </c>
    </row>
    <row r="18" spans="1:5" ht="16.5" customHeight="1" x14ac:dyDescent="0.3">
      <c r="A18" s="656" t="s">
        <v>37</v>
      </c>
      <c r="B18" s="656"/>
      <c r="C18" s="96" t="s">
        <v>12</v>
      </c>
    </row>
    <row r="19" spans="1:5" ht="16.5" customHeight="1" x14ac:dyDescent="0.3">
      <c r="A19" s="656" t="s">
        <v>38</v>
      </c>
      <c r="B19" s="656"/>
      <c r="C19" s="96" t="e">
        <f>#REF!</f>
        <v>#REF!</v>
      </c>
    </row>
    <row r="20" spans="1:5" ht="16.5" customHeight="1" x14ac:dyDescent="0.3">
      <c r="A20" s="61"/>
      <c r="B20" s="61"/>
      <c r="C20" s="76"/>
    </row>
    <row r="21" spans="1:5" ht="16.5" customHeight="1" x14ac:dyDescent="0.3">
      <c r="A21" s="651" t="s">
        <v>1</v>
      </c>
      <c r="B21" s="651"/>
      <c r="C21" s="58" t="s">
        <v>39</v>
      </c>
      <c r="D21" s="65"/>
    </row>
    <row r="22" spans="1:5" ht="15.75" customHeight="1" x14ac:dyDescent="0.3">
      <c r="A22" s="655"/>
      <c r="B22" s="655"/>
      <c r="C22" s="56"/>
      <c r="D22" s="655"/>
      <c r="E22" s="655"/>
    </row>
    <row r="23" spans="1:5" ht="33.75" customHeight="1" x14ac:dyDescent="0.3">
      <c r="C23" s="85" t="s">
        <v>40</v>
      </c>
      <c r="D23" s="84" t="s">
        <v>41</v>
      </c>
      <c r="E23" s="51"/>
    </row>
    <row r="24" spans="1:5" ht="15.75" customHeight="1" x14ac:dyDescent="0.3">
      <c r="C24" s="94">
        <v>1229.0999999999999</v>
      </c>
      <c r="D24" s="86">
        <f t="shared" ref="D24:D43" si="0">(C24-$C$46)/$C$46</f>
        <v>-2.7529568119251217E-3</v>
      </c>
      <c r="E24" s="52"/>
    </row>
    <row r="25" spans="1:5" ht="15.75" customHeight="1" x14ac:dyDescent="0.3">
      <c r="C25" s="94">
        <v>1234.6099999999999</v>
      </c>
      <c r="D25" s="87">
        <f t="shared" si="0"/>
        <v>1.7176568142780219E-3</v>
      </c>
      <c r="E25" s="52"/>
    </row>
    <row r="26" spans="1:5" ht="15.75" customHeight="1" x14ac:dyDescent="0.3">
      <c r="C26" s="94">
        <v>1230.24</v>
      </c>
      <c r="D26" s="87">
        <f t="shared" si="0"/>
        <v>-1.8280022685726646E-3</v>
      </c>
      <c r="E26" s="52"/>
    </row>
    <row r="27" spans="1:5" ht="15.75" customHeight="1" x14ac:dyDescent="0.3">
      <c r="C27" s="94">
        <v>1238.6500000000001</v>
      </c>
      <c r="D27" s="87">
        <f t="shared" si="0"/>
        <v>4.9955658977374742E-3</v>
      </c>
      <c r="E27" s="52"/>
    </row>
    <row r="28" spans="1:5" ht="15.75" customHeight="1" x14ac:dyDescent="0.3">
      <c r="C28" s="94">
        <v>1234.0999999999999</v>
      </c>
      <c r="D28" s="87">
        <f t="shared" si="0"/>
        <v>1.3038613606730189E-3</v>
      </c>
      <c r="E28" s="52"/>
    </row>
    <row r="29" spans="1:5" ht="15.75" customHeight="1" x14ac:dyDescent="0.3">
      <c r="C29" s="94">
        <v>1218.45</v>
      </c>
      <c r="D29" s="87">
        <f t="shared" si="0"/>
        <v>-1.1393979519559051E-2</v>
      </c>
      <c r="E29" s="52"/>
    </row>
    <row r="30" spans="1:5" ht="15.75" customHeight="1" x14ac:dyDescent="0.3">
      <c r="C30" s="94">
        <v>1234.5999999999999</v>
      </c>
      <c r="D30" s="87">
        <f t="shared" si="0"/>
        <v>1.709543177932833E-3</v>
      </c>
      <c r="E30" s="52"/>
    </row>
    <row r="31" spans="1:5" ht="15.75" customHeight="1" x14ac:dyDescent="0.3">
      <c r="C31" s="94">
        <v>1226.1300000000001</v>
      </c>
      <c r="D31" s="87">
        <f t="shared" si="0"/>
        <v>-5.1627068064482549E-3</v>
      </c>
      <c r="E31" s="52"/>
    </row>
    <row r="32" spans="1:5" ht="15.75" customHeight="1" x14ac:dyDescent="0.3">
      <c r="C32" s="94">
        <v>1227.83</v>
      </c>
      <c r="D32" s="87">
        <f t="shared" si="0"/>
        <v>-3.7833886277650348E-3</v>
      </c>
      <c r="E32" s="52"/>
    </row>
    <row r="33" spans="1:7" ht="15.75" customHeight="1" x14ac:dyDescent="0.3">
      <c r="C33" s="94">
        <v>1228.01</v>
      </c>
      <c r="D33" s="87">
        <f t="shared" si="0"/>
        <v>-3.63734317355145E-3</v>
      </c>
      <c r="E33" s="52"/>
    </row>
    <row r="34" spans="1:7" ht="15.75" customHeight="1" x14ac:dyDescent="0.3">
      <c r="C34" s="94">
        <v>1237.24</v>
      </c>
      <c r="D34" s="87">
        <f t="shared" si="0"/>
        <v>3.8515431730647325E-3</v>
      </c>
      <c r="E34" s="52"/>
    </row>
    <row r="35" spans="1:7" ht="15.75" customHeight="1" x14ac:dyDescent="0.3">
      <c r="C35" s="94">
        <v>1227.6300000000001</v>
      </c>
      <c r="D35" s="87">
        <f t="shared" si="0"/>
        <v>-3.945661354668813E-3</v>
      </c>
      <c r="E35" s="52"/>
    </row>
    <row r="36" spans="1:7" ht="15.75" customHeight="1" x14ac:dyDescent="0.3">
      <c r="C36" s="94">
        <v>1230</v>
      </c>
      <c r="D36" s="87">
        <f t="shared" si="0"/>
        <v>-2.0227295408573828E-3</v>
      </c>
      <c r="E36" s="52"/>
    </row>
    <row r="37" spans="1:7" ht="15.75" customHeight="1" x14ac:dyDescent="0.3">
      <c r="C37" s="94">
        <v>1233.29</v>
      </c>
      <c r="D37" s="87">
        <f t="shared" si="0"/>
        <v>6.4665681671216427E-4</v>
      </c>
      <c r="E37" s="52"/>
    </row>
    <row r="38" spans="1:7" ht="15.75" customHeight="1" x14ac:dyDescent="0.3">
      <c r="C38" s="94">
        <v>1229.8499999999999</v>
      </c>
      <c r="D38" s="87">
        <f t="shared" si="0"/>
        <v>-2.1444340860354008E-3</v>
      </c>
      <c r="E38" s="52"/>
    </row>
    <row r="39" spans="1:7" ht="15.75" customHeight="1" x14ac:dyDescent="0.3">
      <c r="C39" s="94">
        <v>1228.28</v>
      </c>
      <c r="D39" s="87">
        <f t="shared" si="0"/>
        <v>-3.4182749922311655E-3</v>
      </c>
      <c r="E39" s="52"/>
    </row>
    <row r="40" spans="1:7" ht="15.75" customHeight="1" x14ac:dyDescent="0.3">
      <c r="C40" s="94">
        <v>1262.8699999999999</v>
      </c>
      <c r="D40" s="87">
        <f t="shared" si="0"/>
        <v>2.4646793125802705E-2</v>
      </c>
      <c r="E40" s="52"/>
    </row>
    <row r="41" spans="1:7" ht="15.75" customHeight="1" x14ac:dyDescent="0.3">
      <c r="C41" s="94">
        <v>1253.1300000000001</v>
      </c>
      <c r="D41" s="87">
        <f t="shared" si="0"/>
        <v>1.6744111325581706E-2</v>
      </c>
      <c r="E41" s="52"/>
    </row>
    <row r="42" spans="1:7" ht="15.75" customHeight="1" x14ac:dyDescent="0.3">
      <c r="C42" s="94">
        <v>1224.68</v>
      </c>
      <c r="D42" s="87">
        <f t="shared" si="0"/>
        <v>-6.3391840765017532E-3</v>
      </c>
      <c r="E42" s="52"/>
    </row>
    <row r="43" spans="1:7" ht="16.5" customHeight="1" x14ac:dyDescent="0.3">
      <c r="C43" s="95">
        <v>1221.17</v>
      </c>
      <c r="D43" s="88">
        <f t="shared" si="0"/>
        <v>-9.1870704336656402E-3</v>
      </c>
      <c r="E43" s="52"/>
    </row>
    <row r="44" spans="1:7" ht="16.5" customHeight="1" x14ac:dyDescent="0.3">
      <c r="C44" s="53"/>
      <c r="D44" s="52"/>
      <c r="E44" s="54"/>
    </row>
    <row r="45" spans="1:7" ht="16.5" customHeight="1" x14ac:dyDescent="0.3">
      <c r="B45" s="81" t="s">
        <v>42</v>
      </c>
      <c r="C45" s="82">
        <f>SUM(C24:C44)</f>
        <v>24649.86</v>
      </c>
      <c r="D45" s="77"/>
      <c r="E45" s="53"/>
    </row>
    <row r="46" spans="1:7" ht="17.25" customHeight="1" x14ac:dyDescent="0.3">
      <c r="B46" s="81" t="s">
        <v>43</v>
      </c>
      <c r="C46" s="83">
        <f>AVERAGE(C24:C44)</f>
        <v>1232.4929999999999</v>
      </c>
      <c r="E46" s="55"/>
    </row>
    <row r="47" spans="1:7" ht="17.25" customHeight="1" x14ac:dyDescent="0.3">
      <c r="A47" s="59"/>
      <c r="B47" s="78"/>
      <c r="D47" s="57"/>
      <c r="E47" s="55"/>
    </row>
    <row r="48" spans="1:7" ht="33.75" customHeight="1" x14ac:dyDescent="0.3">
      <c r="B48" s="91" t="s">
        <v>43</v>
      </c>
      <c r="C48" s="84" t="s">
        <v>44</v>
      </c>
      <c r="D48" s="79"/>
      <c r="G48" s="57"/>
    </row>
    <row r="49" spans="1:6" ht="17.25" customHeight="1" x14ac:dyDescent="0.3">
      <c r="B49" s="649">
        <f>C46</f>
        <v>1232.4929999999999</v>
      </c>
      <c r="C49" s="92">
        <f>-IF(C46&lt;=80,10%,IF(C46&lt;250,7.5%,5%))</f>
        <v>-0.05</v>
      </c>
      <c r="D49" s="80">
        <f>IF(C46&lt;=80,C46*0.9,IF(C46&lt;250,C46*0.925,C46*0.95))</f>
        <v>1170.86835</v>
      </c>
    </row>
    <row r="50" spans="1:6" ht="17.25" customHeight="1" x14ac:dyDescent="0.3">
      <c r="B50" s="650"/>
      <c r="C50" s="93">
        <f>IF(C46&lt;=80, 10%, IF(C46&lt;250, 7.5%, 5%))</f>
        <v>0.05</v>
      </c>
      <c r="D50" s="80">
        <f>IF(C46&lt;=80, C46*1.1, IF(C46&lt;250, C46*1.075, C46*1.05))</f>
        <v>1294.1176499999999</v>
      </c>
    </row>
    <row r="51" spans="1:6" ht="16.5" customHeight="1" x14ac:dyDescent="0.3">
      <c r="A51" s="62"/>
      <c r="B51" s="63"/>
      <c r="C51" s="59"/>
      <c r="D51" s="64"/>
      <c r="E51" s="59"/>
      <c r="F51" s="65"/>
    </row>
    <row r="52" spans="1:6" ht="16.5" customHeight="1" x14ac:dyDescent="0.3">
      <c r="A52" s="59"/>
      <c r="B52" s="66" t="s">
        <v>26</v>
      </c>
      <c r="C52" s="66"/>
      <c r="D52" s="67" t="s">
        <v>27</v>
      </c>
      <c r="E52" s="68"/>
      <c r="F52" s="67" t="s">
        <v>28</v>
      </c>
    </row>
    <row r="53" spans="1:6" ht="34.5" customHeight="1" x14ac:dyDescent="0.3">
      <c r="A53" s="69" t="s">
        <v>29</v>
      </c>
      <c r="B53" s="70"/>
      <c r="C53" s="71"/>
      <c r="D53" s="70"/>
      <c r="E53" s="60"/>
      <c r="F53" s="72"/>
    </row>
    <row r="54" spans="1:6" ht="34.5" customHeight="1" x14ac:dyDescent="0.3">
      <c r="A54" s="69" t="s">
        <v>30</v>
      </c>
      <c r="B54" s="73"/>
      <c r="C54" s="74"/>
      <c r="D54" s="73"/>
      <c r="E54" s="60"/>
      <c r="F54" s="75"/>
    </row>
  </sheetData>
  <sheetProtection password="F3F3" sheet="1" formatColumns="0" formatRows="0" insertColumns="0" insertHyperlinks="0" deleteColumns="0" deleteRows="0" autoFilter="0" pivotTables="0"/>
  <mergeCells count="12">
    <mergeCell ref="B49:B50"/>
    <mergeCell ref="A12:F12"/>
    <mergeCell ref="A11:F11"/>
    <mergeCell ref="A22:B22"/>
    <mergeCell ref="D22:E22"/>
    <mergeCell ref="A14:B14"/>
    <mergeCell ref="A15:B15"/>
    <mergeCell ref="A16:B16"/>
    <mergeCell ref="A17:B17"/>
    <mergeCell ref="A18:B18"/>
    <mergeCell ref="A19:B19"/>
    <mergeCell ref="A21:B21"/>
  </mergeCells>
  <conditionalFormatting sqref="D24">
    <cfRule type="cellIs" dxfId="47" priority="1" operator="notBetween">
      <formula>IF(C46&lt;=80,-10.5%,IF(C46&lt;250,-7.5%,-5.5%))</formula>
      <formula>IF(C46&lt;=80,10.5%, IF(C46&lt;250,7.5%, C46*5.5%))</formula>
    </cfRule>
  </conditionalFormatting>
  <conditionalFormatting sqref="D25">
    <cfRule type="cellIs" dxfId="46" priority="2" operator="notBetween">
      <formula>IF(C46&lt;=80,-10.5%,IF(C46&lt;250,-7.5%,-5.5%))</formula>
      <formula>IF(C46&lt;=80,10.5%, IF(C46&lt;250,7.5%, C46*5.5%))</formula>
    </cfRule>
  </conditionalFormatting>
  <conditionalFormatting sqref="D26">
    <cfRule type="cellIs" dxfId="45" priority="3" operator="notBetween">
      <formula>IF(C46&lt;=80,-10.5%,IF(C46&lt;250,-7.5%,-5.5%))</formula>
      <formula>IF(C46&lt;=80,10.5%, IF(C46&lt;250,7.5%, C46*5.5%))</formula>
    </cfRule>
  </conditionalFormatting>
  <conditionalFormatting sqref="D27">
    <cfRule type="cellIs" dxfId="44" priority="4" operator="notBetween">
      <formula>IF(C46&lt;=80,-10.5%,IF(C46&lt;250,-7.5%,-5.5%))</formula>
      <formula>IF(C46&lt;=80,10.5%, IF(C46&lt;250,7.5%, C46*5.5%))</formula>
    </cfRule>
  </conditionalFormatting>
  <conditionalFormatting sqref="D28">
    <cfRule type="cellIs" dxfId="43" priority="5" operator="notBetween">
      <formula>IF(C46&lt;=80,-10.5%,IF(C46&lt;250,-7.5%,-5.5%))</formula>
      <formula>IF(C46&lt;=80,10.5%, IF(C46&lt;250,7.5%, C46*5.5%))</formula>
    </cfRule>
  </conditionalFormatting>
  <conditionalFormatting sqref="D29">
    <cfRule type="cellIs" dxfId="42" priority="6" operator="notBetween">
      <formula>IF(C46&lt;=80,-10.5%,IF(C46&lt;250,-7.5%,-5.5%))</formula>
      <formula>IF(C46&lt;=80,10.5%, IF(C46&lt;250,7.5%, C46*5.5%))</formula>
    </cfRule>
  </conditionalFormatting>
  <conditionalFormatting sqref="D30">
    <cfRule type="cellIs" dxfId="41" priority="7" operator="notBetween">
      <formula>IF(C46&lt;=80,-10.5%,IF(C46&lt;250,-7.5%,-5.5%))</formula>
      <formula>IF(C46&lt;=80,10.5%, IF(C46&lt;250,7.5%, C46*5.5%))</formula>
    </cfRule>
  </conditionalFormatting>
  <conditionalFormatting sqref="D31">
    <cfRule type="cellIs" dxfId="40" priority="8" operator="notBetween">
      <formula>IF(C46&lt;=80,-10.5%,IF(C46&lt;250,-7.5%,-5.5%))</formula>
      <formula>IF(C46&lt;=80,10.5%, IF(C46&lt;250,7.5%, C46*5.5%))</formula>
    </cfRule>
  </conditionalFormatting>
  <conditionalFormatting sqref="D32">
    <cfRule type="cellIs" dxfId="39" priority="9" operator="notBetween">
      <formula>IF(C46&lt;=80,-10.5%,IF(C46&lt;250,-7.5%,-5.5%))</formula>
      <formula>IF(C46&lt;=80,10.5%, IF(C46&lt;250,7.5%, C46*5.5%))</formula>
    </cfRule>
  </conditionalFormatting>
  <conditionalFormatting sqref="D33">
    <cfRule type="cellIs" dxfId="38" priority="10" operator="notBetween">
      <formula>IF(C46&lt;=80,-10.5%,IF(C46&lt;250,-7.5%,-5.5%))</formula>
      <formula>IF(C46&lt;=80,10.5%, IF(C46&lt;250,7.5%, C46*5.5%))</formula>
    </cfRule>
  </conditionalFormatting>
  <conditionalFormatting sqref="D34">
    <cfRule type="cellIs" dxfId="37" priority="11" operator="notBetween">
      <formula>IF(C46&lt;=80,-10.5%,IF(C46&lt;250,-7.5%,-5.5%))</formula>
      <formula>IF(C46&lt;=80,10.5%, IF(C46&lt;250,7.5%, C46*5.5%))</formula>
    </cfRule>
  </conditionalFormatting>
  <conditionalFormatting sqref="D35">
    <cfRule type="cellIs" dxfId="36" priority="12" operator="notBetween">
      <formula>IF(C46&lt;=80,-10.5%,IF(C46&lt;250,-7.5%,-5.5%))</formula>
      <formula>IF(C46&lt;=80,10.5%, IF(C46&lt;250,7.5%, C46*5.5%))</formula>
    </cfRule>
  </conditionalFormatting>
  <conditionalFormatting sqref="D36">
    <cfRule type="cellIs" dxfId="35" priority="13" operator="notBetween">
      <formula>IF(C46&lt;=80,-10.5%,IF(C46&lt;250,-7.5%,-5.5%))</formula>
      <formula>IF(C46&lt;=80,10.5%, IF(C46&lt;250,7.5%, C46*5.5%))</formula>
    </cfRule>
  </conditionalFormatting>
  <conditionalFormatting sqref="D37">
    <cfRule type="cellIs" dxfId="34" priority="14" operator="notBetween">
      <formula>IF(C46&lt;=80,-10.5%,IF(C46&lt;250,-7.5%,-5.5%))</formula>
      <formula>IF(C46&lt;=80,10.5%, IF(C46&lt;250,7.5%, C46*5.5%))</formula>
    </cfRule>
  </conditionalFormatting>
  <conditionalFormatting sqref="D38">
    <cfRule type="cellIs" dxfId="33" priority="15" operator="notBetween">
      <formula>IF(C46&lt;=80,-10.5%,IF(C46&lt;250,-7.5%,-5.5%))</formula>
      <formula>IF(C46&lt;=80,10.5%, IF(C46&lt;250,7.5%, C46*5.5%))</formula>
    </cfRule>
  </conditionalFormatting>
  <conditionalFormatting sqref="D39">
    <cfRule type="cellIs" dxfId="32" priority="16" operator="notBetween">
      <formula>IF(C46&lt;=80,-10.5%,IF(C46&lt;250,-7.5%,-5.5%))</formula>
      <formula>IF(C46&lt;=80,10.5%, IF(C46&lt;250,7.5%, C46*5.5%))</formula>
    </cfRule>
  </conditionalFormatting>
  <conditionalFormatting sqref="D40">
    <cfRule type="cellIs" dxfId="31" priority="17" operator="notBetween">
      <formula>IF(C46&lt;=80,-10.5%,IF(C46&lt;250,-7.5%,-5.5%))</formula>
      <formula>IF(C46&lt;=80,10.5%, IF(C46&lt;250,7.5%, C46*5.5%))</formula>
    </cfRule>
  </conditionalFormatting>
  <conditionalFormatting sqref="D41">
    <cfRule type="cellIs" dxfId="30" priority="18" operator="notBetween">
      <formula>IF(C46&lt;=80,-10.5%,IF(C46&lt;250,-7.5%,-5.5%))</formula>
      <formula>IF(C46&lt;=80,10.5%, IF(C46&lt;250,7.5%, C46*5.5%))</formula>
    </cfRule>
  </conditionalFormatting>
  <conditionalFormatting sqref="D42">
    <cfRule type="cellIs" dxfId="29" priority="19" operator="notBetween">
      <formula>IF(C46&lt;=80,-10.5%,IF(C46&lt;250,-7.5%,-5.5%))</formula>
      <formula>IF(C46&lt;=80,10.5%, IF(C46&lt;250,7.5%, C46*5.5%))</formula>
    </cfRule>
  </conditionalFormatting>
  <conditionalFormatting sqref="D43">
    <cfRule type="cellIs" dxfId="28" priority="20" operator="notBetween">
      <formula>IF(C46&lt;=80,-10.5%,IF(C46&lt;250,-7.5%,-5.5%))</formula>
      <formula>IF(C46&lt;=80,10.5%, IF(C46&lt;250,7.5%, C46*5.5%))</formula>
    </cfRule>
  </conditionalFormatting>
  <conditionalFormatting sqref="D44">
    <cfRule type="cellIs" dxfId="27" priority="21" operator="notBetween">
      <formula>IF(C46&lt;=80,-10.5%,IF(C46&lt;250,-7.5%,-5.5%))</formula>
      <formula>IF(C46&lt;=80,10.5%, IF(C46&lt;250,7.5%, C46*5.5%))</formula>
    </cfRule>
  </conditionalFormatting>
  <pageMargins left="0.75" right="0.75" top="1" bottom="1" header="0.5" footer="0.5"/>
  <pageSetup scale="65" orientation="portrait" r:id="rId1"/>
  <headerFooter alignWithMargins="0"/>
  <colBreaks count="1" manualBreakCount="1">
    <brk id="6" man="1"/>
  </col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250"/>
  <sheetViews>
    <sheetView view="pageLayout" topLeftCell="A97" zoomScale="60" zoomScaleNormal="40" zoomScalePageLayoutView="60" workbookViewId="0">
      <selection activeCell="B63" sqref="B63"/>
    </sheetView>
  </sheetViews>
  <sheetFormatPr defaultColWidth="9.140625" defaultRowHeight="13.5" x14ac:dyDescent="0.25"/>
  <cols>
    <col min="1" max="1" width="55.42578125" style="2" customWidth="1"/>
    <col min="2" max="2" width="33.7109375" style="2" customWidth="1"/>
    <col min="3" max="3" width="42.28515625" style="2" customWidth="1"/>
    <col min="4" max="4" width="30.5703125" style="2" customWidth="1"/>
    <col min="5" max="5" width="39.85546875" style="2" customWidth="1"/>
    <col min="6" max="6" width="30.7109375" style="2" customWidth="1"/>
    <col min="7" max="7" width="39.85546875" style="2" customWidth="1"/>
    <col min="8" max="8" width="30" style="2" customWidth="1"/>
    <col min="9" max="9" width="30.28515625" style="2" hidden="1" customWidth="1"/>
    <col min="10" max="10" width="30.42578125" style="2" customWidth="1"/>
    <col min="11" max="11" width="21.28515625" style="2" customWidth="1"/>
    <col min="12" max="12" width="9.140625" style="2"/>
  </cols>
  <sheetData>
    <row r="1" spans="1:9" ht="18.75" customHeight="1" x14ac:dyDescent="0.25">
      <c r="A1" s="685" t="s">
        <v>45</v>
      </c>
      <c r="B1" s="685"/>
      <c r="C1" s="685"/>
      <c r="D1" s="685"/>
      <c r="E1" s="685"/>
      <c r="F1" s="685"/>
      <c r="G1" s="685"/>
      <c r="H1" s="685"/>
      <c r="I1" s="685"/>
    </row>
    <row r="2" spans="1:9" ht="18.75" customHeight="1" x14ac:dyDescent="0.25">
      <c r="A2" s="685"/>
      <c r="B2" s="685"/>
      <c r="C2" s="685"/>
      <c r="D2" s="685"/>
      <c r="E2" s="685"/>
      <c r="F2" s="685"/>
      <c r="G2" s="685"/>
      <c r="H2" s="685"/>
      <c r="I2" s="685"/>
    </row>
    <row r="3" spans="1:9" ht="18.75" customHeight="1" x14ac:dyDescent="0.25">
      <c r="A3" s="685"/>
      <c r="B3" s="685"/>
      <c r="C3" s="685"/>
      <c r="D3" s="685"/>
      <c r="E3" s="685"/>
      <c r="F3" s="685"/>
      <c r="G3" s="685"/>
      <c r="H3" s="685"/>
      <c r="I3" s="685"/>
    </row>
    <row r="4" spans="1:9" ht="18.75" customHeight="1" x14ac:dyDescent="0.25">
      <c r="A4" s="685"/>
      <c r="B4" s="685"/>
      <c r="C4" s="685"/>
      <c r="D4" s="685"/>
      <c r="E4" s="685"/>
      <c r="F4" s="685"/>
      <c r="G4" s="685"/>
      <c r="H4" s="685"/>
      <c r="I4" s="685"/>
    </row>
    <row r="5" spans="1:9" ht="18.75" customHeight="1" x14ac:dyDescent="0.25">
      <c r="A5" s="685"/>
      <c r="B5" s="685"/>
      <c r="C5" s="685"/>
      <c r="D5" s="685"/>
      <c r="E5" s="685"/>
      <c r="F5" s="685"/>
      <c r="G5" s="685"/>
      <c r="H5" s="685"/>
      <c r="I5" s="685"/>
    </row>
    <row r="6" spans="1:9" ht="18.75" customHeight="1" x14ac:dyDescent="0.25">
      <c r="A6" s="685"/>
      <c r="B6" s="685"/>
      <c r="C6" s="685"/>
      <c r="D6" s="685"/>
      <c r="E6" s="685"/>
      <c r="F6" s="685"/>
      <c r="G6" s="685"/>
      <c r="H6" s="685"/>
      <c r="I6" s="685"/>
    </row>
    <row r="7" spans="1:9" ht="18.75" customHeight="1" x14ac:dyDescent="0.25">
      <c r="A7" s="685"/>
      <c r="B7" s="685"/>
      <c r="C7" s="685"/>
      <c r="D7" s="685"/>
      <c r="E7" s="685"/>
      <c r="F7" s="685"/>
      <c r="G7" s="685"/>
      <c r="H7" s="685"/>
      <c r="I7" s="685"/>
    </row>
    <row r="8" spans="1:9" x14ac:dyDescent="0.25">
      <c r="A8" s="686" t="s">
        <v>46</v>
      </c>
      <c r="B8" s="686"/>
      <c r="C8" s="686"/>
      <c r="D8" s="686"/>
      <c r="E8" s="686"/>
      <c r="F8" s="686"/>
      <c r="G8" s="686"/>
      <c r="H8" s="686"/>
      <c r="I8" s="686"/>
    </row>
    <row r="9" spans="1:9" x14ac:dyDescent="0.25">
      <c r="A9" s="686"/>
      <c r="B9" s="686"/>
      <c r="C9" s="686"/>
      <c r="D9" s="686"/>
      <c r="E9" s="686"/>
      <c r="F9" s="686"/>
      <c r="G9" s="686"/>
      <c r="H9" s="686"/>
      <c r="I9" s="686"/>
    </row>
    <row r="10" spans="1:9" x14ac:dyDescent="0.25">
      <c r="A10" s="686"/>
      <c r="B10" s="686"/>
      <c r="C10" s="686"/>
      <c r="D10" s="686"/>
      <c r="E10" s="686"/>
      <c r="F10" s="686"/>
      <c r="G10" s="686"/>
      <c r="H10" s="686"/>
      <c r="I10" s="686"/>
    </row>
    <row r="11" spans="1:9" x14ac:dyDescent="0.25">
      <c r="A11" s="686"/>
      <c r="B11" s="686"/>
      <c r="C11" s="686"/>
      <c r="D11" s="686"/>
      <c r="E11" s="686"/>
      <c r="F11" s="686"/>
      <c r="G11" s="686"/>
      <c r="H11" s="686"/>
      <c r="I11" s="686"/>
    </row>
    <row r="12" spans="1:9" x14ac:dyDescent="0.25">
      <c r="A12" s="686"/>
      <c r="B12" s="686"/>
      <c r="C12" s="686"/>
      <c r="D12" s="686"/>
      <c r="E12" s="686"/>
      <c r="F12" s="686"/>
      <c r="G12" s="686"/>
      <c r="H12" s="686"/>
      <c r="I12" s="686"/>
    </row>
    <row r="13" spans="1:9" x14ac:dyDescent="0.25">
      <c r="A13" s="686"/>
      <c r="B13" s="686"/>
      <c r="C13" s="686"/>
      <c r="D13" s="686"/>
      <c r="E13" s="686"/>
      <c r="F13" s="686"/>
      <c r="G13" s="686"/>
      <c r="H13" s="686"/>
      <c r="I13" s="686"/>
    </row>
    <row r="14" spans="1:9" x14ac:dyDescent="0.25">
      <c r="A14" s="686"/>
      <c r="B14" s="686"/>
      <c r="C14" s="686"/>
      <c r="D14" s="686"/>
      <c r="E14" s="686"/>
      <c r="F14" s="686"/>
      <c r="G14" s="686"/>
      <c r="H14" s="686"/>
      <c r="I14" s="686"/>
    </row>
    <row r="15" spans="1:9" ht="19.5" customHeight="1" x14ac:dyDescent="0.3">
      <c r="A15" s="97"/>
    </row>
    <row r="16" spans="1:9" ht="19.5" customHeight="1" x14ac:dyDescent="0.3">
      <c r="A16" s="658" t="s">
        <v>31</v>
      </c>
      <c r="B16" s="659"/>
      <c r="C16" s="659"/>
      <c r="D16" s="659"/>
      <c r="E16" s="659"/>
      <c r="F16" s="659"/>
      <c r="G16" s="659"/>
      <c r="H16" s="660"/>
    </row>
    <row r="17" spans="1:14" ht="20.25" customHeight="1" x14ac:dyDescent="0.25">
      <c r="A17" s="661" t="s">
        <v>47</v>
      </c>
      <c r="B17" s="661"/>
      <c r="C17" s="661"/>
      <c r="D17" s="661"/>
      <c r="E17" s="661"/>
      <c r="F17" s="661"/>
      <c r="G17" s="661"/>
      <c r="H17" s="661"/>
    </row>
    <row r="18" spans="1:14" ht="26.25" customHeight="1" x14ac:dyDescent="0.4">
      <c r="A18" s="99" t="s">
        <v>33</v>
      </c>
      <c r="B18" s="657" t="s">
        <v>5</v>
      </c>
      <c r="C18" s="657"/>
      <c r="D18" s="266"/>
      <c r="E18" s="100"/>
      <c r="F18" s="101"/>
      <c r="G18" s="101"/>
      <c r="H18" s="101"/>
    </row>
    <row r="19" spans="1:14" ht="26.25" customHeight="1" x14ac:dyDescent="0.4">
      <c r="A19" s="99" t="s">
        <v>34</v>
      </c>
      <c r="B19" s="102" t="s">
        <v>7</v>
      </c>
      <c r="C19" s="279">
        <v>29</v>
      </c>
      <c r="D19" s="101"/>
      <c r="E19" s="101"/>
      <c r="F19" s="101"/>
      <c r="G19" s="101"/>
      <c r="H19" s="101"/>
    </row>
    <row r="20" spans="1:14" ht="26.25" customHeight="1" x14ac:dyDescent="0.4">
      <c r="A20" s="99" t="s">
        <v>35</v>
      </c>
      <c r="B20" s="662" t="s">
        <v>135</v>
      </c>
      <c r="C20" s="662"/>
      <c r="D20" s="101"/>
      <c r="E20" s="101"/>
      <c r="F20" s="101"/>
      <c r="G20" s="101"/>
      <c r="H20" s="101"/>
    </row>
    <row r="21" spans="1:14" ht="26.25" customHeight="1" x14ac:dyDescent="0.4">
      <c r="A21" s="99" t="s">
        <v>36</v>
      </c>
      <c r="B21" s="662" t="s">
        <v>132</v>
      </c>
      <c r="C21" s="662"/>
      <c r="D21" s="662"/>
      <c r="E21" s="662"/>
      <c r="F21" s="662"/>
      <c r="G21" s="662"/>
      <c r="H21" s="662"/>
      <c r="I21" s="103"/>
    </row>
    <row r="22" spans="1:14" ht="26.25" customHeight="1" x14ac:dyDescent="0.4">
      <c r="A22" s="99" t="s">
        <v>37</v>
      </c>
      <c r="B22" s="104">
        <v>42612</v>
      </c>
      <c r="C22" s="101"/>
      <c r="D22" s="101"/>
      <c r="E22" s="101"/>
      <c r="F22" s="101"/>
      <c r="G22" s="101"/>
      <c r="H22" s="101"/>
    </row>
    <row r="23" spans="1:14" ht="26.25" customHeight="1" x14ac:dyDescent="0.4">
      <c r="A23" s="99" t="s">
        <v>38</v>
      </c>
      <c r="B23" s="104">
        <v>42613</v>
      </c>
      <c r="C23" s="101"/>
      <c r="D23" s="101"/>
      <c r="E23" s="101"/>
      <c r="F23" s="101"/>
      <c r="G23" s="101"/>
      <c r="H23" s="101"/>
    </row>
    <row r="24" spans="1:14" ht="18.75" x14ac:dyDescent="0.3">
      <c r="A24" s="99"/>
      <c r="B24" s="105"/>
    </row>
    <row r="25" spans="1:14" ht="18.75" x14ac:dyDescent="0.3">
      <c r="A25" s="106" t="s">
        <v>1</v>
      </c>
      <c r="B25" s="105"/>
    </row>
    <row r="26" spans="1:14" ht="26.25" customHeight="1" x14ac:dyDescent="0.4">
      <c r="A26" s="107" t="s">
        <v>4</v>
      </c>
      <c r="B26" s="657" t="s">
        <v>136</v>
      </c>
      <c r="C26" s="657"/>
    </row>
    <row r="27" spans="1:14" ht="26.25" customHeight="1" x14ac:dyDescent="0.4">
      <c r="A27" s="108" t="s">
        <v>48</v>
      </c>
      <c r="B27" s="663" t="s">
        <v>137</v>
      </c>
      <c r="C27" s="663"/>
    </row>
    <row r="28" spans="1:14" ht="27" customHeight="1" x14ac:dyDescent="0.4">
      <c r="A28" s="108" t="s">
        <v>6</v>
      </c>
      <c r="B28" s="109">
        <v>100</v>
      </c>
    </row>
    <row r="29" spans="1:14" s="14" customFormat="1" ht="27" customHeight="1" x14ac:dyDescent="0.4">
      <c r="A29" s="108" t="s">
        <v>49</v>
      </c>
      <c r="B29" s="110">
        <v>0</v>
      </c>
      <c r="C29" s="664" t="s">
        <v>50</v>
      </c>
      <c r="D29" s="665"/>
      <c r="E29" s="665"/>
      <c r="F29" s="665"/>
      <c r="G29" s="666"/>
      <c r="I29" s="111"/>
      <c r="J29" s="111"/>
      <c r="K29" s="111"/>
      <c r="L29" s="111"/>
    </row>
    <row r="30" spans="1:14" s="14" customFormat="1" ht="19.5" customHeight="1" x14ac:dyDescent="0.3">
      <c r="A30" s="108" t="s">
        <v>51</v>
      </c>
      <c r="B30" s="112">
        <f>B28-B29</f>
        <v>100</v>
      </c>
      <c r="C30" s="113"/>
      <c r="D30" s="113"/>
      <c r="E30" s="113"/>
      <c r="F30" s="113"/>
      <c r="G30" s="114"/>
      <c r="I30" s="111"/>
      <c r="J30" s="111"/>
      <c r="K30" s="111"/>
      <c r="L30" s="111"/>
    </row>
    <row r="31" spans="1:14" s="14" customFormat="1" ht="27" customHeight="1" x14ac:dyDescent="0.4">
      <c r="A31" s="108" t="s">
        <v>52</v>
      </c>
      <c r="B31" s="115">
        <v>1</v>
      </c>
      <c r="C31" s="667" t="s">
        <v>53</v>
      </c>
      <c r="D31" s="668"/>
      <c r="E31" s="668"/>
      <c r="F31" s="668"/>
      <c r="G31" s="668"/>
      <c r="H31" s="669"/>
      <c r="I31" s="111"/>
      <c r="J31" s="111"/>
      <c r="K31" s="111"/>
      <c r="L31" s="111"/>
    </row>
    <row r="32" spans="1:14" s="14" customFormat="1" ht="27" customHeight="1" x14ac:dyDescent="0.4">
      <c r="A32" s="108" t="s">
        <v>54</v>
      </c>
      <c r="B32" s="115">
        <v>1</v>
      </c>
      <c r="C32" s="667" t="s">
        <v>55</v>
      </c>
      <c r="D32" s="668"/>
      <c r="E32" s="668"/>
      <c r="F32" s="668"/>
      <c r="G32" s="668"/>
      <c r="H32" s="669"/>
      <c r="I32" s="111"/>
      <c r="J32" s="111"/>
      <c r="K32" s="111"/>
      <c r="L32" s="116"/>
      <c r="M32" s="116"/>
      <c r="N32" s="117"/>
    </row>
    <row r="33" spans="1:14" s="14" customFormat="1" ht="17.25" customHeight="1" x14ac:dyDescent="0.3">
      <c r="A33" s="108"/>
      <c r="B33" s="118"/>
      <c r="C33" s="119"/>
      <c r="D33" s="119"/>
      <c r="E33" s="119"/>
      <c r="F33" s="119"/>
      <c r="G33" s="119"/>
      <c r="H33" s="119"/>
      <c r="I33" s="111"/>
      <c r="J33" s="111"/>
      <c r="K33" s="111"/>
      <c r="L33" s="116"/>
      <c r="M33" s="116"/>
      <c r="N33" s="117"/>
    </row>
    <row r="34" spans="1:14" s="14" customFormat="1" ht="18.75" x14ac:dyDescent="0.3">
      <c r="A34" s="108" t="s">
        <v>56</v>
      </c>
      <c r="B34" s="120">
        <f>B31/B32</f>
        <v>1</v>
      </c>
      <c r="C34" s="98" t="s">
        <v>57</v>
      </c>
      <c r="D34" s="98"/>
      <c r="E34" s="98"/>
      <c r="F34" s="98"/>
      <c r="G34" s="98"/>
      <c r="I34" s="111"/>
      <c r="J34" s="111"/>
      <c r="K34" s="111"/>
      <c r="L34" s="116"/>
      <c r="M34" s="116"/>
      <c r="N34" s="117"/>
    </row>
    <row r="35" spans="1:14" s="14" customFormat="1" ht="19.5" customHeight="1" x14ac:dyDescent="0.3">
      <c r="A35" s="108"/>
      <c r="B35" s="112"/>
      <c r="G35" s="98"/>
      <c r="I35" s="111"/>
      <c r="J35" s="111"/>
      <c r="K35" s="111"/>
      <c r="L35" s="116"/>
      <c r="M35" s="116"/>
      <c r="N35" s="117"/>
    </row>
    <row r="36" spans="1:14" s="14" customFormat="1" ht="27" customHeight="1" x14ac:dyDescent="0.4">
      <c r="A36" s="121" t="s">
        <v>58</v>
      </c>
      <c r="B36" s="122">
        <v>20</v>
      </c>
      <c r="C36" s="98"/>
      <c r="D36" s="670" t="s">
        <v>59</v>
      </c>
      <c r="E36" s="671"/>
      <c r="F36" s="670" t="s">
        <v>60</v>
      </c>
      <c r="G36" s="672"/>
      <c r="J36" s="111"/>
      <c r="K36" s="111"/>
      <c r="L36" s="116"/>
      <c r="M36" s="116"/>
      <c r="N36" s="117"/>
    </row>
    <row r="37" spans="1:14" s="14" customFormat="1" ht="27" customHeight="1" x14ac:dyDescent="0.4">
      <c r="A37" s="123" t="s">
        <v>61</v>
      </c>
      <c r="B37" s="124">
        <v>4</v>
      </c>
      <c r="C37" s="125" t="s">
        <v>62</v>
      </c>
      <c r="D37" s="126" t="s">
        <v>63</v>
      </c>
      <c r="E37" s="127" t="s">
        <v>64</v>
      </c>
      <c r="F37" s="126" t="s">
        <v>63</v>
      </c>
      <c r="G37" s="128" t="s">
        <v>64</v>
      </c>
      <c r="I37" s="129" t="s">
        <v>65</v>
      </c>
      <c r="J37" s="111"/>
      <c r="K37" s="111"/>
      <c r="L37" s="116"/>
      <c r="M37" s="116"/>
      <c r="N37" s="117"/>
    </row>
    <row r="38" spans="1:14" s="14" customFormat="1" ht="26.25" customHeight="1" x14ac:dyDescent="0.4">
      <c r="A38" s="123" t="s">
        <v>66</v>
      </c>
      <c r="B38" s="124">
        <v>20</v>
      </c>
      <c r="C38" s="130">
        <v>1</v>
      </c>
      <c r="D38" s="131">
        <v>60549592</v>
      </c>
      <c r="E38" s="132">
        <f>IF(ISBLANK(D38),"-",$D$48/$D$45*D38)</f>
        <v>62165905.544147849</v>
      </c>
      <c r="F38" s="131">
        <v>63717480</v>
      </c>
      <c r="G38" s="133">
        <f>IF(ISBLANK(F38),"-",$D$48/$F$45*F38)</f>
        <v>61384855.491329476</v>
      </c>
      <c r="I38" s="134"/>
      <c r="J38" s="111"/>
      <c r="K38" s="111"/>
      <c r="L38" s="116"/>
      <c r="M38" s="116"/>
      <c r="N38" s="117"/>
    </row>
    <row r="39" spans="1:14" s="14" customFormat="1" ht="26.25" customHeight="1" x14ac:dyDescent="0.4">
      <c r="A39" s="123" t="s">
        <v>67</v>
      </c>
      <c r="B39" s="124">
        <v>1</v>
      </c>
      <c r="C39" s="135">
        <v>2</v>
      </c>
      <c r="D39" s="136">
        <v>60422573</v>
      </c>
      <c r="E39" s="137">
        <f>IF(ISBLANK(D39),"-",$D$48/$D$45*D39)</f>
        <v>62035495.89322383</v>
      </c>
      <c r="F39" s="136">
        <v>63626643</v>
      </c>
      <c r="G39" s="138">
        <f>IF(ISBLANK(F39),"-",$D$48/$F$45*F39)</f>
        <v>61297343.93063584</v>
      </c>
      <c r="I39" s="674">
        <f>ABS((F43/D43*D42)-F42)/D42</f>
        <v>1.261530330806032E-2</v>
      </c>
      <c r="J39" s="111"/>
      <c r="K39" s="111"/>
      <c r="L39" s="116"/>
      <c r="M39" s="116"/>
      <c r="N39" s="117"/>
    </row>
    <row r="40" spans="1:14" ht="26.25" customHeight="1" x14ac:dyDescent="0.4">
      <c r="A40" s="123" t="s">
        <v>68</v>
      </c>
      <c r="B40" s="124">
        <v>1</v>
      </c>
      <c r="C40" s="135">
        <v>3</v>
      </c>
      <c r="D40" s="136">
        <v>60617913</v>
      </c>
      <c r="E40" s="137">
        <f>IF(ISBLANK(D40),"-",$D$48/$D$45*D40)</f>
        <v>62236050.308008224</v>
      </c>
      <c r="F40" s="136">
        <v>63887138</v>
      </c>
      <c r="G40" s="138">
        <f>IF(ISBLANK(F40),"-",$D$48/$F$45*F40)</f>
        <v>61548302.504816957</v>
      </c>
      <c r="I40" s="674"/>
      <c r="L40" s="116"/>
      <c r="M40" s="116"/>
      <c r="N40" s="139"/>
    </row>
    <row r="41" spans="1:14" ht="27" customHeight="1" x14ac:dyDescent="0.4">
      <c r="A41" s="123" t="s">
        <v>69</v>
      </c>
      <c r="B41" s="124">
        <v>1</v>
      </c>
      <c r="C41" s="140">
        <v>4</v>
      </c>
      <c r="D41" s="141"/>
      <c r="E41" s="142" t="str">
        <f>IF(ISBLANK(D41),"-",$D$48/$D$45*D41)</f>
        <v>-</v>
      </c>
      <c r="F41" s="141"/>
      <c r="G41" s="143" t="str">
        <f>IF(ISBLANK(F41),"-",$D$48/$F$45*F41)</f>
        <v>-</v>
      </c>
      <c r="I41" s="144"/>
      <c r="L41" s="116"/>
      <c r="M41" s="116"/>
      <c r="N41" s="139"/>
    </row>
    <row r="42" spans="1:14" ht="27" customHeight="1" x14ac:dyDescent="0.4">
      <c r="A42" s="123" t="s">
        <v>70</v>
      </c>
      <c r="B42" s="124">
        <v>1</v>
      </c>
      <c r="C42" s="145" t="s">
        <v>71</v>
      </c>
      <c r="D42" s="146">
        <f>AVERAGE(D38:D41)</f>
        <v>60530026</v>
      </c>
      <c r="E42" s="147">
        <f>AVERAGE(E38:E41)</f>
        <v>62145817.248459965</v>
      </c>
      <c r="F42" s="146">
        <f>AVERAGE(F38:F41)</f>
        <v>63743753.666666664</v>
      </c>
      <c r="G42" s="148">
        <f>AVERAGE(G38:G41)</f>
        <v>61410167.308927424</v>
      </c>
      <c r="H42" s="149"/>
    </row>
    <row r="43" spans="1:14" ht="26.25" customHeight="1" x14ac:dyDescent="0.4">
      <c r="A43" s="123" t="s">
        <v>72</v>
      </c>
      <c r="B43" s="124">
        <v>1</v>
      </c>
      <c r="C43" s="150" t="s">
        <v>73</v>
      </c>
      <c r="D43" s="151">
        <v>14.61</v>
      </c>
      <c r="E43" s="139"/>
      <c r="F43" s="151">
        <v>15.57</v>
      </c>
      <c r="H43" s="149"/>
    </row>
    <row r="44" spans="1:14" ht="26.25" customHeight="1" x14ac:dyDescent="0.4">
      <c r="A44" s="123" t="s">
        <v>74</v>
      </c>
      <c r="B44" s="124">
        <v>1</v>
      </c>
      <c r="C44" s="152" t="s">
        <v>75</v>
      </c>
      <c r="D44" s="153">
        <f>D43*$B$34</f>
        <v>14.61</v>
      </c>
      <c r="E44" s="154"/>
      <c r="F44" s="153">
        <f>F43*$B$34</f>
        <v>15.57</v>
      </c>
      <c r="H44" s="149"/>
    </row>
    <row r="45" spans="1:14" ht="19.5" customHeight="1" x14ac:dyDescent="0.3">
      <c r="A45" s="123" t="s">
        <v>76</v>
      </c>
      <c r="B45" s="155">
        <f>(B44/B43)*(B42/B41)*(B40/B39)*(B38/B37)*B36</f>
        <v>100</v>
      </c>
      <c r="C45" s="152" t="s">
        <v>77</v>
      </c>
      <c r="D45" s="156">
        <f>D44*$B$30/100</f>
        <v>14.61</v>
      </c>
      <c r="E45" s="157"/>
      <c r="F45" s="156">
        <f>F44*$B$30/100</f>
        <v>15.57</v>
      </c>
      <c r="H45" s="149"/>
    </row>
    <row r="46" spans="1:14" ht="19.5" customHeight="1" x14ac:dyDescent="0.3">
      <c r="A46" s="675" t="s">
        <v>78</v>
      </c>
      <c r="B46" s="676"/>
      <c r="C46" s="152" t="s">
        <v>79</v>
      </c>
      <c r="D46" s="158">
        <f>D45/$B$45</f>
        <v>0.14610000000000001</v>
      </c>
      <c r="E46" s="159"/>
      <c r="F46" s="160">
        <f>F45/$B$45</f>
        <v>0.15570000000000001</v>
      </c>
      <c r="H46" s="149"/>
    </row>
    <row r="47" spans="1:14" ht="27" customHeight="1" x14ac:dyDescent="0.4">
      <c r="A47" s="677"/>
      <c r="B47" s="678"/>
      <c r="C47" s="161" t="s">
        <v>80</v>
      </c>
      <c r="D47" s="162">
        <v>0.15</v>
      </c>
      <c r="E47" s="163"/>
      <c r="F47" s="159"/>
      <c r="H47" s="149"/>
    </row>
    <row r="48" spans="1:14" ht="18.75" x14ac:dyDescent="0.3">
      <c r="C48" s="164" t="s">
        <v>81</v>
      </c>
      <c r="D48" s="156">
        <f>D47*$B$45</f>
        <v>15</v>
      </c>
      <c r="F48" s="165"/>
      <c r="H48" s="149"/>
    </row>
    <row r="49" spans="1:12" ht="19.5" customHeight="1" x14ac:dyDescent="0.3">
      <c r="C49" s="166" t="s">
        <v>82</v>
      </c>
      <c r="D49" s="167">
        <f>D48/B34</f>
        <v>15</v>
      </c>
      <c r="F49" s="165"/>
      <c r="H49" s="149"/>
    </row>
    <row r="50" spans="1:12" ht="18.75" x14ac:dyDescent="0.3">
      <c r="C50" s="121" t="s">
        <v>83</v>
      </c>
      <c r="D50" s="168">
        <f>AVERAGE(E38:E41,G38:G41)</f>
        <v>61777992.278693683</v>
      </c>
      <c r="F50" s="169"/>
      <c r="H50" s="149"/>
    </row>
    <row r="51" spans="1:12" ht="18.75" x14ac:dyDescent="0.3">
      <c r="C51" s="123" t="s">
        <v>84</v>
      </c>
      <c r="D51" s="170">
        <f>STDEV(E38:E41,G38:G41)/D50</f>
        <v>6.7324615267854021E-3</v>
      </c>
      <c r="F51" s="169"/>
      <c r="H51" s="149"/>
    </row>
    <row r="52" spans="1:12" ht="19.5" customHeight="1" x14ac:dyDescent="0.3">
      <c r="C52" s="171" t="s">
        <v>20</v>
      </c>
      <c r="D52" s="172">
        <f>COUNT(E38:E41,G38:G41)</f>
        <v>6</v>
      </c>
      <c r="F52" s="169"/>
    </row>
    <row r="54" spans="1:12" ht="18.75" x14ac:dyDescent="0.3">
      <c r="A54" s="173" t="s">
        <v>1</v>
      </c>
      <c r="B54" s="174" t="s">
        <v>85</v>
      </c>
    </row>
    <row r="55" spans="1:12" ht="18.75" x14ac:dyDescent="0.3">
      <c r="A55" s="98" t="s">
        <v>86</v>
      </c>
      <c r="B55" s="175" t="str">
        <f>B21</f>
        <v xml:space="preserve">Each film coated tablet contains:Lamivudine USP 150mg,Nevirapine USP 200mg,Zidovudine USP 300mg
Lamivudine USP 150mg 
Zidovudine USP 300mg
 Nevirapine USP 200mg </v>
      </c>
    </row>
    <row r="56" spans="1:12" ht="26.25" customHeight="1" x14ac:dyDescent="0.4">
      <c r="A56" s="176" t="s">
        <v>87</v>
      </c>
      <c r="B56" s="177">
        <v>150</v>
      </c>
      <c r="C56" s="98" t="str">
        <f>B20</f>
        <v xml:space="preserve">Lamivudine </v>
      </c>
      <c r="H56" s="178"/>
    </row>
    <row r="57" spans="1:12" ht="18.75" x14ac:dyDescent="0.3">
      <c r="A57" s="175" t="s">
        <v>88</v>
      </c>
      <c r="B57" s="267">
        <f>Uniformity!C46</f>
        <v>1232.4929999999999</v>
      </c>
      <c r="H57" s="178"/>
    </row>
    <row r="58" spans="1:12" ht="19.5" customHeight="1" x14ac:dyDescent="0.3">
      <c r="H58" s="178"/>
    </row>
    <row r="59" spans="1:12" s="14" customFormat="1" ht="27" customHeight="1" x14ac:dyDescent="0.4">
      <c r="A59" s="121" t="s">
        <v>89</v>
      </c>
      <c r="B59" s="122">
        <v>100</v>
      </c>
      <c r="C59" s="98"/>
      <c r="D59" s="179" t="s">
        <v>90</v>
      </c>
      <c r="E59" s="180" t="s">
        <v>62</v>
      </c>
      <c r="F59" s="180" t="s">
        <v>63</v>
      </c>
      <c r="G59" s="180" t="s">
        <v>91</v>
      </c>
      <c r="H59" s="125" t="s">
        <v>92</v>
      </c>
      <c r="L59" s="111"/>
    </row>
    <row r="60" spans="1:12" s="14" customFormat="1" ht="26.25" customHeight="1" x14ac:dyDescent="0.4">
      <c r="A60" s="123" t="s">
        <v>93</v>
      </c>
      <c r="B60" s="124">
        <v>10</v>
      </c>
      <c r="C60" s="679" t="s">
        <v>94</v>
      </c>
      <c r="D60" s="682">
        <v>1225.02</v>
      </c>
      <c r="E60" s="181">
        <v>1</v>
      </c>
      <c r="F60" s="182">
        <v>62228163</v>
      </c>
      <c r="G60" s="268">
        <f>IF(ISBLANK(F60),"-",(F60/$D$50*$D$47*$B$68)*($B$57/$D$60))</f>
        <v>152.01475077091203</v>
      </c>
      <c r="H60" s="183">
        <f t="shared" ref="H60:H71" si="0">IF(ISBLANK(F60),"-",G60/$B$56)</f>
        <v>1.0134316718060803</v>
      </c>
      <c r="L60" s="111"/>
    </row>
    <row r="61" spans="1:12" s="14" customFormat="1" ht="26.25" customHeight="1" x14ac:dyDescent="0.4">
      <c r="A61" s="123" t="s">
        <v>95</v>
      </c>
      <c r="B61" s="124">
        <v>100</v>
      </c>
      <c r="C61" s="680"/>
      <c r="D61" s="683"/>
      <c r="E61" s="184">
        <v>2</v>
      </c>
      <c r="F61" s="136">
        <v>62371254</v>
      </c>
      <c r="G61" s="269">
        <f>IF(ISBLANK(F61),"-",(F61/$D$50*$D$47*$B$68)*($B$57/$D$60))</f>
        <v>152.36430219030007</v>
      </c>
      <c r="H61" s="185">
        <f t="shared" si="0"/>
        <v>1.0157620146020003</v>
      </c>
      <c r="L61" s="111"/>
    </row>
    <row r="62" spans="1:12" s="14" customFormat="1" ht="26.25" customHeight="1" x14ac:dyDescent="0.4">
      <c r="A62" s="123" t="s">
        <v>96</v>
      </c>
      <c r="B62" s="124">
        <v>1</v>
      </c>
      <c r="C62" s="680"/>
      <c r="D62" s="683"/>
      <c r="E62" s="184">
        <v>3</v>
      </c>
      <c r="F62" s="186">
        <v>62295828</v>
      </c>
      <c r="G62" s="269">
        <f>IF(ISBLANK(F62),"-",(F62/$D$50*$D$47*$B$68)*($B$57/$D$60))</f>
        <v>152.18004695860301</v>
      </c>
      <c r="H62" s="185">
        <f t="shared" si="0"/>
        <v>1.0145336463906867</v>
      </c>
      <c r="L62" s="111"/>
    </row>
    <row r="63" spans="1:12" ht="27" customHeight="1" x14ac:dyDescent="0.4">
      <c r="A63" s="123" t="s">
        <v>97</v>
      </c>
      <c r="B63" s="124">
        <v>1</v>
      </c>
      <c r="C63" s="681"/>
      <c r="D63" s="684"/>
      <c r="E63" s="187">
        <v>4</v>
      </c>
      <c r="F63" s="188"/>
      <c r="G63" s="269" t="str">
        <f>IF(ISBLANK(F63),"-",(F63/$D$50*$D$47*$B$68)*($B$57/$D$60))</f>
        <v>-</v>
      </c>
      <c r="H63" s="185" t="str">
        <f t="shared" si="0"/>
        <v>-</v>
      </c>
    </row>
    <row r="64" spans="1:12" ht="26.25" customHeight="1" x14ac:dyDescent="0.4">
      <c r="A64" s="123" t="s">
        <v>98</v>
      </c>
      <c r="B64" s="124">
        <v>1</v>
      </c>
      <c r="C64" s="679" t="s">
        <v>99</v>
      </c>
      <c r="D64" s="682">
        <v>1229.0999999999999</v>
      </c>
      <c r="E64" s="181">
        <v>1</v>
      </c>
      <c r="F64" s="182">
        <v>61351040</v>
      </c>
      <c r="G64" s="270">
        <f>IF(ISBLANK(F64),"-",(F64/$D$50*$D$47*$B$68)*($B$57/$D$64))</f>
        <v>149.37456060812269</v>
      </c>
      <c r="H64" s="189">
        <f t="shared" si="0"/>
        <v>0.99583040405415124</v>
      </c>
    </row>
    <row r="65" spans="1:8" ht="26.25" customHeight="1" x14ac:dyDescent="0.4">
      <c r="A65" s="123" t="s">
        <v>100</v>
      </c>
      <c r="B65" s="124">
        <v>1</v>
      </c>
      <c r="C65" s="680"/>
      <c r="D65" s="683"/>
      <c r="E65" s="184">
        <v>2</v>
      </c>
      <c r="F65" s="136">
        <v>61600317</v>
      </c>
      <c r="G65" s="271">
        <f>IF(ISBLANK(F65),"-",(F65/$D$50*$D$47*$B$68)*($B$57/$D$64))</f>
        <v>149.98148825506576</v>
      </c>
      <c r="H65" s="190">
        <f t="shared" si="0"/>
        <v>0.99987658836710502</v>
      </c>
    </row>
    <row r="66" spans="1:8" ht="26.25" customHeight="1" x14ac:dyDescent="0.4">
      <c r="A66" s="123" t="s">
        <v>101</v>
      </c>
      <c r="B66" s="124">
        <v>1</v>
      </c>
      <c r="C66" s="680"/>
      <c r="D66" s="683"/>
      <c r="E66" s="184">
        <v>3</v>
      </c>
      <c r="F66" s="136">
        <v>61636095</v>
      </c>
      <c r="G66" s="271">
        <f>IF(ISBLANK(F66),"-",(F66/$D$50*$D$47*$B$68)*($B$57/$D$64))</f>
        <v>150.06859880819474</v>
      </c>
      <c r="H66" s="190">
        <f t="shared" si="0"/>
        <v>1.0004573253879649</v>
      </c>
    </row>
    <row r="67" spans="1:8" ht="27" customHeight="1" x14ac:dyDescent="0.4">
      <c r="A67" s="123" t="s">
        <v>102</v>
      </c>
      <c r="B67" s="124">
        <v>1</v>
      </c>
      <c r="C67" s="681"/>
      <c r="D67" s="684"/>
      <c r="E67" s="187">
        <v>4</v>
      </c>
      <c r="F67" s="188"/>
      <c r="G67" s="272" t="str">
        <f>IF(ISBLANK(F67),"-",(F67/$D$50*$D$47*$B$68)*($B$57/$D$64))</f>
        <v>-</v>
      </c>
      <c r="H67" s="191" t="str">
        <f t="shared" si="0"/>
        <v>-</v>
      </c>
    </row>
    <row r="68" spans="1:8" ht="26.25" customHeight="1" x14ac:dyDescent="0.4">
      <c r="A68" s="123" t="s">
        <v>103</v>
      </c>
      <c r="B68" s="192">
        <f>(B67/B66)*(B65/B64)*(B63/B62)*(B61/B60)*B59</f>
        <v>1000</v>
      </c>
      <c r="C68" s="679" t="s">
        <v>104</v>
      </c>
      <c r="D68" s="682">
        <v>1233.3699999999999</v>
      </c>
      <c r="E68" s="181">
        <v>1</v>
      </c>
      <c r="F68" s="182">
        <v>61582815</v>
      </c>
      <c r="G68" s="270">
        <f>IF(ISBLANK(F68),"-",(F68/$D$50*$D$47*$B$68)*($B$57/$D$68))</f>
        <v>149.41977795965451</v>
      </c>
      <c r="H68" s="185">
        <f t="shared" si="0"/>
        <v>0.99613185306436336</v>
      </c>
    </row>
    <row r="69" spans="1:8" ht="27" customHeight="1" x14ac:dyDescent="0.4">
      <c r="A69" s="171" t="s">
        <v>105</v>
      </c>
      <c r="B69" s="193">
        <f>(D47*B68)/B56*B57</f>
        <v>1232.4929999999999</v>
      </c>
      <c r="C69" s="680"/>
      <c r="D69" s="683"/>
      <c r="E69" s="184">
        <v>2</v>
      </c>
      <c r="F69" s="136">
        <v>61584239</v>
      </c>
      <c r="G69" s="271">
        <f>IF(ISBLANK(F69),"-",(F69/$D$50*$D$47*$B$68)*($B$57/$D$68))</f>
        <v>149.42323304308673</v>
      </c>
      <c r="H69" s="185">
        <f t="shared" si="0"/>
        <v>0.99615488695391152</v>
      </c>
    </row>
    <row r="70" spans="1:8" ht="26.25" customHeight="1" x14ac:dyDescent="0.4">
      <c r="A70" s="692" t="s">
        <v>78</v>
      </c>
      <c r="B70" s="693"/>
      <c r="C70" s="680"/>
      <c r="D70" s="683"/>
      <c r="E70" s="184">
        <v>3</v>
      </c>
      <c r="F70" s="136">
        <v>61606486</v>
      </c>
      <c r="G70" s="271">
        <f>IF(ISBLANK(F70),"-",(F70/$D$50*$D$47*$B$68)*($B$57/$D$68))</f>
        <v>149.47721144274692</v>
      </c>
      <c r="H70" s="185">
        <f t="shared" si="0"/>
        <v>0.9965147429516461</v>
      </c>
    </row>
    <row r="71" spans="1:8" ht="27" customHeight="1" x14ac:dyDescent="0.4">
      <c r="A71" s="694"/>
      <c r="B71" s="695"/>
      <c r="C71" s="691"/>
      <c r="D71" s="684"/>
      <c r="E71" s="187">
        <v>4</v>
      </c>
      <c r="F71" s="188"/>
      <c r="G71" s="272" t="str">
        <f>IF(ISBLANK(F71),"-",(F71/$D$50*$D$47*$B$68)*($B$57/$D$68))</f>
        <v>-</v>
      </c>
      <c r="H71" s="194" t="str">
        <f t="shared" si="0"/>
        <v>-</v>
      </c>
    </row>
    <row r="72" spans="1:8" ht="26.25" customHeight="1" x14ac:dyDescent="0.4">
      <c r="A72" s="195"/>
      <c r="B72" s="195"/>
      <c r="C72" s="195"/>
      <c r="D72" s="195"/>
      <c r="E72" s="195"/>
      <c r="F72" s="197" t="s">
        <v>71</v>
      </c>
      <c r="G72" s="277">
        <f>AVERAGE(G60:G71)</f>
        <v>150.47821889296517</v>
      </c>
      <c r="H72" s="198">
        <f>AVERAGE(H60:H71)</f>
        <v>1.003188125953101</v>
      </c>
    </row>
    <row r="73" spans="1:8" ht="26.25" customHeight="1" x14ac:dyDescent="0.4">
      <c r="C73" s="195"/>
      <c r="D73" s="195"/>
      <c r="E73" s="195"/>
      <c r="F73" s="199" t="s">
        <v>84</v>
      </c>
      <c r="G73" s="273">
        <f>STDEV(G60:G71)/G72</f>
        <v>8.6908420107914587E-3</v>
      </c>
      <c r="H73" s="273">
        <f>STDEV(H60:H71)/H72</f>
        <v>8.6908420107914466E-3</v>
      </c>
    </row>
    <row r="74" spans="1:8" ht="27" customHeight="1" x14ac:dyDescent="0.4">
      <c r="A74" s="195"/>
      <c r="B74" s="195"/>
      <c r="C74" s="196"/>
      <c r="D74" s="196"/>
      <c r="E74" s="200"/>
      <c r="F74" s="201" t="s">
        <v>20</v>
      </c>
      <c r="G74" s="202">
        <f>COUNT(G60:G71)</f>
        <v>9</v>
      </c>
      <c r="H74" s="202">
        <f>COUNT(H60:H71)</f>
        <v>9</v>
      </c>
    </row>
    <row r="76" spans="1:8" ht="26.25" customHeight="1" x14ac:dyDescent="0.4">
      <c r="A76" s="107" t="s">
        <v>106</v>
      </c>
      <c r="B76" s="203" t="s">
        <v>107</v>
      </c>
      <c r="C76" s="687" t="str">
        <f>B20</f>
        <v xml:space="preserve">Lamivudine </v>
      </c>
      <c r="D76" s="687"/>
      <c r="E76" s="204" t="s">
        <v>108</v>
      </c>
      <c r="F76" s="204"/>
      <c r="G76" s="205">
        <f>H72</f>
        <v>1.003188125953101</v>
      </c>
      <c r="H76" s="206"/>
    </row>
    <row r="77" spans="1:8" ht="18.75" x14ac:dyDescent="0.3">
      <c r="A77" s="106" t="s">
        <v>109</v>
      </c>
      <c r="B77" s="106" t="s">
        <v>110</v>
      </c>
    </row>
    <row r="78" spans="1:8" ht="18.75" x14ac:dyDescent="0.3">
      <c r="A78" s="106"/>
      <c r="B78" s="106"/>
    </row>
    <row r="79" spans="1:8" ht="26.25" customHeight="1" x14ac:dyDescent="0.4">
      <c r="A79" s="107" t="s">
        <v>4</v>
      </c>
      <c r="B79" s="673" t="str">
        <f>B26</f>
        <v>Lamivudine</v>
      </c>
      <c r="C79" s="673"/>
    </row>
    <row r="80" spans="1:8" ht="26.25" customHeight="1" x14ac:dyDescent="0.4">
      <c r="A80" s="108" t="s">
        <v>48</v>
      </c>
      <c r="B80" s="673" t="str">
        <f>B27</f>
        <v>L3-10</v>
      </c>
      <c r="C80" s="673"/>
    </row>
    <row r="81" spans="1:12" ht="27" customHeight="1" x14ac:dyDescent="0.4">
      <c r="A81" s="108" t="s">
        <v>6</v>
      </c>
      <c r="B81" s="207">
        <f>B28</f>
        <v>100</v>
      </c>
    </row>
    <row r="82" spans="1:12" s="14" customFormat="1" ht="27" customHeight="1" x14ac:dyDescent="0.4">
      <c r="A82" s="108" t="s">
        <v>49</v>
      </c>
      <c r="B82" s="110">
        <v>0</v>
      </c>
      <c r="C82" s="664" t="s">
        <v>50</v>
      </c>
      <c r="D82" s="665"/>
      <c r="E82" s="665"/>
      <c r="F82" s="665"/>
      <c r="G82" s="666"/>
      <c r="I82" s="111"/>
      <c r="J82" s="111"/>
      <c r="K82" s="111"/>
      <c r="L82" s="111"/>
    </row>
    <row r="83" spans="1:12" s="14" customFormat="1" ht="19.5" customHeight="1" x14ac:dyDescent="0.3">
      <c r="A83" s="108" t="s">
        <v>51</v>
      </c>
      <c r="B83" s="112">
        <f>B81-B82</f>
        <v>100</v>
      </c>
      <c r="C83" s="113"/>
      <c r="D83" s="113"/>
      <c r="E83" s="113"/>
      <c r="F83" s="113"/>
      <c r="G83" s="114"/>
      <c r="I83" s="111"/>
      <c r="J83" s="111"/>
      <c r="K83" s="111"/>
      <c r="L83" s="111"/>
    </row>
    <row r="84" spans="1:12" s="14" customFormat="1" ht="27" customHeight="1" x14ac:dyDescent="0.4">
      <c r="A84" s="108" t="s">
        <v>52</v>
      </c>
      <c r="B84" s="115">
        <v>1</v>
      </c>
      <c r="C84" s="667" t="s">
        <v>111</v>
      </c>
      <c r="D84" s="668"/>
      <c r="E84" s="668"/>
      <c r="F84" s="668"/>
      <c r="G84" s="668"/>
      <c r="H84" s="669"/>
      <c r="I84" s="111"/>
      <c r="J84" s="111"/>
      <c r="K84" s="111"/>
      <c r="L84" s="111"/>
    </row>
    <row r="85" spans="1:12" s="14" customFormat="1" ht="27" customHeight="1" x14ac:dyDescent="0.4">
      <c r="A85" s="108" t="s">
        <v>54</v>
      </c>
      <c r="B85" s="115">
        <v>1</v>
      </c>
      <c r="C85" s="667" t="s">
        <v>112</v>
      </c>
      <c r="D85" s="668"/>
      <c r="E85" s="668"/>
      <c r="F85" s="668"/>
      <c r="G85" s="668"/>
      <c r="H85" s="669"/>
      <c r="I85" s="111"/>
      <c r="J85" s="111"/>
      <c r="K85" s="111"/>
      <c r="L85" s="111"/>
    </row>
    <row r="86" spans="1:12" s="14" customFormat="1" ht="18.75" x14ac:dyDescent="0.3">
      <c r="A86" s="108"/>
      <c r="B86" s="118"/>
      <c r="C86" s="119"/>
      <c r="D86" s="119"/>
      <c r="E86" s="119"/>
      <c r="F86" s="119"/>
      <c r="G86" s="119"/>
      <c r="H86" s="119"/>
      <c r="I86" s="111"/>
      <c r="J86" s="111"/>
      <c r="K86" s="111"/>
      <c r="L86" s="111"/>
    </row>
    <row r="87" spans="1:12" s="14" customFormat="1" ht="18.75" x14ac:dyDescent="0.3">
      <c r="A87" s="108" t="s">
        <v>56</v>
      </c>
      <c r="B87" s="120">
        <f>B84/B85</f>
        <v>1</v>
      </c>
      <c r="C87" s="98" t="s">
        <v>57</v>
      </c>
      <c r="D87" s="98"/>
      <c r="E87" s="98"/>
      <c r="F87" s="98"/>
      <c r="G87" s="98"/>
      <c r="I87" s="111"/>
      <c r="J87" s="111"/>
      <c r="K87" s="111"/>
      <c r="L87" s="111"/>
    </row>
    <row r="88" spans="1:12" ht="19.5" customHeight="1" x14ac:dyDescent="0.3">
      <c r="A88" s="106"/>
      <c r="B88" s="106"/>
    </row>
    <row r="89" spans="1:12" ht="27" customHeight="1" x14ac:dyDescent="0.4">
      <c r="A89" s="121" t="s">
        <v>58</v>
      </c>
      <c r="B89" s="122">
        <v>20</v>
      </c>
      <c r="D89" s="208" t="s">
        <v>59</v>
      </c>
      <c r="E89" s="209"/>
      <c r="F89" s="670" t="s">
        <v>60</v>
      </c>
      <c r="G89" s="672"/>
    </row>
    <row r="90" spans="1:12" ht="27" customHeight="1" x14ac:dyDescent="0.4">
      <c r="A90" s="123" t="s">
        <v>61</v>
      </c>
      <c r="B90" s="124">
        <v>4</v>
      </c>
      <c r="C90" s="210" t="s">
        <v>62</v>
      </c>
      <c r="D90" s="126" t="s">
        <v>63</v>
      </c>
      <c r="E90" s="127" t="s">
        <v>64</v>
      </c>
      <c r="F90" s="126" t="s">
        <v>63</v>
      </c>
      <c r="G90" s="211" t="s">
        <v>64</v>
      </c>
      <c r="I90" s="129" t="s">
        <v>65</v>
      </c>
    </row>
    <row r="91" spans="1:12" ht="26.25" customHeight="1" x14ac:dyDescent="0.4">
      <c r="A91" s="123" t="s">
        <v>66</v>
      </c>
      <c r="B91" s="124">
        <v>20</v>
      </c>
      <c r="C91" s="212">
        <v>1</v>
      </c>
      <c r="D91" s="131">
        <v>60549592</v>
      </c>
      <c r="E91" s="132">
        <f>IF(ISBLANK(D91),"-",$D$101/$D$98*D91)</f>
        <v>69073228.382386491</v>
      </c>
      <c r="F91" s="131">
        <v>63717480</v>
      </c>
      <c r="G91" s="133">
        <f>IF(ISBLANK(F91),"-",$D$101/$F$98*F91)</f>
        <v>68205394.990366086</v>
      </c>
      <c r="I91" s="134"/>
    </row>
    <row r="92" spans="1:12" ht="26.25" customHeight="1" x14ac:dyDescent="0.4">
      <c r="A92" s="123" t="s">
        <v>67</v>
      </c>
      <c r="B92" s="124">
        <v>1</v>
      </c>
      <c r="C92" s="196">
        <v>2</v>
      </c>
      <c r="D92" s="136">
        <v>60422573</v>
      </c>
      <c r="E92" s="137">
        <f>IF(ISBLANK(D92),"-",$D$101/$D$98*D92)</f>
        <v>68928328.770248681</v>
      </c>
      <c r="F92" s="136">
        <v>63626643</v>
      </c>
      <c r="G92" s="138">
        <f>IF(ISBLANK(F92),"-",$D$101/$F$98*F92)</f>
        <v>68108159.922928706</v>
      </c>
      <c r="I92" s="674">
        <f>ABS((F96/D96*D95)-F95)/D95</f>
        <v>1.261530330806032E-2</v>
      </c>
    </row>
    <row r="93" spans="1:12" ht="26.25" customHeight="1" x14ac:dyDescent="0.4">
      <c r="A93" s="123" t="s">
        <v>68</v>
      </c>
      <c r="B93" s="124">
        <v>1</v>
      </c>
      <c r="C93" s="196">
        <v>3</v>
      </c>
      <c r="D93" s="136">
        <v>60617913</v>
      </c>
      <c r="E93" s="137">
        <f>IF(ISBLANK(D93),"-",$D$101/$D$98*D93)</f>
        <v>69151167.00889802</v>
      </c>
      <c r="F93" s="136">
        <v>63887138</v>
      </c>
      <c r="G93" s="138">
        <f>IF(ISBLANK(F93),"-",$D$101/$F$98*F93)</f>
        <v>68387002.783129945</v>
      </c>
      <c r="I93" s="674"/>
    </row>
    <row r="94" spans="1:12" ht="27" customHeight="1" x14ac:dyDescent="0.4">
      <c r="A94" s="123" t="s">
        <v>69</v>
      </c>
      <c r="B94" s="124">
        <v>1</v>
      </c>
      <c r="C94" s="213">
        <v>4</v>
      </c>
      <c r="D94" s="141"/>
      <c r="E94" s="142" t="str">
        <f>IF(ISBLANK(D94),"-",$D$101/$D$98*D94)</f>
        <v>-</v>
      </c>
      <c r="F94" s="214"/>
      <c r="G94" s="143" t="str">
        <f>IF(ISBLANK(F94),"-",$D$101/$F$98*F94)</f>
        <v>-</v>
      </c>
      <c r="I94" s="144"/>
    </row>
    <row r="95" spans="1:12" ht="27" customHeight="1" x14ac:dyDescent="0.4">
      <c r="A95" s="123" t="s">
        <v>70</v>
      </c>
      <c r="B95" s="124">
        <v>1</v>
      </c>
      <c r="C95" s="215" t="s">
        <v>71</v>
      </c>
      <c r="D95" s="216">
        <f>AVERAGE(D91:D94)</f>
        <v>60530026</v>
      </c>
      <c r="E95" s="147">
        <f>AVERAGE(E91:E94)</f>
        <v>69050908.053844392</v>
      </c>
      <c r="F95" s="217">
        <f>AVERAGE(F91:F94)</f>
        <v>63743753.666666664</v>
      </c>
      <c r="G95" s="218">
        <f>AVERAGE(G91:G94)</f>
        <v>68233519.232141569</v>
      </c>
    </row>
    <row r="96" spans="1:12" ht="26.25" customHeight="1" x14ac:dyDescent="0.4">
      <c r="A96" s="123" t="s">
        <v>72</v>
      </c>
      <c r="B96" s="109">
        <v>1</v>
      </c>
      <c r="C96" s="219" t="s">
        <v>113</v>
      </c>
      <c r="D96" s="220">
        <v>14.61</v>
      </c>
      <c r="E96" s="139"/>
      <c r="F96" s="151">
        <v>15.57</v>
      </c>
    </row>
    <row r="97" spans="1:10" ht="26.25" customHeight="1" x14ac:dyDescent="0.4">
      <c r="A97" s="123" t="s">
        <v>74</v>
      </c>
      <c r="B97" s="109">
        <v>1</v>
      </c>
      <c r="C97" s="221" t="s">
        <v>114</v>
      </c>
      <c r="D97" s="222">
        <f>D96*$B$87</f>
        <v>14.61</v>
      </c>
      <c r="E97" s="154"/>
      <c r="F97" s="153">
        <f>F96*$B$87</f>
        <v>15.57</v>
      </c>
    </row>
    <row r="98" spans="1:10" ht="19.5" customHeight="1" x14ac:dyDescent="0.3">
      <c r="A98" s="123" t="s">
        <v>76</v>
      </c>
      <c r="B98" s="223">
        <f>(B97/B96)*(B95/B94)*(B93/B92)*(B91/B90)*B89</f>
        <v>100</v>
      </c>
      <c r="C98" s="221" t="s">
        <v>115</v>
      </c>
      <c r="D98" s="224">
        <f>D97*$B$83/100</f>
        <v>14.61</v>
      </c>
      <c r="E98" s="157"/>
      <c r="F98" s="156">
        <f>F97*$B$83/100</f>
        <v>15.57</v>
      </c>
    </row>
    <row r="99" spans="1:10" ht="19.5" customHeight="1" x14ac:dyDescent="0.3">
      <c r="A99" s="675" t="s">
        <v>78</v>
      </c>
      <c r="B99" s="689"/>
      <c r="C99" s="221" t="s">
        <v>116</v>
      </c>
      <c r="D99" s="225">
        <f>D98/$B$98</f>
        <v>0.14610000000000001</v>
      </c>
      <c r="E99" s="157"/>
      <c r="F99" s="160">
        <f>F98/$B$98</f>
        <v>0.15570000000000001</v>
      </c>
      <c r="G99" s="226"/>
      <c r="H99" s="149"/>
    </row>
    <row r="100" spans="1:10" ht="19.5" customHeight="1" x14ac:dyDescent="0.3">
      <c r="A100" s="677"/>
      <c r="B100" s="690"/>
      <c r="C100" s="221" t="s">
        <v>80</v>
      </c>
      <c r="D100" s="227">
        <f>$B$56/$B$116</f>
        <v>0.16666666666666666</v>
      </c>
      <c r="F100" s="165"/>
      <c r="G100" s="228"/>
      <c r="H100" s="149"/>
    </row>
    <row r="101" spans="1:10" ht="18.75" x14ac:dyDescent="0.3">
      <c r="C101" s="221" t="s">
        <v>81</v>
      </c>
      <c r="D101" s="222">
        <f>D100*$B$98</f>
        <v>16.666666666666664</v>
      </c>
      <c r="F101" s="165"/>
      <c r="G101" s="226"/>
      <c r="H101" s="149"/>
    </row>
    <row r="102" spans="1:10" ht="19.5" customHeight="1" x14ac:dyDescent="0.3">
      <c r="C102" s="229" t="s">
        <v>82</v>
      </c>
      <c r="D102" s="230">
        <f>D101/B34</f>
        <v>16.666666666666664</v>
      </c>
      <c r="F102" s="169"/>
      <c r="G102" s="226"/>
      <c r="H102" s="149"/>
      <c r="J102" s="231"/>
    </row>
    <row r="103" spans="1:10" ht="18.75" x14ac:dyDescent="0.3">
      <c r="C103" s="232" t="s">
        <v>117</v>
      </c>
      <c r="D103" s="233">
        <f>AVERAGE(E91:E94,G91:G94)</f>
        <v>68642213.642992988</v>
      </c>
      <c r="F103" s="169"/>
      <c r="G103" s="234"/>
      <c r="H103" s="149"/>
      <c r="J103" s="235"/>
    </row>
    <row r="104" spans="1:10" ht="18.75" x14ac:dyDescent="0.3">
      <c r="C104" s="199" t="s">
        <v>84</v>
      </c>
      <c r="D104" s="236">
        <f>STDEV(E91:E94,G91:G94)/D103</f>
        <v>6.7324615267853475E-3</v>
      </c>
      <c r="F104" s="169"/>
      <c r="G104" s="226"/>
      <c r="H104" s="149"/>
      <c r="J104" s="235"/>
    </row>
    <row r="105" spans="1:10" ht="19.5" customHeight="1" x14ac:dyDescent="0.3">
      <c r="C105" s="201" t="s">
        <v>20</v>
      </c>
      <c r="D105" s="237">
        <f>COUNT(E91:E94,G91:G94)</f>
        <v>6</v>
      </c>
      <c r="F105" s="169"/>
      <c r="G105" s="226"/>
      <c r="H105" s="149"/>
      <c r="J105" s="235"/>
    </row>
    <row r="106" spans="1:10" ht="19.5" customHeight="1" x14ac:dyDescent="0.3">
      <c r="A106" s="173"/>
      <c r="B106" s="173"/>
      <c r="C106" s="173"/>
      <c r="D106" s="173"/>
      <c r="E106" s="173"/>
    </row>
    <row r="107" spans="1:10" ht="26.25" customHeight="1" x14ac:dyDescent="0.4">
      <c r="A107" s="121" t="s">
        <v>118</v>
      </c>
      <c r="B107" s="122">
        <v>900</v>
      </c>
      <c r="C107" s="238" t="s">
        <v>119</v>
      </c>
      <c r="D107" s="239" t="s">
        <v>63</v>
      </c>
      <c r="E107" s="240" t="s">
        <v>120</v>
      </c>
      <c r="F107" s="241" t="s">
        <v>121</v>
      </c>
    </row>
    <row r="108" spans="1:10" ht="26.25" customHeight="1" x14ac:dyDescent="0.4">
      <c r="A108" s="123" t="s">
        <v>122</v>
      </c>
      <c r="B108" s="124">
        <v>1</v>
      </c>
      <c r="C108" s="242">
        <v>1</v>
      </c>
      <c r="D108" s="243">
        <v>69815735</v>
      </c>
      <c r="E108" s="274">
        <f t="shared" ref="E108:E113" si="1">IF(ISBLANK(D108),"-",D108/$D$103*$D$100*$B$116)</f>
        <v>152.56443075199428</v>
      </c>
      <c r="F108" s="244">
        <f t="shared" ref="F108:F113" si="2">IF(ISBLANK(D108), "-", E108/$B$56)</f>
        <v>1.0170962050132952</v>
      </c>
    </row>
    <row r="109" spans="1:10" ht="26.25" customHeight="1" x14ac:dyDescent="0.4">
      <c r="A109" s="123" t="s">
        <v>95</v>
      </c>
      <c r="B109" s="124">
        <v>1</v>
      </c>
      <c r="C109" s="242">
        <v>2</v>
      </c>
      <c r="D109" s="243">
        <v>66909434</v>
      </c>
      <c r="E109" s="275">
        <f t="shared" si="1"/>
        <v>146.21345331604874</v>
      </c>
      <c r="F109" s="245">
        <f t="shared" si="2"/>
        <v>0.97475635544032491</v>
      </c>
    </row>
    <row r="110" spans="1:10" ht="26.25" customHeight="1" x14ac:dyDescent="0.4">
      <c r="A110" s="123" t="s">
        <v>96</v>
      </c>
      <c r="B110" s="124">
        <v>1</v>
      </c>
      <c r="C110" s="242">
        <v>3</v>
      </c>
      <c r="D110" s="243">
        <v>65207177</v>
      </c>
      <c r="E110" s="275">
        <f t="shared" si="1"/>
        <v>142.49360606100521</v>
      </c>
      <c r="F110" s="245">
        <f t="shared" si="2"/>
        <v>0.94995737374003475</v>
      </c>
    </row>
    <row r="111" spans="1:10" ht="26.25" customHeight="1" x14ac:dyDescent="0.4">
      <c r="A111" s="123" t="s">
        <v>97</v>
      </c>
      <c r="B111" s="124">
        <v>1</v>
      </c>
      <c r="C111" s="242">
        <v>4</v>
      </c>
      <c r="D111" s="243">
        <v>68780380</v>
      </c>
      <c r="E111" s="275">
        <f t="shared" si="1"/>
        <v>150.30192723181747</v>
      </c>
      <c r="F111" s="245">
        <f t="shared" si="2"/>
        <v>1.0020128482121164</v>
      </c>
    </row>
    <row r="112" spans="1:10" ht="26.25" customHeight="1" x14ac:dyDescent="0.4">
      <c r="A112" s="123" t="s">
        <v>98</v>
      </c>
      <c r="B112" s="124">
        <v>1</v>
      </c>
      <c r="C112" s="242">
        <v>5</v>
      </c>
      <c r="D112" s="243">
        <v>70683873</v>
      </c>
      <c r="E112" s="275">
        <f t="shared" si="1"/>
        <v>154.46152429092461</v>
      </c>
      <c r="F112" s="245">
        <f t="shared" si="2"/>
        <v>1.0297434952728308</v>
      </c>
    </row>
    <row r="113" spans="1:10" ht="26.25" customHeight="1" x14ac:dyDescent="0.4">
      <c r="A113" s="123" t="s">
        <v>100</v>
      </c>
      <c r="B113" s="124">
        <v>1</v>
      </c>
      <c r="C113" s="246">
        <v>6</v>
      </c>
      <c r="D113" s="247">
        <v>69577161</v>
      </c>
      <c r="E113" s="276">
        <f t="shared" si="1"/>
        <v>152.04308829957682</v>
      </c>
      <c r="F113" s="248">
        <f t="shared" si="2"/>
        <v>1.0136205886638454</v>
      </c>
    </row>
    <row r="114" spans="1:10" ht="26.25" customHeight="1" x14ac:dyDescent="0.4">
      <c r="A114" s="123" t="s">
        <v>101</v>
      </c>
      <c r="B114" s="124">
        <v>1</v>
      </c>
      <c r="C114" s="242"/>
      <c r="D114" s="196"/>
      <c r="E114" s="97"/>
      <c r="F114" s="249"/>
    </row>
    <row r="115" spans="1:10" ht="26.25" customHeight="1" x14ac:dyDescent="0.4">
      <c r="A115" s="123" t="s">
        <v>102</v>
      </c>
      <c r="B115" s="124">
        <v>1</v>
      </c>
      <c r="C115" s="242"/>
      <c r="D115" s="250" t="s">
        <v>71</v>
      </c>
      <c r="E115" s="278">
        <f>AVERAGE(E108:E113)</f>
        <v>149.6796716585612</v>
      </c>
      <c r="F115" s="251">
        <f>AVERAGE(F108:F113)</f>
        <v>0.99786447772374121</v>
      </c>
    </row>
    <row r="116" spans="1:10" ht="27" customHeight="1" x14ac:dyDescent="0.4">
      <c r="A116" s="123" t="s">
        <v>103</v>
      </c>
      <c r="B116" s="155">
        <f>(B115/B114)*(B113/B112)*(B111/B110)*(B109/B108)*B107</f>
        <v>900</v>
      </c>
      <c r="C116" s="252"/>
      <c r="D116" s="215" t="s">
        <v>84</v>
      </c>
      <c r="E116" s="253">
        <f>STDEV(E108:E113)/E115</f>
        <v>2.9999565510151968E-2</v>
      </c>
      <c r="F116" s="253">
        <f>STDEV(F108:F113)/F115</f>
        <v>2.9999565510151982E-2</v>
      </c>
      <c r="I116" s="97"/>
    </row>
    <row r="117" spans="1:10" ht="27" customHeight="1" x14ac:dyDescent="0.4">
      <c r="A117" s="675" t="s">
        <v>78</v>
      </c>
      <c r="B117" s="676"/>
      <c r="C117" s="254"/>
      <c r="D117" s="255" t="s">
        <v>20</v>
      </c>
      <c r="E117" s="256">
        <f>COUNT(E108:E113)</f>
        <v>6</v>
      </c>
      <c r="F117" s="256">
        <f>COUNT(F108:F113)</f>
        <v>6</v>
      </c>
      <c r="I117" s="97"/>
      <c r="J117" s="235"/>
    </row>
    <row r="118" spans="1:10" ht="19.5" customHeight="1" x14ac:dyDescent="0.3">
      <c r="A118" s="677"/>
      <c r="B118" s="678"/>
      <c r="C118" s="97"/>
      <c r="D118" s="97"/>
      <c r="E118" s="97"/>
      <c r="F118" s="196"/>
      <c r="G118" s="97"/>
      <c r="H118" s="97"/>
      <c r="I118" s="97"/>
    </row>
    <row r="119" spans="1:10" ht="18.75" x14ac:dyDescent="0.3">
      <c r="A119" s="265"/>
      <c r="B119" s="119"/>
      <c r="C119" s="97"/>
      <c r="D119" s="97"/>
      <c r="E119" s="97"/>
      <c r="F119" s="196"/>
      <c r="G119" s="97"/>
      <c r="H119" s="97"/>
      <c r="I119" s="97"/>
    </row>
    <row r="120" spans="1:10" ht="26.25" customHeight="1" x14ac:dyDescent="0.4">
      <c r="A120" s="107" t="s">
        <v>106</v>
      </c>
      <c r="B120" s="203" t="s">
        <v>123</v>
      </c>
      <c r="C120" s="687" t="str">
        <f>B20</f>
        <v xml:space="preserve">Lamivudine </v>
      </c>
      <c r="D120" s="687"/>
      <c r="E120" s="204" t="s">
        <v>124</v>
      </c>
      <c r="F120" s="204"/>
      <c r="G120" s="205">
        <f>F115</f>
        <v>0.99786447772374121</v>
      </c>
      <c r="H120" s="97"/>
      <c r="I120" s="97"/>
    </row>
    <row r="121" spans="1:10" ht="19.5" customHeight="1" x14ac:dyDescent="0.3">
      <c r="A121" s="257"/>
      <c r="B121" s="257"/>
      <c r="C121" s="258"/>
      <c r="D121" s="258"/>
      <c r="E121" s="258"/>
      <c r="F121" s="258"/>
      <c r="G121" s="258"/>
      <c r="H121" s="258"/>
    </row>
    <row r="122" spans="1:10" ht="18.75" x14ac:dyDescent="0.3">
      <c r="B122" s="688" t="s">
        <v>26</v>
      </c>
      <c r="C122" s="688"/>
      <c r="E122" s="210" t="s">
        <v>27</v>
      </c>
      <c r="F122" s="259"/>
      <c r="G122" s="688" t="s">
        <v>28</v>
      </c>
      <c r="H122" s="688"/>
    </row>
    <row r="123" spans="1:10" ht="69.95" customHeight="1" x14ac:dyDescent="0.3">
      <c r="A123" s="260" t="s">
        <v>29</v>
      </c>
      <c r="B123" s="261"/>
      <c r="C123" s="261"/>
      <c r="E123" s="261"/>
      <c r="F123" s="97"/>
      <c r="G123" s="262"/>
      <c r="H123" s="262"/>
    </row>
    <row r="124" spans="1:10" ht="69.95" customHeight="1" x14ac:dyDescent="0.3">
      <c r="A124" s="260" t="s">
        <v>30</v>
      </c>
      <c r="B124" s="263"/>
      <c r="C124" s="263"/>
      <c r="E124" s="263"/>
      <c r="F124" s="97"/>
      <c r="G124" s="264"/>
      <c r="H124" s="264"/>
    </row>
    <row r="125" spans="1:10" ht="18.75" x14ac:dyDescent="0.3">
      <c r="A125" s="195"/>
      <c r="B125" s="195"/>
      <c r="C125" s="196"/>
      <c r="D125" s="196"/>
      <c r="E125" s="196"/>
      <c r="F125" s="200"/>
      <c r="G125" s="196"/>
      <c r="H125" s="196"/>
      <c r="I125" s="97"/>
    </row>
    <row r="126" spans="1:10" ht="18.75" x14ac:dyDescent="0.3">
      <c r="A126" s="195"/>
      <c r="B126" s="195"/>
      <c r="C126" s="196"/>
      <c r="D126" s="196"/>
      <c r="E126" s="196"/>
      <c r="F126" s="200"/>
      <c r="G126" s="196"/>
      <c r="H126" s="196"/>
      <c r="I126" s="97"/>
    </row>
    <row r="127" spans="1:10" ht="18.75" x14ac:dyDescent="0.3">
      <c r="A127" s="195"/>
      <c r="B127" s="195"/>
      <c r="C127" s="196"/>
      <c r="D127" s="196"/>
      <c r="E127" s="196"/>
      <c r="F127" s="200"/>
      <c r="G127" s="196"/>
      <c r="H127" s="196"/>
      <c r="I127" s="97"/>
    </row>
    <row r="128" spans="1:10" ht="18.75" x14ac:dyDescent="0.3">
      <c r="A128" s="195"/>
      <c r="B128" s="195"/>
      <c r="C128" s="196"/>
      <c r="D128" s="196"/>
      <c r="E128" s="196"/>
      <c r="F128" s="200"/>
      <c r="G128" s="196"/>
      <c r="H128" s="196"/>
      <c r="I128" s="97"/>
    </row>
    <row r="129" spans="1:9" ht="18.75" x14ac:dyDescent="0.3">
      <c r="A129" s="195"/>
      <c r="B129" s="195"/>
      <c r="C129" s="196"/>
      <c r="D129" s="196"/>
      <c r="E129" s="196"/>
      <c r="F129" s="200"/>
      <c r="G129" s="196"/>
      <c r="H129" s="196"/>
      <c r="I129" s="97"/>
    </row>
    <row r="130" spans="1:9" ht="18.75" x14ac:dyDescent="0.3">
      <c r="A130" s="195"/>
      <c r="B130" s="195"/>
      <c r="C130" s="196"/>
      <c r="D130" s="196"/>
      <c r="E130" s="196"/>
      <c r="F130" s="200"/>
      <c r="G130" s="196"/>
      <c r="H130" s="196"/>
      <c r="I130" s="97"/>
    </row>
    <row r="131" spans="1:9" ht="18.75" x14ac:dyDescent="0.3">
      <c r="A131" s="195"/>
      <c r="B131" s="195"/>
      <c r="C131" s="196"/>
      <c r="D131" s="196"/>
      <c r="E131" s="196"/>
      <c r="F131" s="200"/>
      <c r="G131" s="196"/>
      <c r="H131" s="196"/>
      <c r="I131" s="97"/>
    </row>
    <row r="132" spans="1:9" ht="18.75" x14ac:dyDescent="0.3">
      <c r="A132" s="195"/>
      <c r="B132" s="195"/>
      <c r="C132" s="196"/>
      <c r="D132" s="196"/>
      <c r="E132" s="196"/>
      <c r="F132" s="200"/>
      <c r="G132" s="196"/>
      <c r="H132" s="196"/>
      <c r="I132" s="97"/>
    </row>
    <row r="133" spans="1:9" ht="18.75" x14ac:dyDescent="0.3">
      <c r="A133" s="195"/>
      <c r="B133" s="195"/>
      <c r="C133" s="196"/>
      <c r="D133" s="196"/>
      <c r="E133" s="196"/>
      <c r="F133" s="200"/>
      <c r="G133" s="196"/>
      <c r="H133" s="196"/>
      <c r="I133" s="97"/>
    </row>
    <row r="250" spans="1:1" x14ac:dyDescent="0.25">
      <c r="A250" s="2">
        <v>5</v>
      </c>
    </row>
  </sheetData>
  <sheetProtection password="F258" sheet="1" objects="1" scenarios="1" formatCells="0" formatColumns="0"/>
  <mergeCells count="36">
    <mergeCell ref="A1:I7"/>
    <mergeCell ref="A8:I14"/>
    <mergeCell ref="A117:B118"/>
    <mergeCell ref="C120:D120"/>
    <mergeCell ref="B122:C122"/>
    <mergeCell ref="G122:H122"/>
    <mergeCell ref="C82:G82"/>
    <mergeCell ref="C84:H84"/>
    <mergeCell ref="C85:H85"/>
    <mergeCell ref="F89:G89"/>
    <mergeCell ref="I92:I93"/>
    <mergeCell ref="A99:B100"/>
    <mergeCell ref="C68:C71"/>
    <mergeCell ref="D68:D71"/>
    <mergeCell ref="A70:B71"/>
    <mergeCell ref="C76:D76"/>
    <mergeCell ref="B79:C79"/>
    <mergeCell ref="B80:C80"/>
    <mergeCell ref="I39:I40"/>
    <mergeCell ref="A46:B47"/>
    <mergeCell ref="C60:C63"/>
    <mergeCell ref="D60:D63"/>
    <mergeCell ref="C64:C67"/>
    <mergeCell ref="D64:D67"/>
    <mergeCell ref="B27:C27"/>
    <mergeCell ref="C29:G29"/>
    <mergeCell ref="C31:H31"/>
    <mergeCell ref="C32:H32"/>
    <mergeCell ref="D36:E36"/>
    <mergeCell ref="F36:G36"/>
    <mergeCell ref="B26:C26"/>
    <mergeCell ref="A16:H16"/>
    <mergeCell ref="A17:H17"/>
    <mergeCell ref="B18:C18"/>
    <mergeCell ref="B20:C20"/>
    <mergeCell ref="B21:H21"/>
  </mergeCells>
  <conditionalFormatting sqref="E51">
    <cfRule type="cellIs" dxfId="26" priority="1" operator="greaterThan">
      <formula>0.02</formula>
    </cfRule>
  </conditionalFormatting>
  <conditionalFormatting sqref="D51">
    <cfRule type="cellIs" dxfId="25" priority="2" operator="greaterThan">
      <formula>0.02</formula>
    </cfRule>
  </conditionalFormatting>
  <conditionalFormatting sqref="G73">
    <cfRule type="cellIs" dxfId="24" priority="3" operator="greaterThan">
      <formula>0.02</formula>
    </cfRule>
  </conditionalFormatting>
  <conditionalFormatting sqref="H73">
    <cfRule type="cellIs" dxfId="23" priority="4" operator="greaterThan">
      <formula>0.02</formula>
    </cfRule>
  </conditionalFormatting>
  <conditionalFormatting sqref="D104">
    <cfRule type="cellIs" dxfId="22" priority="5" operator="greaterThan">
      <formula>0.02</formula>
    </cfRule>
  </conditionalFormatting>
  <conditionalFormatting sqref="I39">
    <cfRule type="cellIs" dxfId="21" priority="6" operator="lessThanOrEqual">
      <formula>0.02</formula>
    </cfRule>
  </conditionalFormatting>
  <conditionalFormatting sqref="I39">
    <cfRule type="cellIs" dxfId="20" priority="7" operator="greaterThan">
      <formula>0.02</formula>
    </cfRule>
  </conditionalFormatting>
  <conditionalFormatting sqref="I92">
    <cfRule type="cellIs" dxfId="19" priority="8" operator="lessThanOrEqual">
      <formula>0.02</formula>
    </cfRule>
  </conditionalFormatting>
  <conditionalFormatting sqref="I92">
    <cfRule type="cellIs" dxfId="18" priority="9" operator="greaterThan">
      <formula>0.02</formula>
    </cfRule>
  </conditionalFormatting>
  <pageMargins left="0.171875" right="0.7" top="0.75" bottom="0.75" header="0.3" footer="0.3"/>
  <pageSetup scale="15" orientation="portrait" r:id="rId1"/>
  <headerFooter>
    <oddHeader>&amp;LVer 3</oddHeader>
    <oddFooter>&amp;LNQCL/ADDO/014&amp;CPage &amp;P of &amp;N&amp;R&amp;D &amp;T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250"/>
  <sheetViews>
    <sheetView view="pageLayout" topLeftCell="A99" zoomScale="60" zoomScaleNormal="40" zoomScalePageLayoutView="60" workbookViewId="0">
      <selection activeCell="C123" sqref="C123"/>
    </sheetView>
  </sheetViews>
  <sheetFormatPr defaultColWidth="9.140625" defaultRowHeight="13.5" x14ac:dyDescent="0.25"/>
  <cols>
    <col min="1" max="1" width="55.42578125" style="2" customWidth="1"/>
    <col min="2" max="2" width="33.7109375" style="2" customWidth="1"/>
    <col min="3" max="3" width="42.28515625" style="2" customWidth="1"/>
    <col min="4" max="4" width="30.5703125" style="2" customWidth="1"/>
    <col min="5" max="5" width="39.85546875" style="2" customWidth="1"/>
    <col min="6" max="6" width="30.7109375" style="2" customWidth="1"/>
    <col min="7" max="7" width="39.85546875" style="2" customWidth="1"/>
    <col min="8" max="8" width="30" style="2" customWidth="1"/>
    <col min="9" max="9" width="30.28515625" style="2" hidden="1" customWidth="1"/>
    <col min="10" max="10" width="30.42578125" style="2" customWidth="1"/>
    <col min="11" max="11" width="21.28515625" style="2" customWidth="1"/>
    <col min="12" max="12" width="9.140625" style="2"/>
  </cols>
  <sheetData>
    <row r="1" spans="1:9" ht="18.75" customHeight="1" x14ac:dyDescent="0.25">
      <c r="A1" s="685" t="s">
        <v>45</v>
      </c>
      <c r="B1" s="685"/>
      <c r="C1" s="685"/>
      <c r="D1" s="685"/>
      <c r="E1" s="685"/>
      <c r="F1" s="685"/>
      <c r="G1" s="685"/>
      <c r="H1" s="685"/>
      <c r="I1" s="685"/>
    </row>
    <row r="2" spans="1:9" ht="18.75" customHeight="1" x14ac:dyDescent="0.25">
      <c r="A2" s="685"/>
      <c r="B2" s="685"/>
      <c r="C2" s="685"/>
      <c r="D2" s="685"/>
      <c r="E2" s="685"/>
      <c r="F2" s="685"/>
      <c r="G2" s="685"/>
      <c r="H2" s="685"/>
      <c r="I2" s="685"/>
    </row>
    <row r="3" spans="1:9" ht="18.75" customHeight="1" x14ac:dyDescent="0.25">
      <c r="A3" s="685"/>
      <c r="B3" s="685"/>
      <c r="C3" s="685"/>
      <c r="D3" s="685"/>
      <c r="E3" s="685"/>
      <c r="F3" s="685"/>
      <c r="G3" s="685"/>
      <c r="H3" s="685"/>
      <c r="I3" s="685"/>
    </row>
    <row r="4" spans="1:9" ht="18.75" customHeight="1" x14ac:dyDescent="0.25">
      <c r="A4" s="685"/>
      <c r="B4" s="685"/>
      <c r="C4" s="685"/>
      <c r="D4" s="685"/>
      <c r="E4" s="685"/>
      <c r="F4" s="685"/>
      <c r="G4" s="685"/>
      <c r="H4" s="685"/>
      <c r="I4" s="685"/>
    </row>
    <row r="5" spans="1:9" ht="18.75" customHeight="1" x14ac:dyDescent="0.25">
      <c r="A5" s="685"/>
      <c r="B5" s="685"/>
      <c r="C5" s="685"/>
      <c r="D5" s="685"/>
      <c r="E5" s="685"/>
      <c r="F5" s="685"/>
      <c r="G5" s="685"/>
      <c r="H5" s="685"/>
      <c r="I5" s="685"/>
    </row>
    <row r="6" spans="1:9" ht="18.75" customHeight="1" x14ac:dyDescent="0.25">
      <c r="A6" s="685"/>
      <c r="B6" s="685"/>
      <c r="C6" s="685"/>
      <c r="D6" s="685"/>
      <c r="E6" s="685"/>
      <c r="F6" s="685"/>
      <c r="G6" s="685"/>
      <c r="H6" s="685"/>
      <c r="I6" s="685"/>
    </row>
    <row r="7" spans="1:9" ht="18.75" customHeight="1" x14ac:dyDescent="0.25">
      <c r="A7" s="685"/>
      <c r="B7" s="685"/>
      <c r="C7" s="685"/>
      <c r="D7" s="685"/>
      <c r="E7" s="685"/>
      <c r="F7" s="685"/>
      <c r="G7" s="685"/>
      <c r="H7" s="685"/>
      <c r="I7" s="685"/>
    </row>
    <row r="8" spans="1:9" x14ac:dyDescent="0.25">
      <c r="A8" s="686" t="s">
        <v>46</v>
      </c>
      <c r="B8" s="686"/>
      <c r="C8" s="686"/>
      <c r="D8" s="686"/>
      <c r="E8" s="686"/>
      <c r="F8" s="686"/>
      <c r="G8" s="686"/>
      <c r="H8" s="686"/>
      <c r="I8" s="686"/>
    </row>
    <row r="9" spans="1:9" x14ac:dyDescent="0.25">
      <c r="A9" s="686"/>
      <c r="B9" s="686"/>
      <c r="C9" s="686"/>
      <c r="D9" s="686"/>
      <c r="E9" s="686"/>
      <c r="F9" s="686"/>
      <c r="G9" s="686"/>
      <c r="H9" s="686"/>
      <c r="I9" s="686"/>
    </row>
    <row r="10" spans="1:9" x14ac:dyDescent="0.25">
      <c r="A10" s="686"/>
      <c r="B10" s="686"/>
      <c r="C10" s="686"/>
      <c r="D10" s="686"/>
      <c r="E10" s="686"/>
      <c r="F10" s="686"/>
      <c r="G10" s="686"/>
      <c r="H10" s="686"/>
      <c r="I10" s="686"/>
    </row>
    <row r="11" spans="1:9" x14ac:dyDescent="0.25">
      <c r="A11" s="686"/>
      <c r="B11" s="686"/>
      <c r="C11" s="686"/>
      <c r="D11" s="686"/>
      <c r="E11" s="686"/>
      <c r="F11" s="686"/>
      <c r="G11" s="686"/>
      <c r="H11" s="686"/>
      <c r="I11" s="686"/>
    </row>
    <row r="12" spans="1:9" x14ac:dyDescent="0.25">
      <c r="A12" s="686"/>
      <c r="B12" s="686"/>
      <c r="C12" s="686"/>
      <c r="D12" s="686"/>
      <c r="E12" s="686"/>
      <c r="F12" s="686"/>
      <c r="G12" s="686"/>
      <c r="H12" s="686"/>
      <c r="I12" s="686"/>
    </row>
    <row r="13" spans="1:9" x14ac:dyDescent="0.25">
      <c r="A13" s="686"/>
      <c r="B13" s="686"/>
      <c r="C13" s="686"/>
      <c r="D13" s="686"/>
      <c r="E13" s="686"/>
      <c r="F13" s="686"/>
      <c r="G13" s="686"/>
      <c r="H13" s="686"/>
      <c r="I13" s="686"/>
    </row>
    <row r="14" spans="1:9" x14ac:dyDescent="0.25">
      <c r="A14" s="686"/>
      <c r="B14" s="686"/>
      <c r="C14" s="686"/>
      <c r="D14" s="686"/>
      <c r="E14" s="686"/>
      <c r="F14" s="686"/>
      <c r="G14" s="686"/>
      <c r="H14" s="686"/>
      <c r="I14" s="686"/>
    </row>
    <row r="15" spans="1:9" ht="19.5" customHeight="1" x14ac:dyDescent="0.3">
      <c r="A15" s="280"/>
    </row>
    <row r="16" spans="1:9" ht="19.5" customHeight="1" x14ac:dyDescent="0.3">
      <c r="A16" s="658" t="s">
        <v>31</v>
      </c>
      <c r="B16" s="659"/>
      <c r="C16" s="659"/>
      <c r="D16" s="659"/>
      <c r="E16" s="659"/>
      <c r="F16" s="659"/>
      <c r="G16" s="659"/>
      <c r="H16" s="660"/>
    </row>
    <row r="17" spans="1:14" ht="20.25" customHeight="1" x14ac:dyDescent="0.25">
      <c r="A17" s="661" t="s">
        <v>47</v>
      </c>
      <c r="B17" s="661"/>
      <c r="C17" s="661"/>
      <c r="D17" s="661"/>
      <c r="E17" s="661"/>
      <c r="F17" s="661"/>
      <c r="G17" s="661"/>
      <c r="H17" s="661"/>
    </row>
    <row r="18" spans="1:14" ht="26.25" customHeight="1" x14ac:dyDescent="0.4">
      <c r="A18" s="282" t="s">
        <v>33</v>
      </c>
      <c r="B18" s="657" t="s">
        <v>5</v>
      </c>
      <c r="C18" s="657"/>
      <c r="D18" s="449"/>
      <c r="E18" s="283"/>
      <c r="F18" s="284"/>
      <c r="G18" s="284"/>
      <c r="H18" s="284"/>
    </row>
    <row r="19" spans="1:14" ht="26.25" customHeight="1" x14ac:dyDescent="0.4">
      <c r="A19" s="282" t="s">
        <v>34</v>
      </c>
      <c r="B19" s="285" t="s">
        <v>7</v>
      </c>
      <c r="C19" s="462">
        <v>29</v>
      </c>
      <c r="D19" s="284"/>
      <c r="E19" s="284"/>
      <c r="F19" s="284"/>
      <c r="G19" s="284"/>
      <c r="H19" s="284"/>
    </row>
    <row r="20" spans="1:14" ht="26.25" customHeight="1" x14ac:dyDescent="0.4">
      <c r="A20" s="282" t="s">
        <v>35</v>
      </c>
      <c r="B20" s="662" t="s">
        <v>128</v>
      </c>
      <c r="C20" s="662"/>
      <c r="D20" s="284"/>
      <c r="E20" s="284"/>
      <c r="F20" s="284"/>
      <c r="G20" s="284"/>
      <c r="H20" s="284"/>
    </row>
    <row r="21" spans="1:14" ht="26.25" customHeight="1" x14ac:dyDescent="0.4">
      <c r="A21" s="282" t="s">
        <v>36</v>
      </c>
      <c r="B21" s="662" t="s">
        <v>132</v>
      </c>
      <c r="C21" s="662"/>
      <c r="D21" s="662"/>
      <c r="E21" s="662"/>
      <c r="F21" s="662"/>
      <c r="G21" s="662"/>
      <c r="H21" s="662"/>
      <c r="I21" s="286"/>
    </row>
    <row r="22" spans="1:14" ht="26.25" customHeight="1" x14ac:dyDescent="0.4">
      <c r="A22" s="282" t="s">
        <v>37</v>
      </c>
      <c r="B22" s="287">
        <v>42612</v>
      </c>
      <c r="C22" s="284"/>
      <c r="D22" s="284"/>
      <c r="E22" s="284"/>
      <c r="F22" s="284"/>
      <c r="G22" s="284"/>
      <c r="H22" s="284"/>
    </row>
    <row r="23" spans="1:14" ht="26.25" customHeight="1" x14ac:dyDescent="0.4">
      <c r="A23" s="282" t="s">
        <v>38</v>
      </c>
      <c r="B23" s="287">
        <v>42613</v>
      </c>
      <c r="C23" s="284"/>
      <c r="D23" s="284"/>
      <c r="E23" s="284"/>
      <c r="F23" s="284"/>
      <c r="G23" s="284"/>
      <c r="H23" s="284"/>
    </row>
    <row r="24" spans="1:14" ht="18.75" x14ac:dyDescent="0.3">
      <c r="A24" s="282"/>
      <c r="B24" s="288"/>
    </row>
    <row r="25" spans="1:14" ht="18.75" x14ac:dyDescent="0.3">
      <c r="A25" s="289" t="s">
        <v>1</v>
      </c>
      <c r="B25" s="288"/>
    </row>
    <row r="26" spans="1:14" ht="26.25" customHeight="1" x14ac:dyDescent="0.4">
      <c r="A26" s="290" t="s">
        <v>4</v>
      </c>
      <c r="B26" s="657" t="s">
        <v>133</v>
      </c>
      <c r="C26" s="657"/>
    </row>
    <row r="27" spans="1:14" ht="26.25" customHeight="1" x14ac:dyDescent="0.4">
      <c r="A27" s="291" t="s">
        <v>48</v>
      </c>
      <c r="B27" s="663" t="s">
        <v>134</v>
      </c>
      <c r="C27" s="663"/>
    </row>
    <row r="28" spans="1:14" ht="27" customHeight="1" x14ac:dyDescent="0.4">
      <c r="A28" s="291" t="s">
        <v>6</v>
      </c>
      <c r="B28" s="292">
        <v>98.8</v>
      </c>
    </row>
    <row r="29" spans="1:14" s="14" customFormat="1" ht="27" customHeight="1" x14ac:dyDescent="0.4">
      <c r="A29" s="291" t="s">
        <v>49</v>
      </c>
      <c r="B29" s="293">
        <v>0</v>
      </c>
      <c r="C29" s="664" t="s">
        <v>50</v>
      </c>
      <c r="D29" s="665"/>
      <c r="E29" s="665"/>
      <c r="F29" s="665"/>
      <c r="G29" s="666"/>
      <c r="I29" s="294"/>
      <c r="J29" s="294"/>
      <c r="K29" s="294"/>
      <c r="L29" s="294"/>
    </row>
    <row r="30" spans="1:14" s="14" customFormat="1" ht="19.5" customHeight="1" x14ac:dyDescent="0.3">
      <c r="A30" s="291" t="s">
        <v>51</v>
      </c>
      <c r="B30" s="295">
        <f>B28-B29</f>
        <v>98.8</v>
      </c>
      <c r="C30" s="296"/>
      <c r="D30" s="296"/>
      <c r="E30" s="296"/>
      <c r="F30" s="296"/>
      <c r="G30" s="297"/>
      <c r="I30" s="294"/>
      <c r="J30" s="294"/>
      <c r="K30" s="294"/>
      <c r="L30" s="294"/>
    </row>
    <row r="31" spans="1:14" s="14" customFormat="1" ht="27" customHeight="1" x14ac:dyDescent="0.4">
      <c r="A31" s="291" t="s">
        <v>52</v>
      </c>
      <c r="B31" s="298">
        <v>1</v>
      </c>
      <c r="C31" s="667" t="s">
        <v>53</v>
      </c>
      <c r="D31" s="668"/>
      <c r="E31" s="668"/>
      <c r="F31" s="668"/>
      <c r="G31" s="668"/>
      <c r="H31" s="669"/>
      <c r="I31" s="294"/>
      <c r="J31" s="294"/>
      <c r="K31" s="294"/>
      <c r="L31" s="294"/>
    </row>
    <row r="32" spans="1:14" s="14" customFormat="1" ht="27" customHeight="1" x14ac:dyDescent="0.4">
      <c r="A32" s="291" t="s">
        <v>54</v>
      </c>
      <c r="B32" s="298">
        <v>1</v>
      </c>
      <c r="C32" s="667" t="s">
        <v>55</v>
      </c>
      <c r="D32" s="668"/>
      <c r="E32" s="668"/>
      <c r="F32" s="668"/>
      <c r="G32" s="668"/>
      <c r="H32" s="669"/>
      <c r="I32" s="294"/>
      <c r="J32" s="294"/>
      <c r="K32" s="294"/>
      <c r="L32" s="299"/>
      <c r="M32" s="299"/>
      <c r="N32" s="300"/>
    </row>
    <row r="33" spans="1:14" s="14" customFormat="1" ht="17.25" customHeight="1" x14ac:dyDescent="0.3">
      <c r="A33" s="291"/>
      <c r="B33" s="301"/>
      <c r="C33" s="302"/>
      <c r="D33" s="302"/>
      <c r="E33" s="302"/>
      <c r="F33" s="302"/>
      <c r="G33" s="302"/>
      <c r="H33" s="302"/>
      <c r="I33" s="294"/>
      <c r="J33" s="294"/>
      <c r="K33" s="294"/>
      <c r="L33" s="299"/>
      <c r="M33" s="299"/>
      <c r="N33" s="300"/>
    </row>
    <row r="34" spans="1:14" s="14" customFormat="1" ht="18.75" x14ac:dyDescent="0.3">
      <c r="A34" s="291" t="s">
        <v>56</v>
      </c>
      <c r="B34" s="303">
        <f>B31/B32</f>
        <v>1</v>
      </c>
      <c r="C34" s="281" t="s">
        <v>57</v>
      </c>
      <c r="D34" s="281"/>
      <c r="E34" s="281"/>
      <c r="F34" s="281"/>
      <c r="G34" s="281"/>
      <c r="I34" s="294"/>
      <c r="J34" s="294"/>
      <c r="K34" s="294"/>
      <c r="L34" s="299"/>
      <c r="M34" s="299"/>
      <c r="N34" s="300"/>
    </row>
    <row r="35" spans="1:14" s="14" customFormat="1" ht="19.5" customHeight="1" x14ac:dyDescent="0.3">
      <c r="A35" s="291"/>
      <c r="B35" s="295"/>
      <c r="G35" s="281"/>
      <c r="I35" s="294"/>
      <c r="J35" s="294"/>
      <c r="K35" s="294"/>
      <c r="L35" s="299"/>
      <c r="M35" s="299"/>
      <c r="N35" s="300"/>
    </row>
    <row r="36" spans="1:14" s="14" customFormat="1" ht="27" customHeight="1" x14ac:dyDescent="0.4">
      <c r="A36" s="304" t="s">
        <v>58</v>
      </c>
      <c r="B36" s="305">
        <v>20</v>
      </c>
      <c r="C36" s="281"/>
      <c r="D36" s="670" t="s">
        <v>59</v>
      </c>
      <c r="E36" s="671"/>
      <c r="F36" s="670" t="s">
        <v>60</v>
      </c>
      <c r="G36" s="672"/>
      <c r="J36" s="294"/>
      <c r="K36" s="294"/>
      <c r="L36" s="299"/>
      <c r="M36" s="299"/>
      <c r="N36" s="300"/>
    </row>
    <row r="37" spans="1:14" s="14" customFormat="1" ht="27" customHeight="1" x14ac:dyDescent="0.4">
      <c r="A37" s="306" t="s">
        <v>61</v>
      </c>
      <c r="B37" s="307">
        <v>4</v>
      </c>
      <c r="C37" s="308" t="s">
        <v>62</v>
      </c>
      <c r="D37" s="309" t="s">
        <v>63</v>
      </c>
      <c r="E37" s="310" t="s">
        <v>64</v>
      </c>
      <c r="F37" s="309" t="s">
        <v>63</v>
      </c>
      <c r="G37" s="311" t="s">
        <v>64</v>
      </c>
      <c r="I37" s="312" t="s">
        <v>65</v>
      </c>
      <c r="J37" s="294"/>
      <c r="K37" s="294"/>
      <c r="L37" s="299"/>
      <c r="M37" s="299"/>
      <c r="N37" s="300"/>
    </row>
    <row r="38" spans="1:14" s="14" customFormat="1" ht="26.25" customHeight="1" x14ac:dyDescent="0.4">
      <c r="A38" s="306" t="s">
        <v>66</v>
      </c>
      <c r="B38" s="307">
        <v>20</v>
      </c>
      <c r="C38" s="313">
        <v>1</v>
      </c>
      <c r="D38" s="314">
        <v>57217846</v>
      </c>
      <c r="E38" s="315">
        <f>IF(ISBLANK(D38),"-",$D$48/$D$45*D38)</f>
        <v>54506164.324839242</v>
      </c>
      <c r="F38" s="314">
        <v>56293585</v>
      </c>
      <c r="G38" s="316">
        <f>IF(ISBLANK(F38),"-",$D$48/$F$45*F38)</f>
        <v>54549844.665425025</v>
      </c>
      <c r="I38" s="317"/>
      <c r="J38" s="294"/>
      <c r="K38" s="294"/>
      <c r="L38" s="299"/>
      <c r="M38" s="299"/>
      <c r="N38" s="300"/>
    </row>
    <row r="39" spans="1:14" s="14" customFormat="1" ht="26.25" customHeight="1" x14ac:dyDescent="0.4">
      <c r="A39" s="306" t="s">
        <v>67</v>
      </c>
      <c r="B39" s="307">
        <v>1</v>
      </c>
      <c r="C39" s="318">
        <v>2</v>
      </c>
      <c r="D39" s="319">
        <v>57100682</v>
      </c>
      <c r="E39" s="320">
        <f>IF(ISBLANK(D39),"-",$D$48/$D$45*D39)</f>
        <v>54394552.988806851</v>
      </c>
      <c r="F39" s="319">
        <v>56220216</v>
      </c>
      <c r="G39" s="321">
        <f>IF(ISBLANK(F39),"-",$D$48/$F$45*F39)</f>
        <v>54478748.330855861</v>
      </c>
      <c r="I39" s="674">
        <f>ABS((F43/D43*D42)-F42)/D42</f>
        <v>1.8251267289928089E-3</v>
      </c>
      <c r="J39" s="294"/>
      <c r="K39" s="294"/>
      <c r="L39" s="299"/>
      <c r="M39" s="299"/>
      <c r="N39" s="300"/>
    </row>
    <row r="40" spans="1:14" ht="26.25" customHeight="1" x14ac:dyDescent="0.4">
      <c r="A40" s="306" t="s">
        <v>68</v>
      </c>
      <c r="B40" s="307">
        <v>1</v>
      </c>
      <c r="C40" s="318">
        <v>3</v>
      </c>
      <c r="D40" s="319">
        <v>57244284</v>
      </c>
      <c r="E40" s="320">
        <f>IF(ISBLANK(D40),"-",$D$48/$D$45*D40)</f>
        <v>54531349.368897349</v>
      </c>
      <c r="F40" s="319">
        <v>56455659</v>
      </c>
      <c r="G40" s="321">
        <f>IF(ISBLANK(F40),"-",$D$48/$F$45*F40)</f>
        <v>54706898.289284728</v>
      </c>
      <c r="I40" s="674"/>
      <c r="L40" s="299"/>
      <c r="M40" s="299"/>
      <c r="N40" s="322"/>
    </row>
    <row r="41" spans="1:14" ht="27" customHeight="1" x14ac:dyDescent="0.4">
      <c r="A41" s="306" t="s">
        <v>69</v>
      </c>
      <c r="B41" s="307">
        <v>1</v>
      </c>
      <c r="C41" s="323">
        <v>4</v>
      </c>
      <c r="D41" s="324"/>
      <c r="E41" s="325" t="str">
        <f>IF(ISBLANK(D41),"-",$D$48/$D$45*D41)</f>
        <v>-</v>
      </c>
      <c r="F41" s="324"/>
      <c r="G41" s="326" t="str">
        <f>IF(ISBLANK(F41),"-",$D$48/$F$45*F41)</f>
        <v>-</v>
      </c>
      <c r="I41" s="327"/>
      <c r="L41" s="299"/>
      <c r="M41" s="299"/>
      <c r="N41" s="322"/>
    </row>
    <row r="42" spans="1:14" ht="27" customHeight="1" x14ac:dyDescent="0.4">
      <c r="A42" s="306" t="s">
        <v>70</v>
      </c>
      <c r="B42" s="307">
        <v>1</v>
      </c>
      <c r="C42" s="328" t="s">
        <v>71</v>
      </c>
      <c r="D42" s="329">
        <f>AVERAGE(D38:D41)</f>
        <v>57187604</v>
      </c>
      <c r="E42" s="330">
        <f>AVERAGE(E38:E41)</f>
        <v>54477355.560847819</v>
      </c>
      <c r="F42" s="329">
        <f>AVERAGE(F38:F41)</f>
        <v>56323153.333333336</v>
      </c>
      <c r="G42" s="331">
        <f>AVERAGE(G38:G41)</f>
        <v>54578497.095188536</v>
      </c>
      <c r="H42" s="332"/>
    </row>
    <row r="43" spans="1:14" ht="26.25" customHeight="1" x14ac:dyDescent="0.4">
      <c r="A43" s="306" t="s">
        <v>72</v>
      </c>
      <c r="B43" s="307">
        <v>1</v>
      </c>
      <c r="C43" s="333" t="s">
        <v>73</v>
      </c>
      <c r="D43" s="334">
        <v>21.25</v>
      </c>
      <c r="E43" s="322"/>
      <c r="F43" s="334">
        <v>20.89</v>
      </c>
      <c r="H43" s="332"/>
    </row>
    <row r="44" spans="1:14" ht="26.25" customHeight="1" x14ac:dyDescent="0.4">
      <c r="A44" s="306" t="s">
        <v>74</v>
      </c>
      <c r="B44" s="307">
        <v>1</v>
      </c>
      <c r="C44" s="335" t="s">
        <v>75</v>
      </c>
      <c r="D44" s="336">
        <f>D43*$B$34</f>
        <v>21.25</v>
      </c>
      <c r="E44" s="337"/>
      <c r="F44" s="336">
        <f>F43*$B$34</f>
        <v>20.89</v>
      </c>
      <c r="H44" s="332"/>
    </row>
    <row r="45" spans="1:14" ht="19.5" customHeight="1" x14ac:dyDescent="0.3">
      <c r="A45" s="306" t="s">
        <v>76</v>
      </c>
      <c r="B45" s="338">
        <f>(B44/B43)*(B42/B41)*(B40/B39)*(B38/B37)*B36</f>
        <v>100</v>
      </c>
      <c r="C45" s="335" t="s">
        <v>77</v>
      </c>
      <c r="D45" s="339">
        <f>D44*$B$30/100</f>
        <v>20.995000000000001</v>
      </c>
      <c r="E45" s="340"/>
      <c r="F45" s="339">
        <f>F44*$B$30/100</f>
        <v>20.639319999999998</v>
      </c>
      <c r="H45" s="332"/>
    </row>
    <row r="46" spans="1:14" ht="19.5" customHeight="1" x14ac:dyDescent="0.3">
      <c r="A46" s="675" t="s">
        <v>78</v>
      </c>
      <c r="B46" s="676"/>
      <c r="C46" s="335" t="s">
        <v>79</v>
      </c>
      <c r="D46" s="341">
        <f>D45/$B$45</f>
        <v>0.20995</v>
      </c>
      <c r="E46" s="342"/>
      <c r="F46" s="343">
        <f>F45/$B$45</f>
        <v>0.20639319999999997</v>
      </c>
      <c r="H46" s="332"/>
    </row>
    <row r="47" spans="1:14" ht="27" customHeight="1" x14ac:dyDescent="0.4">
      <c r="A47" s="677"/>
      <c r="B47" s="678"/>
      <c r="C47" s="344" t="s">
        <v>80</v>
      </c>
      <c r="D47" s="345">
        <v>0.2</v>
      </c>
      <c r="E47" s="346"/>
      <c r="F47" s="342"/>
      <c r="H47" s="332"/>
    </row>
    <row r="48" spans="1:14" ht="18.75" x14ac:dyDescent="0.3">
      <c r="C48" s="347" t="s">
        <v>81</v>
      </c>
      <c r="D48" s="339">
        <f>D47*$B$45</f>
        <v>20</v>
      </c>
      <c r="F48" s="348"/>
      <c r="H48" s="332"/>
    </row>
    <row r="49" spans="1:12" ht="19.5" customHeight="1" x14ac:dyDescent="0.3">
      <c r="C49" s="349" t="s">
        <v>82</v>
      </c>
      <c r="D49" s="350">
        <f>D48/B34</f>
        <v>20</v>
      </c>
      <c r="F49" s="348"/>
      <c r="H49" s="332"/>
    </row>
    <row r="50" spans="1:12" ht="18.75" x14ac:dyDescent="0.3">
      <c r="C50" s="304" t="s">
        <v>83</v>
      </c>
      <c r="D50" s="351">
        <f>AVERAGE(E38:E41,G38:G41)</f>
        <v>54527926.328018181</v>
      </c>
      <c r="F50" s="352"/>
      <c r="H50" s="332"/>
    </row>
    <row r="51" spans="1:12" ht="18.75" x14ac:dyDescent="0.3">
      <c r="C51" s="306" t="s">
        <v>84</v>
      </c>
      <c r="D51" s="353">
        <f>STDEV(E38:E41,G38:G41)/D50</f>
        <v>1.8917621483570458E-3</v>
      </c>
      <c r="F51" s="352"/>
      <c r="H51" s="332"/>
    </row>
    <row r="52" spans="1:12" ht="19.5" customHeight="1" x14ac:dyDescent="0.3">
      <c r="C52" s="354" t="s">
        <v>20</v>
      </c>
      <c r="D52" s="355">
        <f>COUNT(E38:E41,G38:G41)</f>
        <v>6</v>
      </c>
      <c r="F52" s="352"/>
    </row>
    <row r="54" spans="1:12" ht="18.75" x14ac:dyDescent="0.3">
      <c r="A54" s="356" t="s">
        <v>1</v>
      </c>
      <c r="B54" s="357" t="s">
        <v>85</v>
      </c>
    </row>
    <row r="55" spans="1:12" ht="18.75" x14ac:dyDescent="0.3">
      <c r="A55" s="281" t="s">
        <v>86</v>
      </c>
      <c r="B55" s="358" t="str">
        <f>B21</f>
        <v xml:space="preserve">Each film coated tablet contains:Lamivudine USP 150mg,Nevirapine USP 200mg,Zidovudine USP 300mg
Lamivudine USP 150mg 
Zidovudine USP 300mg
 Nevirapine USP 200mg </v>
      </c>
    </row>
    <row r="56" spans="1:12" ht="26.25" customHeight="1" x14ac:dyDescent="0.4">
      <c r="A56" s="359" t="s">
        <v>87</v>
      </c>
      <c r="B56" s="360">
        <v>200</v>
      </c>
      <c r="C56" s="281" t="str">
        <f>B20</f>
        <v xml:space="preserve">Nevirapine </v>
      </c>
      <c r="H56" s="361"/>
    </row>
    <row r="57" spans="1:12" ht="18.75" x14ac:dyDescent="0.3">
      <c r="A57" s="358" t="s">
        <v>88</v>
      </c>
      <c r="B57" s="450">
        <f>Uniformity!C46</f>
        <v>1232.4929999999999</v>
      </c>
      <c r="H57" s="361"/>
    </row>
    <row r="58" spans="1:12" ht="19.5" customHeight="1" x14ac:dyDescent="0.3">
      <c r="H58" s="361"/>
    </row>
    <row r="59" spans="1:12" s="14" customFormat="1" ht="27" customHeight="1" x14ac:dyDescent="0.4">
      <c r="A59" s="304" t="s">
        <v>89</v>
      </c>
      <c r="B59" s="305">
        <v>100</v>
      </c>
      <c r="C59" s="281"/>
      <c r="D59" s="362" t="s">
        <v>90</v>
      </c>
      <c r="E59" s="363" t="s">
        <v>62</v>
      </c>
      <c r="F59" s="363" t="s">
        <v>63</v>
      </c>
      <c r="G59" s="363" t="s">
        <v>91</v>
      </c>
      <c r="H59" s="308" t="s">
        <v>92</v>
      </c>
      <c r="L59" s="294"/>
    </row>
    <row r="60" spans="1:12" s="14" customFormat="1" ht="26.25" customHeight="1" x14ac:dyDescent="0.4">
      <c r="A60" s="306" t="s">
        <v>93</v>
      </c>
      <c r="B60" s="307">
        <v>10</v>
      </c>
      <c r="C60" s="679" t="s">
        <v>94</v>
      </c>
      <c r="D60" s="682">
        <v>1225.02</v>
      </c>
      <c r="E60" s="364">
        <v>1</v>
      </c>
      <c r="F60" s="365">
        <v>54232303</v>
      </c>
      <c r="G60" s="451">
        <f>IF(ISBLANK(F60),"-",(F60/$D$50*$D$47*$B$68)*($B$57/$D$60))</f>
        <v>200.12914650132117</v>
      </c>
      <c r="H60" s="366">
        <f t="shared" ref="H60:H71" si="0">IF(ISBLANK(F60),"-",G60/$B$56)</f>
        <v>1.0006457325066058</v>
      </c>
      <c r="L60" s="294"/>
    </row>
    <row r="61" spans="1:12" s="14" customFormat="1" ht="26.25" customHeight="1" x14ac:dyDescent="0.4">
      <c r="A61" s="306" t="s">
        <v>95</v>
      </c>
      <c r="B61" s="307">
        <v>100</v>
      </c>
      <c r="C61" s="680"/>
      <c r="D61" s="683"/>
      <c r="E61" s="367">
        <v>2</v>
      </c>
      <c r="F61" s="319">
        <v>54421403</v>
      </c>
      <c r="G61" s="452">
        <f>IF(ISBLANK(F61),"-",(F61/$D$50*$D$47*$B$68)*($B$57/$D$60))</f>
        <v>200.82696716372971</v>
      </c>
      <c r="H61" s="368">
        <f t="shared" si="0"/>
        <v>1.0041348358186486</v>
      </c>
      <c r="L61" s="294"/>
    </row>
    <row r="62" spans="1:12" s="14" customFormat="1" ht="26.25" customHeight="1" x14ac:dyDescent="0.4">
      <c r="A62" s="306" t="s">
        <v>96</v>
      </c>
      <c r="B62" s="307">
        <v>1</v>
      </c>
      <c r="C62" s="680"/>
      <c r="D62" s="683"/>
      <c r="E62" s="367">
        <v>3</v>
      </c>
      <c r="F62" s="369">
        <v>54342241</v>
      </c>
      <c r="G62" s="452">
        <f>IF(ISBLANK(F62),"-",(F62/$D$50*$D$47*$B$68)*($B$57/$D$60))</f>
        <v>200.53484194280122</v>
      </c>
      <c r="H62" s="368">
        <f t="shared" si="0"/>
        <v>1.002674209714006</v>
      </c>
      <c r="L62" s="294"/>
    </row>
    <row r="63" spans="1:12" ht="27" customHeight="1" x14ac:dyDescent="0.4">
      <c r="A63" s="306" t="s">
        <v>97</v>
      </c>
      <c r="B63" s="307">
        <v>1</v>
      </c>
      <c r="C63" s="681"/>
      <c r="D63" s="684"/>
      <c r="E63" s="370">
        <v>4</v>
      </c>
      <c r="F63" s="371"/>
      <c r="G63" s="452" t="str">
        <f>IF(ISBLANK(F63),"-",(F63/$D$50*$D$47*$B$68)*($B$57/$D$60))</f>
        <v>-</v>
      </c>
      <c r="H63" s="368" t="str">
        <f t="shared" si="0"/>
        <v>-</v>
      </c>
    </row>
    <row r="64" spans="1:12" ht="26.25" customHeight="1" x14ac:dyDescent="0.4">
      <c r="A64" s="306" t="s">
        <v>98</v>
      </c>
      <c r="B64" s="307">
        <v>1</v>
      </c>
      <c r="C64" s="679" t="s">
        <v>99</v>
      </c>
      <c r="D64" s="682">
        <v>1229.0999999999999</v>
      </c>
      <c r="E64" s="364">
        <v>1</v>
      </c>
      <c r="F64" s="365">
        <v>53984384</v>
      </c>
      <c r="G64" s="453">
        <f>IF(ISBLANK(F64),"-",(F64/$D$50*$D$47*$B$68)*($B$57/$D$64))</f>
        <v>198.55297858481435</v>
      </c>
      <c r="H64" s="372">
        <f t="shared" si="0"/>
        <v>0.99276489292407177</v>
      </c>
    </row>
    <row r="65" spans="1:8" ht="26.25" customHeight="1" x14ac:dyDescent="0.4">
      <c r="A65" s="306" t="s">
        <v>100</v>
      </c>
      <c r="B65" s="307">
        <v>1</v>
      </c>
      <c r="C65" s="680"/>
      <c r="D65" s="683"/>
      <c r="E65" s="367">
        <v>2</v>
      </c>
      <c r="F65" s="319">
        <v>54128585</v>
      </c>
      <c r="G65" s="454">
        <f>IF(ISBLANK(F65),"-",(F65/$D$50*$D$47*$B$68)*($B$57/$D$64))</f>
        <v>199.08334562697439</v>
      </c>
      <c r="H65" s="373">
        <f t="shared" si="0"/>
        <v>0.99541672813487192</v>
      </c>
    </row>
    <row r="66" spans="1:8" ht="26.25" customHeight="1" x14ac:dyDescent="0.4">
      <c r="A66" s="306" t="s">
        <v>101</v>
      </c>
      <c r="B66" s="307">
        <v>1</v>
      </c>
      <c r="C66" s="680"/>
      <c r="D66" s="683"/>
      <c r="E66" s="367">
        <v>3</v>
      </c>
      <c r="F66" s="319">
        <v>54167483</v>
      </c>
      <c r="G66" s="454">
        <f>IF(ISBLANK(F66),"-",(F66/$D$50*$D$47*$B$68)*($B$57/$D$64))</f>
        <v>199.22641132836296</v>
      </c>
      <c r="H66" s="373">
        <f t="shared" si="0"/>
        <v>0.99613205664181481</v>
      </c>
    </row>
    <row r="67" spans="1:8" ht="27" customHeight="1" x14ac:dyDescent="0.4">
      <c r="A67" s="306" t="s">
        <v>102</v>
      </c>
      <c r="B67" s="307">
        <v>1</v>
      </c>
      <c r="C67" s="681"/>
      <c r="D67" s="684"/>
      <c r="E67" s="370">
        <v>4</v>
      </c>
      <c r="F67" s="371"/>
      <c r="G67" s="455" t="str">
        <f>IF(ISBLANK(F67),"-",(F67/$D$50*$D$47*$B$68)*($B$57/$D$64))</f>
        <v>-</v>
      </c>
      <c r="H67" s="374" t="str">
        <f t="shared" si="0"/>
        <v>-</v>
      </c>
    </row>
    <row r="68" spans="1:8" ht="26.25" customHeight="1" x14ac:dyDescent="0.4">
      <c r="A68" s="306" t="s">
        <v>103</v>
      </c>
      <c r="B68" s="375">
        <f>(B67/B66)*(B65/B64)*(B63/B62)*(B61/B60)*B59</f>
        <v>1000</v>
      </c>
      <c r="C68" s="679" t="s">
        <v>104</v>
      </c>
      <c r="D68" s="682">
        <v>1233.3699999999999</v>
      </c>
      <c r="E68" s="364">
        <v>1</v>
      </c>
      <c r="F68" s="365">
        <v>54537916</v>
      </c>
      <c r="G68" s="453">
        <f>IF(ISBLANK(F68),"-",(F68/$D$50*$D$47*$B$68)*($B$57/$D$68))</f>
        <v>199.8944025298033</v>
      </c>
      <c r="H68" s="368">
        <f t="shared" si="0"/>
        <v>0.99947201264901653</v>
      </c>
    </row>
    <row r="69" spans="1:8" ht="27" customHeight="1" x14ac:dyDescent="0.4">
      <c r="A69" s="354" t="s">
        <v>105</v>
      </c>
      <c r="B69" s="376">
        <f>(D47*B68)/B56*B57</f>
        <v>1232.4929999999999</v>
      </c>
      <c r="C69" s="680"/>
      <c r="D69" s="683"/>
      <c r="E69" s="367">
        <v>2</v>
      </c>
      <c r="F69" s="319">
        <v>54515322</v>
      </c>
      <c r="G69" s="454">
        <f>IF(ISBLANK(F69),"-",(F69/$D$50*$D$47*$B$68)*($B$57/$D$68))</f>
        <v>199.811590158851</v>
      </c>
      <c r="H69" s="368">
        <f t="shared" si="0"/>
        <v>0.99905795079425497</v>
      </c>
    </row>
    <row r="70" spans="1:8" ht="26.25" customHeight="1" x14ac:dyDescent="0.4">
      <c r="A70" s="692" t="s">
        <v>78</v>
      </c>
      <c r="B70" s="693"/>
      <c r="C70" s="680"/>
      <c r="D70" s="683"/>
      <c r="E70" s="367">
        <v>3</v>
      </c>
      <c r="F70" s="319">
        <v>54568723</v>
      </c>
      <c r="G70" s="454">
        <f>IF(ISBLANK(F70),"-",(F70/$D$50*$D$47*$B$68)*($B$57/$D$68))</f>
        <v>200.00731749448104</v>
      </c>
      <c r="H70" s="368">
        <f t="shared" si="0"/>
        <v>1.0000365874724053</v>
      </c>
    </row>
    <row r="71" spans="1:8" ht="27" customHeight="1" x14ac:dyDescent="0.4">
      <c r="A71" s="694"/>
      <c r="B71" s="695"/>
      <c r="C71" s="691"/>
      <c r="D71" s="684"/>
      <c r="E71" s="370">
        <v>4</v>
      </c>
      <c r="F71" s="371"/>
      <c r="G71" s="455" t="str">
        <f>IF(ISBLANK(F71),"-",(F71/$D$50*$D$47*$B$68)*($B$57/$D$68))</f>
        <v>-</v>
      </c>
      <c r="H71" s="377" t="str">
        <f t="shared" si="0"/>
        <v>-</v>
      </c>
    </row>
    <row r="72" spans="1:8" ht="26.25" customHeight="1" x14ac:dyDescent="0.4">
      <c r="A72" s="378"/>
      <c r="B72" s="378"/>
      <c r="C72" s="378"/>
      <c r="D72" s="378"/>
      <c r="E72" s="378"/>
      <c r="F72" s="380" t="s">
        <v>71</v>
      </c>
      <c r="G72" s="460">
        <f>AVERAGE(G60:G71)</f>
        <v>199.78522237012658</v>
      </c>
      <c r="H72" s="381">
        <f>AVERAGE(H60:H71)</f>
        <v>0.99892611185063296</v>
      </c>
    </row>
    <row r="73" spans="1:8" ht="26.25" customHeight="1" x14ac:dyDescent="0.4">
      <c r="C73" s="378"/>
      <c r="D73" s="378"/>
      <c r="E73" s="378"/>
      <c r="F73" s="382" t="s">
        <v>84</v>
      </c>
      <c r="G73" s="456">
        <f>STDEV(G60:G71)/G72</f>
        <v>3.6053961343798404E-3</v>
      </c>
      <c r="H73" s="456">
        <f>STDEV(H60:H71)/H72</f>
        <v>3.6053961343798426E-3</v>
      </c>
    </row>
    <row r="74" spans="1:8" ht="27" customHeight="1" x14ac:dyDescent="0.4">
      <c r="A74" s="378"/>
      <c r="B74" s="378"/>
      <c r="C74" s="379"/>
      <c r="D74" s="379"/>
      <c r="E74" s="383"/>
      <c r="F74" s="384" t="s">
        <v>20</v>
      </c>
      <c r="G74" s="385">
        <f>COUNT(G60:G71)</f>
        <v>9</v>
      </c>
      <c r="H74" s="385">
        <f>COUNT(H60:H71)</f>
        <v>9</v>
      </c>
    </row>
    <row r="76" spans="1:8" ht="26.25" customHeight="1" x14ac:dyDescent="0.4">
      <c r="A76" s="290" t="s">
        <v>106</v>
      </c>
      <c r="B76" s="386" t="s">
        <v>107</v>
      </c>
      <c r="C76" s="687" t="str">
        <f>B20</f>
        <v xml:space="preserve">Nevirapine </v>
      </c>
      <c r="D76" s="687"/>
      <c r="E76" s="387" t="s">
        <v>108</v>
      </c>
      <c r="F76" s="387"/>
      <c r="G76" s="388">
        <f>H72</f>
        <v>0.99892611185063296</v>
      </c>
      <c r="H76" s="389"/>
    </row>
    <row r="77" spans="1:8" ht="18.75" x14ac:dyDescent="0.3">
      <c r="A77" s="289" t="s">
        <v>109</v>
      </c>
      <c r="B77" s="289" t="s">
        <v>110</v>
      </c>
    </row>
    <row r="78" spans="1:8" ht="18.75" x14ac:dyDescent="0.3">
      <c r="A78" s="289"/>
      <c r="B78" s="289"/>
    </row>
    <row r="79" spans="1:8" ht="26.25" customHeight="1" x14ac:dyDescent="0.4">
      <c r="A79" s="290" t="s">
        <v>4</v>
      </c>
      <c r="B79" s="673" t="str">
        <f>B26</f>
        <v>Nevirapine</v>
      </c>
      <c r="C79" s="673"/>
    </row>
    <row r="80" spans="1:8" ht="26.25" customHeight="1" x14ac:dyDescent="0.4">
      <c r="A80" s="291" t="s">
        <v>48</v>
      </c>
      <c r="B80" s="673" t="str">
        <f>B27</f>
        <v>N1-4</v>
      </c>
      <c r="C80" s="673"/>
    </row>
    <row r="81" spans="1:12" ht="27" customHeight="1" x14ac:dyDescent="0.4">
      <c r="A81" s="291" t="s">
        <v>6</v>
      </c>
      <c r="B81" s="390">
        <f>B28</f>
        <v>98.8</v>
      </c>
    </row>
    <row r="82" spans="1:12" s="14" customFormat="1" ht="27" customHeight="1" x14ac:dyDescent="0.4">
      <c r="A82" s="291" t="s">
        <v>49</v>
      </c>
      <c r="B82" s="293">
        <v>0</v>
      </c>
      <c r="C82" s="664" t="s">
        <v>50</v>
      </c>
      <c r="D82" s="665"/>
      <c r="E82" s="665"/>
      <c r="F82" s="665"/>
      <c r="G82" s="666"/>
      <c r="I82" s="294"/>
      <c r="J82" s="294"/>
      <c r="K82" s="294"/>
      <c r="L82" s="294"/>
    </row>
    <row r="83" spans="1:12" s="14" customFormat="1" ht="19.5" customHeight="1" x14ac:dyDescent="0.3">
      <c r="A83" s="291" t="s">
        <v>51</v>
      </c>
      <c r="B83" s="295">
        <f>B81-B82</f>
        <v>98.8</v>
      </c>
      <c r="C83" s="296"/>
      <c r="D83" s="296"/>
      <c r="E83" s="296"/>
      <c r="F83" s="296"/>
      <c r="G83" s="297"/>
      <c r="I83" s="294"/>
      <c r="J83" s="294"/>
      <c r="K83" s="294"/>
      <c r="L83" s="294"/>
    </row>
    <row r="84" spans="1:12" s="14" customFormat="1" ht="27" customHeight="1" x14ac:dyDescent="0.4">
      <c r="A84" s="291" t="s">
        <v>52</v>
      </c>
      <c r="B84" s="298">
        <v>1</v>
      </c>
      <c r="C84" s="667" t="s">
        <v>111</v>
      </c>
      <c r="D84" s="668"/>
      <c r="E84" s="668"/>
      <c r="F84" s="668"/>
      <c r="G84" s="668"/>
      <c r="H84" s="669"/>
      <c r="I84" s="294"/>
      <c r="J84" s="294"/>
      <c r="K84" s="294"/>
      <c r="L84" s="294"/>
    </row>
    <row r="85" spans="1:12" s="14" customFormat="1" ht="27" customHeight="1" x14ac:dyDescent="0.4">
      <c r="A85" s="291" t="s">
        <v>54</v>
      </c>
      <c r="B85" s="298">
        <v>1</v>
      </c>
      <c r="C85" s="667" t="s">
        <v>112</v>
      </c>
      <c r="D85" s="668"/>
      <c r="E85" s="668"/>
      <c r="F85" s="668"/>
      <c r="G85" s="668"/>
      <c r="H85" s="669"/>
      <c r="I85" s="294"/>
      <c r="J85" s="294"/>
      <c r="K85" s="294"/>
      <c r="L85" s="294"/>
    </row>
    <row r="86" spans="1:12" s="14" customFormat="1" ht="18.75" x14ac:dyDescent="0.3">
      <c r="A86" s="291"/>
      <c r="B86" s="301"/>
      <c r="C86" s="302"/>
      <c r="D86" s="302"/>
      <c r="E86" s="302"/>
      <c r="F86" s="302"/>
      <c r="G86" s="302"/>
      <c r="H86" s="302"/>
      <c r="I86" s="294"/>
      <c r="J86" s="294"/>
      <c r="K86" s="294"/>
      <c r="L86" s="294"/>
    </row>
    <row r="87" spans="1:12" s="14" customFormat="1" ht="18.75" x14ac:dyDescent="0.3">
      <c r="A87" s="291" t="s">
        <v>56</v>
      </c>
      <c r="B87" s="303">
        <f>B84/B85</f>
        <v>1</v>
      </c>
      <c r="C87" s="281" t="s">
        <v>57</v>
      </c>
      <c r="D87" s="281"/>
      <c r="E87" s="281"/>
      <c r="F87" s="281"/>
      <c r="G87" s="281"/>
      <c r="I87" s="294"/>
      <c r="J87" s="294"/>
      <c r="K87" s="294"/>
      <c r="L87" s="294"/>
    </row>
    <row r="88" spans="1:12" ht="19.5" customHeight="1" x14ac:dyDescent="0.3">
      <c r="A88" s="289"/>
      <c r="B88" s="289"/>
    </row>
    <row r="89" spans="1:12" ht="27" customHeight="1" x14ac:dyDescent="0.4">
      <c r="A89" s="304" t="s">
        <v>58</v>
      </c>
      <c r="B89" s="305">
        <v>20</v>
      </c>
      <c r="D89" s="391" t="s">
        <v>59</v>
      </c>
      <c r="E89" s="392"/>
      <c r="F89" s="670" t="s">
        <v>60</v>
      </c>
      <c r="G89" s="672"/>
    </row>
    <row r="90" spans="1:12" ht="27" customHeight="1" x14ac:dyDescent="0.4">
      <c r="A90" s="306" t="s">
        <v>61</v>
      </c>
      <c r="B90" s="307">
        <v>4</v>
      </c>
      <c r="C90" s="393" t="s">
        <v>62</v>
      </c>
      <c r="D90" s="309" t="s">
        <v>63</v>
      </c>
      <c r="E90" s="310" t="s">
        <v>64</v>
      </c>
      <c r="F90" s="309" t="s">
        <v>63</v>
      </c>
      <c r="G90" s="394" t="s">
        <v>64</v>
      </c>
      <c r="I90" s="312" t="s">
        <v>65</v>
      </c>
    </row>
    <row r="91" spans="1:12" ht="26.25" customHeight="1" x14ac:dyDescent="0.4">
      <c r="A91" s="306" t="s">
        <v>66</v>
      </c>
      <c r="B91" s="307">
        <v>20</v>
      </c>
      <c r="C91" s="395">
        <v>1</v>
      </c>
      <c r="D91" s="314">
        <v>57217846</v>
      </c>
      <c r="E91" s="315">
        <f>IF(ISBLANK(D91),"-",$D$101/$D$98*D91)</f>
        <v>60562404.805376939</v>
      </c>
      <c r="F91" s="314">
        <v>56293585</v>
      </c>
      <c r="G91" s="316">
        <f>IF(ISBLANK(F91),"-",$D$101/$F$98*F91)</f>
        <v>60610938.517138921</v>
      </c>
      <c r="I91" s="317"/>
    </row>
    <row r="92" spans="1:12" ht="26.25" customHeight="1" x14ac:dyDescent="0.4">
      <c r="A92" s="306" t="s">
        <v>67</v>
      </c>
      <c r="B92" s="307">
        <v>1</v>
      </c>
      <c r="C92" s="379">
        <v>2</v>
      </c>
      <c r="D92" s="319">
        <v>57100682</v>
      </c>
      <c r="E92" s="320">
        <f>IF(ISBLANK(D92),"-",$D$101/$D$98*D92)</f>
        <v>60438392.209785394</v>
      </c>
      <c r="F92" s="319">
        <v>56220216</v>
      </c>
      <c r="G92" s="321">
        <f>IF(ISBLANK(F92),"-",$D$101/$F$98*F92)</f>
        <v>60531942.589839853</v>
      </c>
      <c r="I92" s="674">
        <f>ABS((F96/D96*D95)-F95)/D95</f>
        <v>1.8251267289928089E-3</v>
      </c>
    </row>
    <row r="93" spans="1:12" ht="26.25" customHeight="1" x14ac:dyDescent="0.4">
      <c r="A93" s="306" t="s">
        <v>68</v>
      </c>
      <c r="B93" s="307">
        <v>1</v>
      </c>
      <c r="C93" s="379">
        <v>3</v>
      </c>
      <c r="D93" s="319">
        <v>57244284</v>
      </c>
      <c r="E93" s="320">
        <f>IF(ISBLANK(D93),"-",$D$101/$D$98*D93)</f>
        <v>60590388.187663727</v>
      </c>
      <c r="F93" s="319">
        <v>56455659</v>
      </c>
      <c r="G93" s="321">
        <f>IF(ISBLANK(F93),"-",$D$101/$F$98*F93)</f>
        <v>60785442.543649703</v>
      </c>
      <c r="I93" s="674"/>
    </row>
    <row r="94" spans="1:12" ht="27" customHeight="1" x14ac:dyDescent="0.4">
      <c r="A94" s="306" t="s">
        <v>69</v>
      </c>
      <c r="B94" s="307">
        <v>1</v>
      </c>
      <c r="C94" s="396">
        <v>4</v>
      </c>
      <c r="D94" s="324"/>
      <c r="E94" s="325" t="str">
        <f>IF(ISBLANK(D94),"-",$D$101/$D$98*D94)</f>
        <v>-</v>
      </c>
      <c r="F94" s="397"/>
      <c r="G94" s="326" t="str">
        <f>IF(ISBLANK(F94),"-",$D$101/$F$98*F94)</f>
        <v>-</v>
      </c>
      <c r="I94" s="327"/>
    </row>
    <row r="95" spans="1:12" ht="27" customHeight="1" x14ac:dyDescent="0.4">
      <c r="A95" s="306" t="s">
        <v>70</v>
      </c>
      <c r="B95" s="307">
        <v>1</v>
      </c>
      <c r="C95" s="398" t="s">
        <v>71</v>
      </c>
      <c r="D95" s="399">
        <f>AVERAGE(D91:D94)</f>
        <v>57187604</v>
      </c>
      <c r="E95" s="330">
        <f>AVERAGE(E91:E94)</f>
        <v>60530395.067608684</v>
      </c>
      <c r="F95" s="400">
        <f>AVERAGE(F91:F94)</f>
        <v>56323153.333333336</v>
      </c>
      <c r="G95" s="401">
        <f>AVERAGE(G91:G94)</f>
        <v>60642774.550209492</v>
      </c>
    </row>
    <row r="96" spans="1:12" ht="26.25" customHeight="1" x14ac:dyDescent="0.4">
      <c r="A96" s="306" t="s">
        <v>72</v>
      </c>
      <c r="B96" s="292">
        <v>1</v>
      </c>
      <c r="C96" s="402" t="s">
        <v>113</v>
      </c>
      <c r="D96" s="403">
        <v>21.25</v>
      </c>
      <c r="E96" s="322"/>
      <c r="F96" s="334">
        <v>20.89</v>
      </c>
    </row>
    <row r="97" spans="1:10" ht="26.25" customHeight="1" x14ac:dyDescent="0.4">
      <c r="A97" s="306" t="s">
        <v>74</v>
      </c>
      <c r="B97" s="292">
        <v>1</v>
      </c>
      <c r="C97" s="404" t="s">
        <v>114</v>
      </c>
      <c r="D97" s="405">
        <f>D96*$B$87</f>
        <v>21.25</v>
      </c>
      <c r="E97" s="337"/>
      <c r="F97" s="336">
        <f>F96*$B$87</f>
        <v>20.89</v>
      </c>
    </row>
    <row r="98" spans="1:10" ht="19.5" customHeight="1" x14ac:dyDescent="0.3">
      <c r="A98" s="306" t="s">
        <v>76</v>
      </c>
      <c r="B98" s="406">
        <f>(B97/B96)*(B95/B94)*(B93/B92)*(B91/B90)*B89</f>
        <v>100</v>
      </c>
      <c r="C98" s="404" t="s">
        <v>115</v>
      </c>
      <c r="D98" s="407">
        <f>D97*$B$83/100</f>
        <v>20.995000000000001</v>
      </c>
      <c r="E98" s="340"/>
      <c r="F98" s="339">
        <f>F97*$B$83/100</f>
        <v>20.639319999999998</v>
      </c>
    </row>
    <row r="99" spans="1:10" ht="19.5" customHeight="1" x14ac:dyDescent="0.3">
      <c r="A99" s="675" t="s">
        <v>78</v>
      </c>
      <c r="B99" s="689"/>
      <c r="C99" s="404" t="s">
        <v>116</v>
      </c>
      <c r="D99" s="408">
        <f>D98/$B$98</f>
        <v>0.20995</v>
      </c>
      <c r="E99" s="340"/>
      <c r="F99" s="343">
        <f>F98/$B$98</f>
        <v>0.20639319999999997</v>
      </c>
      <c r="G99" s="409"/>
      <c r="H99" s="332"/>
    </row>
    <row r="100" spans="1:10" ht="19.5" customHeight="1" x14ac:dyDescent="0.3">
      <c r="A100" s="677"/>
      <c r="B100" s="690"/>
      <c r="C100" s="404" t="s">
        <v>80</v>
      </c>
      <c r="D100" s="410">
        <f>$B$56/$B$116</f>
        <v>0.22222222222222221</v>
      </c>
      <c r="F100" s="348"/>
      <c r="G100" s="411"/>
      <c r="H100" s="332"/>
    </row>
    <row r="101" spans="1:10" ht="18.75" x14ac:dyDescent="0.3">
      <c r="C101" s="404" t="s">
        <v>81</v>
      </c>
      <c r="D101" s="405">
        <f>D100*$B$98</f>
        <v>22.222222222222221</v>
      </c>
      <c r="F101" s="348"/>
      <c r="G101" s="409"/>
      <c r="H101" s="332"/>
    </row>
    <row r="102" spans="1:10" ht="19.5" customHeight="1" x14ac:dyDescent="0.3">
      <c r="C102" s="412" t="s">
        <v>82</v>
      </c>
      <c r="D102" s="413">
        <f>D101/B34</f>
        <v>22.222222222222221</v>
      </c>
      <c r="F102" s="352"/>
      <c r="G102" s="409"/>
      <c r="H102" s="332"/>
      <c r="J102" s="414"/>
    </row>
    <row r="103" spans="1:10" ht="18.75" x14ac:dyDescent="0.3">
      <c r="C103" s="415" t="s">
        <v>117</v>
      </c>
      <c r="D103" s="416">
        <f>AVERAGE(E91:E94,G91:G94)</f>
        <v>60586584.808909096</v>
      </c>
      <c r="F103" s="352"/>
      <c r="G103" s="417"/>
      <c r="H103" s="332"/>
      <c r="J103" s="418"/>
    </row>
    <row r="104" spans="1:10" ht="18.75" x14ac:dyDescent="0.3">
      <c r="C104" s="382" t="s">
        <v>84</v>
      </c>
      <c r="D104" s="419">
        <f>STDEV(E91:E94,G91:G94)/D103</f>
        <v>1.8917621483570451E-3</v>
      </c>
      <c r="F104" s="352"/>
      <c r="G104" s="409"/>
      <c r="H104" s="332"/>
      <c r="J104" s="418"/>
    </row>
    <row r="105" spans="1:10" ht="19.5" customHeight="1" x14ac:dyDescent="0.3">
      <c r="C105" s="384" t="s">
        <v>20</v>
      </c>
      <c r="D105" s="420">
        <f>COUNT(E91:E94,G91:G94)</f>
        <v>6</v>
      </c>
      <c r="F105" s="352"/>
      <c r="G105" s="409"/>
      <c r="H105" s="332"/>
      <c r="J105" s="418"/>
    </row>
    <row r="106" spans="1:10" ht="19.5" customHeight="1" x14ac:dyDescent="0.3">
      <c r="A106" s="356"/>
      <c r="B106" s="356"/>
      <c r="C106" s="356"/>
      <c r="D106" s="356"/>
      <c r="E106" s="356"/>
    </row>
    <row r="107" spans="1:10" ht="26.25" customHeight="1" x14ac:dyDescent="0.4">
      <c r="A107" s="304" t="s">
        <v>118</v>
      </c>
      <c r="B107" s="305">
        <v>900</v>
      </c>
      <c r="C107" s="421" t="s">
        <v>119</v>
      </c>
      <c r="D107" s="422" t="s">
        <v>63</v>
      </c>
      <c r="E107" s="423" t="s">
        <v>120</v>
      </c>
      <c r="F107" s="424" t="s">
        <v>121</v>
      </c>
    </row>
    <row r="108" spans="1:10" ht="26.25" customHeight="1" x14ac:dyDescent="0.4">
      <c r="A108" s="306" t="s">
        <v>122</v>
      </c>
      <c r="B108" s="307">
        <v>1</v>
      </c>
      <c r="C108" s="425">
        <v>1</v>
      </c>
      <c r="D108" s="426">
        <v>60635019</v>
      </c>
      <c r="E108" s="457">
        <f t="shared" ref="E108:E113" si="1">IF(ISBLANK(D108),"-",D108/$D$103*$D$100*$B$116)</f>
        <v>200.15988420949509</v>
      </c>
      <c r="F108" s="427">
        <f t="shared" ref="F108:F113" si="2">IF(ISBLANK(D108), "-", E108/$B$56)</f>
        <v>1.0007994210474755</v>
      </c>
    </row>
    <row r="109" spans="1:10" ht="26.25" customHeight="1" x14ac:dyDescent="0.4">
      <c r="A109" s="306" t="s">
        <v>95</v>
      </c>
      <c r="B109" s="307">
        <v>1</v>
      </c>
      <c r="C109" s="425">
        <v>2</v>
      </c>
      <c r="D109" s="426">
        <v>59066000</v>
      </c>
      <c r="E109" s="458">
        <f t="shared" si="1"/>
        <v>194.9804570972104</v>
      </c>
      <c r="F109" s="428">
        <f t="shared" si="2"/>
        <v>0.97490228548605207</v>
      </c>
    </row>
    <row r="110" spans="1:10" ht="26.25" customHeight="1" x14ac:dyDescent="0.4">
      <c r="A110" s="306" t="s">
        <v>96</v>
      </c>
      <c r="B110" s="307">
        <v>1</v>
      </c>
      <c r="C110" s="425">
        <v>3</v>
      </c>
      <c r="D110" s="426">
        <v>59416295</v>
      </c>
      <c r="E110" s="458">
        <f t="shared" si="1"/>
        <v>196.13680218946089</v>
      </c>
      <c r="F110" s="428">
        <f t="shared" si="2"/>
        <v>0.98068401094730451</v>
      </c>
    </row>
    <row r="111" spans="1:10" ht="26.25" customHeight="1" x14ac:dyDescent="0.4">
      <c r="A111" s="306" t="s">
        <v>97</v>
      </c>
      <c r="B111" s="307">
        <v>1</v>
      </c>
      <c r="C111" s="425">
        <v>4</v>
      </c>
      <c r="D111" s="426">
        <v>60019930</v>
      </c>
      <c r="E111" s="458">
        <f t="shared" si="1"/>
        <v>198.12943802428762</v>
      </c>
      <c r="F111" s="428">
        <f t="shared" si="2"/>
        <v>0.99064719012143809</v>
      </c>
    </row>
    <row r="112" spans="1:10" ht="26.25" customHeight="1" x14ac:dyDescent="0.4">
      <c r="A112" s="306" t="s">
        <v>98</v>
      </c>
      <c r="B112" s="307">
        <v>1</v>
      </c>
      <c r="C112" s="425">
        <v>5</v>
      </c>
      <c r="D112" s="426">
        <v>57060714</v>
      </c>
      <c r="E112" s="458">
        <f t="shared" si="1"/>
        <v>188.36088609374585</v>
      </c>
      <c r="F112" s="428">
        <f t="shared" si="2"/>
        <v>0.94180443046872919</v>
      </c>
    </row>
    <row r="113" spans="1:10" ht="26.25" customHeight="1" x14ac:dyDescent="0.4">
      <c r="A113" s="306" t="s">
        <v>100</v>
      </c>
      <c r="B113" s="307">
        <v>1</v>
      </c>
      <c r="C113" s="429">
        <v>6</v>
      </c>
      <c r="D113" s="430">
        <v>58037234</v>
      </c>
      <c r="E113" s="459">
        <f t="shared" si="1"/>
        <v>191.58443798425085</v>
      </c>
      <c r="F113" s="431">
        <f t="shared" si="2"/>
        <v>0.95792218992125422</v>
      </c>
    </row>
    <row r="114" spans="1:10" ht="26.25" customHeight="1" x14ac:dyDescent="0.4">
      <c r="A114" s="306" t="s">
        <v>101</v>
      </c>
      <c r="B114" s="307">
        <v>1</v>
      </c>
      <c r="C114" s="425"/>
      <c r="D114" s="379"/>
      <c r="E114" s="280"/>
      <c r="F114" s="432"/>
    </row>
    <row r="115" spans="1:10" ht="26.25" customHeight="1" x14ac:dyDescent="0.4">
      <c r="A115" s="306" t="s">
        <v>102</v>
      </c>
      <c r="B115" s="307">
        <v>1</v>
      </c>
      <c r="C115" s="425"/>
      <c r="D115" s="433" t="s">
        <v>71</v>
      </c>
      <c r="E115" s="461">
        <f>AVERAGE(E108:E113)</f>
        <v>194.89198426640849</v>
      </c>
      <c r="F115" s="434">
        <f>AVERAGE(F108:F113)</f>
        <v>0.97445992133204218</v>
      </c>
    </row>
    <row r="116" spans="1:10" ht="27" customHeight="1" x14ac:dyDescent="0.4">
      <c r="A116" s="306" t="s">
        <v>103</v>
      </c>
      <c r="B116" s="338">
        <f>(B115/B114)*(B113/B112)*(B111/B110)*(B109/B108)*B107</f>
        <v>900</v>
      </c>
      <c r="C116" s="435"/>
      <c r="D116" s="398" t="s">
        <v>84</v>
      </c>
      <c r="E116" s="436">
        <f>STDEV(E108:E113)/E115</f>
        <v>2.2174719956322555E-2</v>
      </c>
      <c r="F116" s="436">
        <f>STDEV(F108:F113)/F115</f>
        <v>2.2174719956322607E-2</v>
      </c>
      <c r="I116" s="280"/>
    </row>
    <row r="117" spans="1:10" ht="27" customHeight="1" x14ac:dyDescent="0.4">
      <c r="A117" s="675" t="s">
        <v>78</v>
      </c>
      <c r="B117" s="676"/>
      <c r="C117" s="437"/>
      <c r="D117" s="438" t="s">
        <v>20</v>
      </c>
      <c r="E117" s="439">
        <f>COUNT(E108:E113)</f>
        <v>6</v>
      </c>
      <c r="F117" s="439">
        <f>COUNT(F108:F113)</f>
        <v>6</v>
      </c>
      <c r="I117" s="280"/>
      <c r="J117" s="418"/>
    </row>
    <row r="118" spans="1:10" ht="19.5" customHeight="1" x14ac:dyDescent="0.3">
      <c r="A118" s="677"/>
      <c r="B118" s="678"/>
      <c r="C118" s="280"/>
      <c r="D118" s="280"/>
      <c r="E118" s="280"/>
      <c r="F118" s="379"/>
      <c r="G118" s="280"/>
      <c r="H118" s="280"/>
      <c r="I118" s="280"/>
    </row>
    <row r="119" spans="1:10" ht="18.75" x14ac:dyDescent="0.3">
      <c r="A119" s="448"/>
      <c r="B119" s="302"/>
      <c r="C119" s="280"/>
      <c r="D119" s="280"/>
      <c r="E119" s="280"/>
      <c r="F119" s="379"/>
      <c r="G119" s="280"/>
      <c r="H119" s="280"/>
      <c r="I119" s="280"/>
    </row>
    <row r="120" spans="1:10" ht="26.25" customHeight="1" x14ac:dyDescent="0.4">
      <c r="A120" s="290" t="s">
        <v>106</v>
      </c>
      <c r="B120" s="386" t="s">
        <v>123</v>
      </c>
      <c r="C120" s="687" t="str">
        <f>B20</f>
        <v xml:space="preserve">Nevirapine </v>
      </c>
      <c r="D120" s="687"/>
      <c r="E120" s="387" t="s">
        <v>124</v>
      </c>
      <c r="F120" s="387"/>
      <c r="G120" s="388">
        <f>F115</f>
        <v>0.97445992133204218</v>
      </c>
      <c r="H120" s="280"/>
      <c r="I120" s="280"/>
    </row>
    <row r="121" spans="1:10" ht="19.5" customHeight="1" x14ac:dyDescent="0.3">
      <c r="A121" s="440"/>
      <c r="B121" s="440"/>
      <c r="C121" s="441"/>
      <c r="D121" s="441"/>
      <c r="E121" s="441"/>
      <c r="F121" s="441"/>
      <c r="G121" s="441"/>
      <c r="H121" s="441"/>
    </row>
    <row r="122" spans="1:10" ht="18.75" x14ac:dyDescent="0.3">
      <c r="B122" s="688" t="s">
        <v>26</v>
      </c>
      <c r="C122" s="688"/>
      <c r="E122" s="393" t="s">
        <v>27</v>
      </c>
      <c r="F122" s="442"/>
      <c r="G122" s="688" t="s">
        <v>28</v>
      </c>
      <c r="H122" s="688"/>
    </row>
    <row r="123" spans="1:10" ht="69.95" customHeight="1" x14ac:dyDescent="0.3">
      <c r="A123" s="443" t="s">
        <v>29</v>
      </c>
      <c r="B123" s="444"/>
      <c r="C123" s="444"/>
      <c r="E123" s="444"/>
      <c r="F123" s="280"/>
      <c r="G123" s="445"/>
      <c r="H123" s="445"/>
    </row>
    <row r="124" spans="1:10" ht="69.95" customHeight="1" x14ac:dyDescent="0.3">
      <c r="A124" s="443" t="s">
        <v>30</v>
      </c>
      <c r="B124" s="446"/>
      <c r="C124" s="446"/>
      <c r="E124" s="446"/>
      <c r="F124" s="280"/>
      <c r="G124" s="447"/>
      <c r="H124" s="447"/>
    </row>
    <row r="125" spans="1:10" ht="18.75" x14ac:dyDescent="0.3">
      <c r="A125" s="378"/>
      <c r="B125" s="378"/>
      <c r="C125" s="379"/>
      <c r="D125" s="379"/>
      <c r="E125" s="379"/>
      <c r="F125" s="383"/>
      <c r="G125" s="379"/>
      <c r="H125" s="379"/>
      <c r="I125" s="280"/>
    </row>
    <row r="126" spans="1:10" ht="18.75" x14ac:dyDescent="0.3">
      <c r="A126" s="378"/>
      <c r="B126" s="378"/>
      <c r="C126" s="379"/>
      <c r="D126" s="379"/>
      <c r="E126" s="379"/>
      <c r="F126" s="383"/>
      <c r="G126" s="379"/>
      <c r="H126" s="379"/>
      <c r="I126" s="280"/>
    </row>
    <row r="127" spans="1:10" ht="18.75" x14ac:dyDescent="0.3">
      <c r="A127" s="378"/>
      <c r="B127" s="378"/>
      <c r="C127" s="379"/>
      <c r="D127" s="379"/>
      <c r="E127" s="379"/>
      <c r="F127" s="383"/>
      <c r="G127" s="379"/>
      <c r="H127" s="379"/>
      <c r="I127" s="280"/>
    </row>
    <row r="128" spans="1:10" ht="18.75" x14ac:dyDescent="0.3">
      <c r="A128" s="378"/>
      <c r="B128" s="378"/>
      <c r="C128" s="379"/>
      <c r="D128" s="379"/>
      <c r="E128" s="379"/>
      <c r="F128" s="383"/>
      <c r="G128" s="379"/>
      <c r="H128" s="379"/>
      <c r="I128" s="280"/>
    </row>
    <row r="129" spans="1:9" ht="18.75" x14ac:dyDescent="0.3">
      <c r="A129" s="378"/>
      <c r="B129" s="378"/>
      <c r="C129" s="379"/>
      <c r="D129" s="379"/>
      <c r="E129" s="379"/>
      <c r="F129" s="383"/>
      <c r="G129" s="379"/>
      <c r="H129" s="379"/>
      <c r="I129" s="280"/>
    </row>
    <row r="130" spans="1:9" ht="18.75" x14ac:dyDescent="0.3">
      <c r="A130" s="378"/>
      <c r="B130" s="378"/>
      <c r="C130" s="379"/>
      <c r="D130" s="379"/>
      <c r="E130" s="379"/>
      <c r="F130" s="383"/>
      <c r="G130" s="379"/>
      <c r="H130" s="379"/>
      <c r="I130" s="280"/>
    </row>
    <row r="131" spans="1:9" ht="18.75" x14ac:dyDescent="0.3">
      <c r="A131" s="378"/>
      <c r="B131" s="378"/>
      <c r="C131" s="379"/>
      <c r="D131" s="379"/>
      <c r="E131" s="379"/>
      <c r="F131" s="383"/>
      <c r="G131" s="379"/>
      <c r="H131" s="379"/>
      <c r="I131" s="280"/>
    </row>
    <row r="132" spans="1:9" ht="18.75" x14ac:dyDescent="0.3">
      <c r="A132" s="378"/>
      <c r="B132" s="378"/>
      <c r="C132" s="379"/>
      <c r="D132" s="379"/>
      <c r="E132" s="379"/>
      <c r="F132" s="383"/>
      <c r="G132" s="379"/>
      <c r="H132" s="379"/>
      <c r="I132" s="280"/>
    </row>
    <row r="133" spans="1:9" ht="18.75" x14ac:dyDescent="0.3">
      <c r="A133" s="378"/>
      <c r="B133" s="378"/>
      <c r="C133" s="379"/>
      <c r="D133" s="379"/>
      <c r="E133" s="379"/>
      <c r="F133" s="383"/>
      <c r="G133" s="379"/>
      <c r="H133" s="379"/>
      <c r="I133" s="280"/>
    </row>
    <row r="250" spans="1:1" x14ac:dyDescent="0.25">
      <c r="A250" s="2">
        <v>5</v>
      </c>
    </row>
  </sheetData>
  <sheetProtection password="F258" sheet="1" objects="1" scenarios="1" formatCells="0" formatColumns="0"/>
  <mergeCells count="36">
    <mergeCell ref="A1:I7"/>
    <mergeCell ref="A8:I14"/>
    <mergeCell ref="A117:B118"/>
    <mergeCell ref="C120:D120"/>
    <mergeCell ref="B122:C122"/>
    <mergeCell ref="G122:H122"/>
    <mergeCell ref="C82:G82"/>
    <mergeCell ref="C84:H84"/>
    <mergeCell ref="C85:H85"/>
    <mergeCell ref="F89:G89"/>
    <mergeCell ref="I92:I93"/>
    <mergeCell ref="A99:B100"/>
    <mergeCell ref="C68:C71"/>
    <mergeCell ref="D68:D71"/>
    <mergeCell ref="A70:B71"/>
    <mergeCell ref="C76:D76"/>
    <mergeCell ref="B79:C79"/>
    <mergeCell ref="B80:C80"/>
    <mergeCell ref="I39:I40"/>
    <mergeCell ref="A46:B47"/>
    <mergeCell ref="C60:C63"/>
    <mergeCell ref="D60:D63"/>
    <mergeCell ref="C64:C67"/>
    <mergeCell ref="D64:D67"/>
    <mergeCell ref="B27:C27"/>
    <mergeCell ref="C29:G29"/>
    <mergeCell ref="C31:H31"/>
    <mergeCell ref="C32:H32"/>
    <mergeCell ref="D36:E36"/>
    <mergeCell ref="F36:G36"/>
    <mergeCell ref="B26:C26"/>
    <mergeCell ref="A16:H16"/>
    <mergeCell ref="A17:H17"/>
    <mergeCell ref="B18:C18"/>
    <mergeCell ref="B20:C20"/>
    <mergeCell ref="B21:H21"/>
  </mergeCells>
  <conditionalFormatting sqref="E51">
    <cfRule type="cellIs" dxfId="17" priority="1" operator="greaterThan">
      <formula>0.02</formula>
    </cfRule>
  </conditionalFormatting>
  <conditionalFormatting sqref="D51">
    <cfRule type="cellIs" dxfId="16" priority="2" operator="greaterThan">
      <formula>0.02</formula>
    </cfRule>
  </conditionalFormatting>
  <conditionalFormatting sqref="G73">
    <cfRule type="cellIs" dxfId="15" priority="3" operator="greaterThan">
      <formula>0.02</formula>
    </cfRule>
  </conditionalFormatting>
  <conditionalFormatting sqref="H73">
    <cfRule type="cellIs" dxfId="14" priority="4" operator="greaterThan">
      <formula>0.02</formula>
    </cfRule>
  </conditionalFormatting>
  <conditionalFormatting sqref="D104">
    <cfRule type="cellIs" dxfId="13" priority="5" operator="greaterThan">
      <formula>0.02</formula>
    </cfRule>
  </conditionalFormatting>
  <conditionalFormatting sqref="I39">
    <cfRule type="cellIs" dxfId="12" priority="6" operator="lessThanOrEqual">
      <formula>0.02</formula>
    </cfRule>
  </conditionalFormatting>
  <conditionalFormatting sqref="I39">
    <cfRule type="cellIs" dxfId="11" priority="7" operator="greaterThan">
      <formula>0.02</formula>
    </cfRule>
  </conditionalFormatting>
  <conditionalFormatting sqref="I92">
    <cfRule type="cellIs" dxfId="10" priority="8" operator="lessThanOrEqual">
      <formula>0.02</formula>
    </cfRule>
  </conditionalFormatting>
  <conditionalFormatting sqref="I92">
    <cfRule type="cellIs" dxfId="9" priority="9" operator="greaterThan">
      <formula>0.02</formula>
    </cfRule>
  </conditionalFormatting>
  <pageMargins left="0.15885416666666666" right="0.7" top="0.75" bottom="0.75" header="0.3" footer="0.3"/>
  <pageSetup scale="15" orientation="portrait" r:id="rId1"/>
  <headerFooter>
    <oddHeader>&amp;LVer 3</oddHeader>
    <oddFooter>&amp;LNQCL/ADDO/014&amp;CPage &amp;P of &amp;N&amp;R&amp;D &amp;T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250"/>
  <sheetViews>
    <sheetView tabSelected="1" view="pageLayout" topLeftCell="A99" zoomScale="60" zoomScaleNormal="40" zoomScalePageLayoutView="60" workbookViewId="0">
      <selection activeCell="G44" sqref="G44"/>
    </sheetView>
  </sheetViews>
  <sheetFormatPr defaultColWidth="9.140625" defaultRowHeight="13.5" x14ac:dyDescent="0.25"/>
  <cols>
    <col min="1" max="1" width="55.42578125" style="2" customWidth="1"/>
    <col min="2" max="2" width="33.7109375" style="2" customWidth="1"/>
    <col min="3" max="3" width="42.28515625" style="2" customWidth="1"/>
    <col min="4" max="4" width="30.5703125" style="2" customWidth="1"/>
    <col min="5" max="5" width="39.85546875" style="2" customWidth="1"/>
    <col min="6" max="6" width="30.7109375" style="2" customWidth="1"/>
    <col min="7" max="7" width="39.85546875" style="2" customWidth="1"/>
    <col min="8" max="8" width="30" style="2" customWidth="1"/>
    <col min="9" max="9" width="30.28515625" style="2" hidden="1" customWidth="1"/>
    <col min="10" max="10" width="30.42578125" style="2" customWidth="1"/>
    <col min="11" max="11" width="21.28515625" style="2" customWidth="1"/>
    <col min="12" max="12" width="9.140625" style="2"/>
  </cols>
  <sheetData>
    <row r="1" spans="1:9" ht="18.75" customHeight="1" x14ac:dyDescent="0.25">
      <c r="A1" s="685" t="s">
        <v>45</v>
      </c>
      <c r="B1" s="685"/>
      <c r="C1" s="685"/>
      <c r="D1" s="685"/>
      <c r="E1" s="685"/>
      <c r="F1" s="685"/>
      <c r="G1" s="685"/>
      <c r="H1" s="685"/>
      <c r="I1" s="685"/>
    </row>
    <row r="2" spans="1:9" ht="18.75" customHeight="1" x14ac:dyDescent="0.25">
      <c r="A2" s="685"/>
      <c r="B2" s="685"/>
      <c r="C2" s="685"/>
      <c r="D2" s="685"/>
      <c r="E2" s="685"/>
      <c r="F2" s="685"/>
      <c r="G2" s="685"/>
      <c r="H2" s="685"/>
      <c r="I2" s="685"/>
    </row>
    <row r="3" spans="1:9" ht="18.75" customHeight="1" x14ac:dyDescent="0.25">
      <c r="A3" s="685"/>
      <c r="B3" s="685"/>
      <c r="C3" s="685"/>
      <c r="D3" s="685"/>
      <c r="E3" s="685"/>
      <c r="F3" s="685"/>
      <c r="G3" s="685"/>
      <c r="H3" s="685"/>
      <c r="I3" s="685"/>
    </row>
    <row r="4" spans="1:9" ht="18.75" customHeight="1" x14ac:dyDescent="0.25">
      <c r="A4" s="685"/>
      <c r="B4" s="685"/>
      <c r="C4" s="685"/>
      <c r="D4" s="685"/>
      <c r="E4" s="685"/>
      <c r="F4" s="685"/>
      <c r="G4" s="685"/>
      <c r="H4" s="685"/>
      <c r="I4" s="685"/>
    </row>
    <row r="5" spans="1:9" ht="18.75" customHeight="1" x14ac:dyDescent="0.25">
      <c r="A5" s="685"/>
      <c r="B5" s="685"/>
      <c r="C5" s="685"/>
      <c r="D5" s="685"/>
      <c r="E5" s="685"/>
      <c r="F5" s="685"/>
      <c r="G5" s="685"/>
      <c r="H5" s="685"/>
      <c r="I5" s="685"/>
    </row>
    <row r="6" spans="1:9" ht="18.75" customHeight="1" x14ac:dyDescent="0.25">
      <c r="A6" s="685"/>
      <c r="B6" s="685"/>
      <c r="C6" s="685"/>
      <c r="D6" s="685"/>
      <c r="E6" s="685"/>
      <c r="F6" s="685"/>
      <c r="G6" s="685"/>
      <c r="H6" s="685"/>
      <c r="I6" s="685"/>
    </row>
    <row r="7" spans="1:9" ht="18.75" customHeight="1" x14ac:dyDescent="0.25">
      <c r="A7" s="685"/>
      <c r="B7" s="685"/>
      <c r="C7" s="685"/>
      <c r="D7" s="685"/>
      <c r="E7" s="685"/>
      <c r="F7" s="685"/>
      <c r="G7" s="685"/>
      <c r="H7" s="685"/>
      <c r="I7" s="685"/>
    </row>
    <row r="8" spans="1:9" x14ac:dyDescent="0.25">
      <c r="A8" s="686" t="s">
        <v>46</v>
      </c>
      <c r="B8" s="686"/>
      <c r="C8" s="686"/>
      <c r="D8" s="686"/>
      <c r="E8" s="686"/>
      <c r="F8" s="686"/>
      <c r="G8" s="686"/>
      <c r="H8" s="686"/>
      <c r="I8" s="686"/>
    </row>
    <row r="9" spans="1:9" x14ac:dyDescent="0.25">
      <c r="A9" s="686"/>
      <c r="B9" s="686"/>
      <c r="C9" s="686"/>
      <c r="D9" s="686"/>
      <c r="E9" s="686"/>
      <c r="F9" s="686"/>
      <c r="G9" s="686"/>
      <c r="H9" s="686"/>
      <c r="I9" s="686"/>
    </row>
    <row r="10" spans="1:9" x14ac:dyDescent="0.25">
      <c r="A10" s="686"/>
      <c r="B10" s="686"/>
      <c r="C10" s="686"/>
      <c r="D10" s="686"/>
      <c r="E10" s="686"/>
      <c r="F10" s="686"/>
      <c r="G10" s="686"/>
      <c r="H10" s="686"/>
      <c r="I10" s="686"/>
    </row>
    <row r="11" spans="1:9" x14ac:dyDescent="0.25">
      <c r="A11" s="686"/>
      <c r="B11" s="686"/>
      <c r="C11" s="686"/>
      <c r="D11" s="686"/>
      <c r="E11" s="686"/>
      <c r="F11" s="686"/>
      <c r="G11" s="686"/>
      <c r="H11" s="686"/>
      <c r="I11" s="686"/>
    </row>
    <row r="12" spans="1:9" x14ac:dyDescent="0.25">
      <c r="A12" s="686"/>
      <c r="B12" s="686"/>
      <c r="C12" s="686"/>
      <c r="D12" s="686"/>
      <c r="E12" s="686"/>
      <c r="F12" s="686"/>
      <c r="G12" s="686"/>
      <c r="H12" s="686"/>
      <c r="I12" s="686"/>
    </row>
    <row r="13" spans="1:9" x14ac:dyDescent="0.25">
      <c r="A13" s="686"/>
      <c r="B13" s="686"/>
      <c r="C13" s="686"/>
      <c r="D13" s="686"/>
      <c r="E13" s="686"/>
      <c r="F13" s="686"/>
      <c r="G13" s="686"/>
      <c r="H13" s="686"/>
      <c r="I13" s="686"/>
    </row>
    <row r="14" spans="1:9" x14ac:dyDescent="0.25">
      <c r="A14" s="686"/>
      <c r="B14" s="686"/>
      <c r="C14" s="686"/>
      <c r="D14" s="686"/>
      <c r="E14" s="686"/>
      <c r="F14" s="686"/>
      <c r="G14" s="686"/>
      <c r="H14" s="686"/>
      <c r="I14" s="686"/>
    </row>
    <row r="15" spans="1:9" ht="19.5" customHeight="1" x14ac:dyDescent="0.3">
      <c r="A15" s="463"/>
    </row>
    <row r="16" spans="1:9" ht="19.5" customHeight="1" x14ac:dyDescent="0.3">
      <c r="A16" s="658" t="s">
        <v>31</v>
      </c>
      <c r="B16" s="659"/>
      <c r="C16" s="659"/>
      <c r="D16" s="659"/>
      <c r="E16" s="659"/>
      <c r="F16" s="659"/>
      <c r="G16" s="659"/>
      <c r="H16" s="660"/>
    </row>
    <row r="17" spans="1:14" ht="20.25" customHeight="1" x14ac:dyDescent="0.25">
      <c r="A17" s="661" t="s">
        <v>47</v>
      </c>
      <c r="B17" s="661"/>
      <c r="C17" s="661"/>
      <c r="D17" s="661"/>
      <c r="E17" s="661"/>
      <c r="F17" s="661"/>
      <c r="G17" s="661"/>
      <c r="H17" s="661"/>
    </row>
    <row r="18" spans="1:14" ht="26.25" customHeight="1" x14ac:dyDescent="0.4">
      <c r="A18" s="465" t="s">
        <v>33</v>
      </c>
      <c r="B18" s="657" t="s">
        <v>5</v>
      </c>
      <c r="C18" s="657"/>
      <c r="D18" s="632"/>
      <c r="E18" s="466"/>
      <c r="F18" s="467"/>
      <c r="G18" s="467"/>
      <c r="H18" s="467"/>
    </row>
    <row r="19" spans="1:14" ht="26.25" customHeight="1" x14ac:dyDescent="0.4">
      <c r="A19" s="465" t="s">
        <v>34</v>
      </c>
      <c r="B19" s="468" t="s">
        <v>7</v>
      </c>
      <c r="C19" s="645">
        <v>29</v>
      </c>
      <c r="D19" s="467"/>
      <c r="E19" s="467"/>
      <c r="F19" s="467"/>
      <c r="G19" s="467"/>
      <c r="H19" s="467"/>
    </row>
    <row r="20" spans="1:14" ht="26.25" customHeight="1" x14ac:dyDescent="0.4">
      <c r="A20" s="465" t="s">
        <v>35</v>
      </c>
      <c r="B20" s="662" t="s">
        <v>127</v>
      </c>
      <c r="C20" s="662"/>
      <c r="D20" s="467"/>
      <c r="E20" s="467"/>
      <c r="F20" s="467"/>
      <c r="G20" s="467"/>
      <c r="H20" s="467"/>
    </row>
    <row r="21" spans="1:14" ht="26.25" customHeight="1" x14ac:dyDescent="0.4">
      <c r="A21" s="465" t="s">
        <v>36</v>
      </c>
      <c r="B21" s="662" t="s">
        <v>132</v>
      </c>
      <c r="C21" s="662"/>
      <c r="D21" s="662"/>
      <c r="E21" s="662"/>
      <c r="F21" s="662"/>
      <c r="G21" s="662"/>
      <c r="H21" s="662"/>
      <c r="I21" s="469"/>
    </row>
    <row r="22" spans="1:14" ht="26.25" customHeight="1" x14ac:dyDescent="0.4">
      <c r="A22" s="465" t="s">
        <v>37</v>
      </c>
      <c r="B22" s="470">
        <v>42612</v>
      </c>
      <c r="C22" s="467"/>
      <c r="D22" s="467"/>
      <c r="E22" s="467"/>
      <c r="F22" s="467"/>
      <c r="G22" s="467"/>
      <c r="H22" s="467"/>
    </row>
    <row r="23" spans="1:14" ht="26.25" customHeight="1" x14ac:dyDescent="0.4">
      <c r="A23" s="465" t="s">
        <v>38</v>
      </c>
      <c r="B23" s="470">
        <v>42613</v>
      </c>
      <c r="C23" s="467"/>
      <c r="D23" s="467"/>
      <c r="E23" s="467"/>
      <c r="F23" s="467"/>
      <c r="G23" s="467"/>
      <c r="H23" s="467"/>
    </row>
    <row r="24" spans="1:14" ht="18.75" x14ac:dyDescent="0.3">
      <c r="A24" s="465"/>
      <c r="B24" s="471"/>
    </row>
    <row r="25" spans="1:14" ht="18.75" x14ac:dyDescent="0.3">
      <c r="A25" s="472" t="s">
        <v>1</v>
      </c>
      <c r="B25" s="471"/>
    </row>
    <row r="26" spans="1:14" ht="26.25" customHeight="1" x14ac:dyDescent="0.4">
      <c r="A26" s="473" t="s">
        <v>4</v>
      </c>
      <c r="B26" s="657" t="s">
        <v>130</v>
      </c>
      <c r="C26" s="657"/>
    </row>
    <row r="27" spans="1:14" ht="26.25" customHeight="1" x14ac:dyDescent="0.4">
      <c r="A27" s="474" t="s">
        <v>48</v>
      </c>
      <c r="B27" s="663" t="s">
        <v>131</v>
      </c>
      <c r="C27" s="663"/>
    </row>
    <row r="28" spans="1:14" ht="27" customHeight="1" x14ac:dyDescent="0.4">
      <c r="A28" s="474" t="s">
        <v>6</v>
      </c>
      <c r="B28" s="475">
        <v>99.4</v>
      </c>
    </row>
    <row r="29" spans="1:14" s="14" customFormat="1" ht="27" customHeight="1" x14ac:dyDescent="0.4">
      <c r="A29" s="474" t="s">
        <v>49</v>
      </c>
      <c r="B29" s="476">
        <v>0</v>
      </c>
      <c r="C29" s="664" t="s">
        <v>50</v>
      </c>
      <c r="D29" s="665"/>
      <c r="E29" s="665"/>
      <c r="F29" s="665"/>
      <c r="G29" s="666"/>
      <c r="I29" s="477"/>
      <c r="J29" s="477"/>
      <c r="K29" s="477"/>
      <c r="L29" s="477"/>
    </row>
    <row r="30" spans="1:14" s="14" customFormat="1" ht="19.5" customHeight="1" x14ac:dyDescent="0.3">
      <c r="A30" s="474" t="s">
        <v>51</v>
      </c>
      <c r="B30" s="478">
        <f>B28-B29</f>
        <v>99.4</v>
      </c>
      <c r="C30" s="479"/>
      <c r="D30" s="479"/>
      <c r="E30" s="479"/>
      <c r="F30" s="479"/>
      <c r="G30" s="480"/>
      <c r="I30" s="477"/>
      <c r="J30" s="477"/>
      <c r="K30" s="477"/>
      <c r="L30" s="477"/>
    </row>
    <row r="31" spans="1:14" s="14" customFormat="1" ht="27" customHeight="1" x14ac:dyDescent="0.4">
      <c r="A31" s="474" t="s">
        <v>52</v>
      </c>
      <c r="B31" s="481">
        <v>1</v>
      </c>
      <c r="C31" s="667" t="s">
        <v>53</v>
      </c>
      <c r="D31" s="668"/>
      <c r="E31" s="668"/>
      <c r="F31" s="668"/>
      <c r="G31" s="668"/>
      <c r="H31" s="669"/>
      <c r="I31" s="477"/>
      <c r="J31" s="477"/>
      <c r="K31" s="477"/>
      <c r="L31" s="477"/>
    </row>
    <row r="32" spans="1:14" s="14" customFormat="1" ht="27" customHeight="1" x14ac:dyDescent="0.4">
      <c r="A32" s="474" t="s">
        <v>54</v>
      </c>
      <c r="B32" s="481">
        <v>1</v>
      </c>
      <c r="C32" s="667" t="s">
        <v>55</v>
      </c>
      <c r="D32" s="668"/>
      <c r="E32" s="668"/>
      <c r="F32" s="668"/>
      <c r="G32" s="668"/>
      <c r="H32" s="669"/>
      <c r="I32" s="477"/>
      <c r="J32" s="477"/>
      <c r="K32" s="477"/>
      <c r="L32" s="482"/>
      <c r="M32" s="482"/>
      <c r="N32" s="483"/>
    </row>
    <row r="33" spans="1:14" s="14" customFormat="1" ht="17.25" customHeight="1" x14ac:dyDescent="0.3">
      <c r="A33" s="474"/>
      <c r="B33" s="484"/>
      <c r="C33" s="485"/>
      <c r="D33" s="485"/>
      <c r="E33" s="485"/>
      <c r="F33" s="485"/>
      <c r="G33" s="485"/>
      <c r="H33" s="485"/>
      <c r="I33" s="477"/>
      <c r="J33" s="477"/>
      <c r="K33" s="477"/>
      <c r="L33" s="482"/>
      <c r="M33" s="482"/>
      <c r="N33" s="483"/>
    </row>
    <row r="34" spans="1:14" s="14" customFormat="1" ht="18.75" x14ac:dyDescent="0.3">
      <c r="A34" s="474" t="s">
        <v>56</v>
      </c>
      <c r="B34" s="486">
        <f>B31/B32</f>
        <v>1</v>
      </c>
      <c r="C34" s="464" t="s">
        <v>57</v>
      </c>
      <c r="D34" s="464"/>
      <c r="E34" s="464"/>
      <c r="F34" s="464"/>
      <c r="G34" s="464"/>
      <c r="I34" s="477"/>
      <c r="J34" s="477"/>
      <c r="K34" s="477"/>
      <c r="L34" s="482"/>
      <c r="M34" s="482"/>
      <c r="N34" s="483"/>
    </row>
    <row r="35" spans="1:14" s="14" customFormat="1" ht="19.5" customHeight="1" x14ac:dyDescent="0.3">
      <c r="A35" s="474"/>
      <c r="B35" s="478"/>
      <c r="G35" s="464"/>
      <c r="I35" s="477"/>
      <c r="J35" s="477"/>
      <c r="K35" s="477"/>
      <c r="L35" s="482"/>
      <c r="M35" s="482"/>
      <c r="N35" s="483"/>
    </row>
    <row r="36" spans="1:14" s="14" customFormat="1" ht="27" customHeight="1" x14ac:dyDescent="0.4">
      <c r="A36" s="487" t="s">
        <v>58</v>
      </c>
      <c r="B36" s="488">
        <v>20</v>
      </c>
      <c r="C36" s="464"/>
      <c r="D36" s="670" t="s">
        <v>59</v>
      </c>
      <c r="E36" s="671"/>
      <c r="F36" s="670" t="s">
        <v>60</v>
      </c>
      <c r="G36" s="672"/>
      <c r="J36" s="477"/>
      <c r="K36" s="477"/>
      <c r="L36" s="482"/>
      <c r="M36" s="482"/>
      <c r="N36" s="483"/>
    </row>
    <row r="37" spans="1:14" s="14" customFormat="1" ht="27" customHeight="1" x14ac:dyDescent="0.4">
      <c r="A37" s="489" t="s">
        <v>61</v>
      </c>
      <c r="B37" s="490">
        <v>4</v>
      </c>
      <c r="C37" s="491" t="s">
        <v>62</v>
      </c>
      <c r="D37" s="492" t="s">
        <v>63</v>
      </c>
      <c r="E37" s="493" t="s">
        <v>64</v>
      </c>
      <c r="F37" s="492" t="s">
        <v>63</v>
      </c>
      <c r="G37" s="494" t="s">
        <v>64</v>
      </c>
      <c r="I37" s="495" t="s">
        <v>65</v>
      </c>
      <c r="J37" s="477"/>
      <c r="K37" s="477"/>
      <c r="L37" s="482"/>
      <c r="M37" s="482"/>
      <c r="N37" s="483"/>
    </row>
    <row r="38" spans="1:14" s="14" customFormat="1" ht="26.25" customHeight="1" x14ac:dyDescent="0.4">
      <c r="A38" s="489" t="s">
        <v>66</v>
      </c>
      <c r="B38" s="490">
        <v>20</v>
      </c>
      <c r="C38" s="496">
        <v>1</v>
      </c>
      <c r="D38" s="497">
        <v>103463977</v>
      </c>
      <c r="E38" s="498">
        <f>IF(ISBLANK(D38),"-",$D$48/$D$45*D38)</f>
        <v>109991378.70548403</v>
      </c>
      <c r="F38" s="497">
        <v>113686614</v>
      </c>
      <c r="G38" s="499">
        <f>IF(ISBLANK(F38),"-",$D$48/$F$45*F38)</f>
        <v>108581820.67086059</v>
      </c>
      <c r="I38" s="500"/>
      <c r="J38" s="477"/>
      <c r="K38" s="477"/>
      <c r="L38" s="482"/>
      <c r="M38" s="482"/>
      <c r="N38" s="483"/>
    </row>
    <row r="39" spans="1:14" s="14" customFormat="1" ht="26.25" customHeight="1" x14ac:dyDescent="0.4">
      <c r="A39" s="489" t="s">
        <v>67</v>
      </c>
      <c r="B39" s="490">
        <v>1</v>
      </c>
      <c r="C39" s="501">
        <v>2</v>
      </c>
      <c r="D39" s="502">
        <v>103261721</v>
      </c>
      <c r="E39" s="503">
        <f>IF(ISBLANK(D39),"-",$D$48/$D$45*D39)</f>
        <v>109776362.64930192</v>
      </c>
      <c r="F39" s="502">
        <v>113487107</v>
      </c>
      <c r="G39" s="504">
        <f>IF(ISBLANK(F39),"-",$D$48/$F$45*F39)</f>
        <v>108391271.99908309</v>
      </c>
      <c r="I39" s="674">
        <f>ABS((F43/D43*D42)-F42)/D42</f>
        <v>1.3641601137919195E-2</v>
      </c>
      <c r="J39" s="477"/>
      <c r="K39" s="477"/>
      <c r="L39" s="482"/>
      <c r="M39" s="482"/>
      <c r="N39" s="483"/>
    </row>
    <row r="40" spans="1:14" ht="26.25" customHeight="1" x14ac:dyDescent="0.4">
      <c r="A40" s="489" t="s">
        <v>68</v>
      </c>
      <c r="B40" s="490">
        <v>1</v>
      </c>
      <c r="C40" s="501">
        <v>3</v>
      </c>
      <c r="D40" s="502">
        <v>103572181</v>
      </c>
      <c r="E40" s="503">
        <f>IF(ISBLANK(D40),"-",$D$48/$D$45*D40)</f>
        <v>110106409.14879908</v>
      </c>
      <c r="F40" s="502">
        <v>113975953</v>
      </c>
      <c r="G40" s="504">
        <f>IF(ISBLANK(F40),"-",$D$48/$F$45*F40)</f>
        <v>108858167.67694774</v>
      </c>
      <c r="I40" s="674"/>
      <c r="L40" s="482"/>
      <c r="M40" s="482"/>
      <c r="N40" s="505"/>
    </row>
    <row r="41" spans="1:14" ht="27" customHeight="1" x14ac:dyDescent="0.4">
      <c r="A41" s="489" t="s">
        <v>69</v>
      </c>
      <c r="B41" s="490">
        <v>1</v>
      </c>
      <c r="C41" s="506">
        <v>4</v>
      </c>
      <c r="D41" s="507"/>
      <c r="E41" s="508" t="str">
        <f>IF(ISBLANK(D41),"-",$D$48/$D$45*D41)</f>
        <v>-</v>
      </c>
      <c r="F41" s="507"/>
      <c r="G41" s="509" t="str">
        <f>IF(ISBLANK(F41),"-",$D$48/$F$45*F41)</f>
        <v>-</v>
      </c>
      <c r="I41" s="510"/>
      <c r="L41" s="482"/>
      <c r="M41" s="482"/>
      <c r="N41" s="505"/>
    </row>
    <row r="42" spans="1:14" ht="27" customHeight="1" x14ac:dyDescent="0.4">
      <c r="A42" s="489" t="s">
        <v>70</v>
      </c>
      <c r="B42" s="490">
        <v>1</v>
      </c>
      <c r="C42" s="511" t="s">
        <v>71</v>
      </c>
      <c r="D42" s="512">
        <f>AVERAGE(D38:D41)</f>
        <v>103432626.33333333</v>
      </c>
      <c r="E42" s="513">
        <f>AVERAGE(E38:E41)</f>
        <v>109958050.16786169</v>
      </c>
      <c r="F42" s="512">
        <f>AVERAGE(F38:F41)</f>
        <v>113716558</v>
      </c>
      <c r="G42" s="514">
        <f>AVERAGE(G38:G41)</f>
        <v>108610420.11563046</v>
      </c>
      <c r="H42" s="515"/>
    </row>
    <row r="43" spans="1:14" ht="26.25" customHeight="1" x14ac:dyDescent="0.4">
      <c r="A43" s="489" t="s">
        <v>72</v>
      </c>
      <c r="B43" s="490">
        <v>1</v>
      </c>
      <c r="C43" s="516" t="s">
        <v>73</v>
      </c>
      <c r="D43" s="517">
        <v>28.39</v>
      </c>
      <c r="E43" s="505"/>
      <c r="F43" s="517">
        <v>31.6</v>
      </c>
      <c r="H43" s="515"/>
    </row>
    <row r="44" spans="1:14" ht="26.25" customHeight="1" x14ac:dyDescent="0.4">
      <c r="A44" s="489" t="s">
        <v>74</v>
      </c>
      <c r="B44" s="490">
        <v>1</v>
      </c>
      <c r="C44" s="518" t="s">
        <v>75</v>
      </c>
      <c r="D44" s="519">
        <f>D43*$B$34</f>
        <v>28.39</v>
      </c>
      <c r="E44" s="520"/>
      <c r="F44" s="519">
        <f>F43*$B$34</f>
        <v>31.6</v>
      </c>
      <c r="H44" s="515"/>
    </row>
    <row r="45" spans="1:14" ht="19.5" customHeight="1" x14ac:dyDescent="0.3">
      <c r="A45" s="489" t="s">
        <v>76</v>
      </c>
      <c r="B45" s="521">
        <f>(B44/B43)*(B42/B41)*(B40/B39)*(B38/B37)*B36</f>
        <v>100</v>
      </c>
      <c r="C45" s="518" t="s">
        <v>77</v>
      </c>
      <c r="D45" s="522">
        <f>D44*$B$30/100</f>
        <v>28.219660000000005</v>
      </c>
      <c r="E45" s="523"/>
      <c r="F45" s="522">
        <f>F44*$B$30/100</f>
        <v>31.410400000000003</v>
      </c>
      <c r="H45" s="515"/>
    </row>
    <row r="46" spans="1:14" ht="19.5" customHeight="1" x14ac:dyDescent="0.3">
      <c r="A46" s="675" t="s">
        <v>78</v>
      </c>
      <c r="B46" s="676"/>
      <c r="C46" s="518" t="s">
        <v>79</v>
      </c>
      <c r="D46" s="524">
        <f>D45/$B$45</f>
        <v>0.28219660000000002</v>
      </c>
      <c r="E46" s="525"/>
      <c r="F46" s="526">
        <f>F45/$B$45</f>
        <v>0.31410400000000005</v>
      </c>
      <c r="H46" s="515"/>
    </row>
    <row r="47" spans="1:14" ht="27" customHeight="1" x14ac:dyDescent="0.4">
      <c r="A47" s="677"/>
      <c r="B47" s="678"/>
      <c r="C47" s="527" t="s">
        <v>80</v>
      </c>
      <c r="D47" s="528">
        <v>0.3</v>
      </c>
      <c r="E47" s="529"/>
      <c r="F47" s="525"/>
      <c r="H47" s="515"/>
    </row>
    <row r="48" spans="1:14" ht="18.75" x14ac:dyDescent="0.3">
      <c r="C48" s="530" t="s">
        <v>81</v>
      </c>
      <c r="D48" s="522">
        <f>D47*$B$45</f>
        <v>30</v>
      </c>
      <c r="F48" s="531"/>
      <c r="H48" s="515"/>
    </row>
    <row r="49" spans="1:12" ht="19.5" customHeight="1" x14ac:dyDescent="0.3">
      <c r="C49" s="532" t="s">
        <v>82</v>
      </c>
      <c r="D49" s="533">
        <f>D48/B34</f>
        <v>30</v>
      </c>
      <c r="F49" s="531"/>
      <c r="H49" s="515"/>
    </row>
    <row r="50" spans="1:12" ht="18.75" x14ac:dyDescent="0.3">
      <c r="C50" s="487" t="s">
        <v>83</v>
      </c>
      <c r="D50" s="534">
        <f>AVERAGE(E38:E41,G38:G41)</f>
        <v>109284235.14174606</v>
      </c>
      <c r="F50" s="535"/>
      <c r="H50" s="515"/>
    </row>
    <row r="51" spans="1:12" ht="18.75" x14ac:dyDescent="0.3">
      <c r="C51" s="489" t="s">
        <v>84</v>
      </c>
      <c r="D51" s="536">
        <f>STDEV(E38:E41,G38:G41)/D50</f>
        <v>6.9573691248537425E-3</v>
      </c>
      <c r="F51" s="535"/>
      <c r="H51" s="515"/>
    </row>
    <row r="52" spans="1:12" ht="19.5" customHeight="1" x14ac:dyDescent="0.3">
      <c r="C52" s="537" t="s">
        <v>20</v>
      </c>
      <c r="D52" s="538">
        <f>COUNT(E38:E41,G38:G41)</f>
        <v>6</v>
      </c>
      <c r="F52" s="535"/>
    </row>
    <row r="54" spans="1:12" ht="18.75" x14ac:dyDescent="0.3">
      <c r="A54" s="539" t="s">
        <v>1</v>
      </c>
      <c r="B54" s="540" t="s">
        <v>85</v>
      </c>
    </row>
    <row r="55" spans="1:12" ht="18.75" x14ac:dyDescent="0.3">
      <c r="A55" s="464" t="s">
        <v>86</v>
      </c>
      <c r="B55" s="541" t="str">
        <f>B21</f>
        <v xml:space="preserve">Each film coated tablet contains:Lamivudine USP 150mg,Nevirapine USP 200mg,Zidovudine USP 300mg
Lamivudine USP 150mg 
Zidovudine USP 300mg
 Nevirapine USP 200mg </v>
      </c>
    </row>
    <row r="56" spans="1:12" ht="26.25" customHeight="1" x14ac:dyDescent="0.4">
      <c r="A56" s="542" t="s">
        <v>87</v>
      </c>
      <c r="B56" s="543">
        <v>300</v>
      </c>
      <c r="C56" s="464" t="str">
        <f>B20</f>
        <v xml:space="preserve">Zidovudine </v>
      </c>
      <c r="H56" s="544"/>
    </row>
    <row r="57" spans="1:12" ht="18.75" x14ac:dyDescent="0.3">
      <c r="A57" s="541" t="s">
        <v>88</v>
      </c>
      <c r="B57" s="633">
        <f>Uniformity!C46</f>
        <v>1232.4929999999999</v>
      </c>
      <c r="H57" s="544"/>
    </row>
    <row r="58" spans="1:12" ht="19.5" customHeight="1" x14ac:dyDescent="0.3">
      <c r="H58" s="544"/>
    </row>
    <row r="59" spans="1:12" s="14" customFormat="1" ht="27" customHeight="1" x14ac:dyDescent="0.4">
      <c r="A59" s="487" t="s">
        <v>89</v>
      </c>
      <c r="B59" s="488">
        <v>100</v>
      </c>
      <c r="C59" s="464"/>
      <c r="D59" s="545" t="s">
        <v>90</v>
      </c>
      <c r="E59" s="546" t="s">
        <v>62</v>
      </c>
      <c r="F59" s="546" t="s">
        <v>63</v>
      </c>
      <c r="G59" s="546" t="s">
        <v>91</v>
      </c>
      <c r="H59" s="491" t="s">
        <v>92</v>
      </c>
      <c r="L59" s="477"/>
    </row>
    <row r="60" spans="1:12" s="14" customFormat="1" ht="26.25" customHeight="1" x14ac:dyDescent="0.4">
      <c r="A60" s="489" t="s">
        <v>93</v>
      </c>
      <c r="B60" s="490">
        <v>10</v>
      </c>
      <c r="C60" s="679" t="s">
        <v>94</v>
      </c>
      <c r="D60" s="682">
        <v>1225.02</v>
      </c>
      <c r="E60" s="547">
        <v>1</v>
      </c>
      <c r="F60" s="548">
        <v>110045096</v>
      </c>
      <c r="G60" s="634">
        <f>IF(ISBLANK(F60),"-",(F60/$D$50*$D$47*$B$68)*($B$57/$D$60))</f>
        <v>303.93149999599052</v>
      </c>
      <c r="H60" s="549">
        <f t="shared" ref="H60:H71" si="0">IF(ISBLANK(F60),"-",G60/$B$56)</f>
        <v>1.0131049999866351</v>
      </c>
      <c r="L60" s="477"/>
    </row>
    <row r="61" spans="1:12" s="14" customFormat="1" ht="26.25" customHeight="1" x14ac:dyDescent="0.4">
      <c r="A61" s="489" t="s">
        <v>95</v>
      </c>
      <c r="B61" s="490">
        <v>100</v>
      </c>
      <c r="C61" s="680"/>
      <c r="D61" s="683"/>
      <c r="E61" s="550">
        <v>2</v>
      </c>
      <c r="F61" s="502">
        <v>110385791</v>
      </c>
      <c r="G61" s="635">
        <f>IF(ISBLANK(F61),"-",(F61/$D$50*$D$47*$B$68)*($B$57/$D$60))</f>
        <v>304.87245916777533</v>
      </c>
      <c r="H61" s="551">
        <f t="shared" si="0"/>
        <v>1.0162415305592511</v>
      </c>
      <c r="L61" s="477"/>
    </row>
    <row r="62" spans="1:12" s="14" customFormat="1" ht="26.25" customHeight="1" x14ac:dyDescent="0.4">
      <c r="A62" s="489" t="s">
        <v>96</v>
      </c>
      <c r="B62" s="490">
        <v>1</v>
      </c>
      <c r="C62" s="680"/>
      <c r="D62" s="683"/>
      <c r="E62" s="550">
        <v>3</v>
      </c>
      <c r="F62" s="552">
        <v>110255586</v>
      </c>
      <c r="G62" s="635">
        <f>IF(ISBLANK(F62),"-",(F62/$D$50*$D$47*$B$68)*($B$57/$D$60))</f>
        <v>304.51284840459346</v>
      </c>
      <c r="H62" s="551">
        <f t="shared" si="0"/>
        <v>1.0150428280153114</v>
      </c>
      <c r="L62" s="477"/>
    </row>
    <row r="63" spans="1:12" ht="27" customHeight="1" x14ac:dyDescent="0.4">
      <c r="A63" s="489" t="s">
        <v>97</v>
      </c>
      <c r="B63" s="490">
        <v>1</v>
      </c>
      <c r="C63" s="681"/>
      <c r="D63" s="684"/>
      <c r="E63" s="553">
        <v>4</v>
      </c>
      <c r="F63" s="554"/>
      <c r="G63" s="635" t="str">
        <f>IF(ISBLANK(F63),"-",(F63/$D$50*$D$47*$B$68)*($B$57/$D$60))</f>
        <v>-</v>
      </c>
      <c r="H63" s="551" t="str">
        <f t="shared" si="0"/>
        <v>-</v>
      </c>
    </row>
    <row r="64" spans="1:12" ht="26.25" customHeight="1" x14ac:dyDescent="0.4">
      <c r="A64" s="489" t="s">
        <v>98</v>
      </c>
      <c r="B64" s="490">
        <v>1</v>
      </c>
      <c r="C64" s="679" t="s">
        <v>99</v>
      </c>
      <c r="D64" s="682">
        <v>1229.0999999999999</v>
      </c>
      <c r="E64" s="547">
        <v>1</v>
      </c>
      <c r="F64" s="548">
        <v>109623357</v>
      </c>
      <c r="G64" s="636">
        <f>IF(ISBLANK(F64),"-",(F64/$D$50*$D$47*$B$68)*($B$57/$D$64))</f>
        <v>301.76167219909121</v>
      </c>
      <c r="H64" s="555">
        <f t="shared" si="0"/>
        <v>1.0058722406636373</v>
      </c>
    </row>
    <row r="65" spans="1:8" ht="26.25" customHeight="1" x14ac:dyDescent="0.4">
      <c r="A65" s="489" t="s">
        <v>100</v>
      </c>
      <c r="B65" s="490">
        <v>1</v>
      </c>
      <c r="C65" s="680"/>
      <c r="D65" s="683"/>
      <c r="E65" s="550">
        <v>2</v>
      </c>
      <c r="F65" s="502">
        <v>110042487</v>
      </c>
      <c r="G65" s="637">
        <f>IF(ISBLANK(F65),"-",(F65/$D$50*$D$47*$B$68)*($B$57/$D$64))</f>
        <v>302.91541692220534</v>
      </c>
      <c r="H65" s="556">
        <f t="shared" si="0"/>
        <v>1.0097180564073511</v>
      </c>
    </row>
    <row r="66" spans="1:8" ht="26.25" customHeight="1" x14ac:dyDescent="0.4">
      <c r="A66" s="489" t="s">
        <v>101</v>
      </c>
      <c r="B66" s="490">
        <v>1</v>
      </c>
      <c r="C66" s="680"/>
      <c r="D66" s="683"/>
      <c r="E66" s="550">
        <v>3</v>
      </c>
      <c r="F66" s="502">
        <v>110084744</v>
      </c>
      <c r="G66" s="637">
        <f>IF(ISBLANK(F66),"-",(F66/$D$50*$D$47*$B$68)*($B$57/$D$64))</f>
        <v>303.03173832789008</v>
      </c>
      <c r="H66" s="556">
        <f t="shared" si="0"/>
        <v>1.0101057944263003</v>
      </c>
    </row>
    <row r="67" spans="1:8" ht="27" customHeight="1" x14ac:dyDescent="0.4">
      <c r="A67" s="489" t="s">
        <v>102</v>
      </c>
      <c r="B67" s="490">
        <v>1</v>
      </c>
      <c r="C67" s="681"/>
      <c r="D67" s="684"/>
      <c r="E67" s="553">
        <v>4</v>
      </c>
      <c r="F67" s="554"/>
      <c r="G67" s="638" t="str">
        <f>IF(ISBLANK(F67),"-",(F67/$D$50*$D$47*$B$68)*($B$57/$D$64))</f>
        <v>-</v>
      </c>
      <c r="H67" s="557" t="str">
        <f t="shared" si="0"/>
        <v>-</v>
      </c>
    </row>
    <row r="68" spans="1:8" ht="26.25" customHeight="1" x14ac:dyDescent="0.4">
      <c r="A68" s="489" t="s">
        <v>103</v>
      </c>
      <c r="B68" s="558">
        <f>(B67/B66)*(B65/B64)*(B63/B62)*(B61/B60)*B59</f>
        <v>1000</v>
      </c>
      <c r="C68" s="679" t="s">
        <v>104</v>
      </c>
      <c r="D68" s="682">
        <v>1233.3699999999999</v>
      </c>
      <c r="E68" s="547">
        <v>1</v>
      </c>
      <c r="F68" s="548">
        <v>109941694</v>
      </c>
      <c r="G68" s="636">
        <f>IF(ISBLANK(F68),"-",(F68/$D$50*$D$47*$B$68)*($B$57/$D$68))</f>
        <v>301.59021213719291</v>
      </c>
      <c r="H68" s="551">
        <f t="shared" si="0"/>
        <v>1.0053007071239763</v>
      </c>
    </row>
    <row r="69" spans="1:8" ht="27" customHeight="1" x14ac:dyDescent="0.4">
      <c r="A69" s="537" t="s">
        <v>105</v>
      </c>
      <c r="B69" s="559">
        <f>(D47*B68)/B56*B57</f>
        <v>1232.4929999999999</v>
      </c>
      <c r="C69" s="680"/>
      <c r="D69" s="683"/>
      <c r="E69" s="550">
        <v>2</v>
      </c>
      <c r="F69" s="502">
        <v>109894939</v>
      </c>
      <c r="G69" s="637">
        <f>IF(ISBLANK(F69),"-",(F69/$D$50*$D$47*$B$68)*($B$57/$D$68))</f>
        <v>301.4619546049006</v>
      </c>
      <c r="H69" s="551">
        <f t="shared" si="0"/>
        <v>1.0048731820163352</v>
      </c>
    </row>
    <row r="70" spans="1:8" ht="26.25" customHeight="1" x14ac:dyDescent="0.4">
      <c r="A70" s="692" t="s">
        <v>78</v>
      </c>
      <c r="B70" s="693"/>
      <c r="C70" s="680"/>
      <c r="D70" s="683"/>
      <c r="E70" s="550">
        <v>3</v>
      </c>
      <c r="F70" s="502">
        <v>109955712</v>
      </c>
      <c r="G70" s="637">
        <f>IF(ISBLANK(F70),"-",(F70/$D$50*$D$47*$B$68)*($B$57/$D$68))</f>
        <v>301.62866607982306</v>
      </c>
      <c r="H70" s="551">
        <f t="shared" si="0"/>
        <v>1.0054288869327435</v>
      </c>
    </row>
    <row r="71" spans="1:8" ht="27" customHeight="1" x14ac:dyDescent="0.4">
      <c r="A71" s="694"/>
      <c r="B71" s="695"/>
      <c r="C71" s="691"/>
      <c r="D71" s="684"/>
      <c r="E71" s="553">
        <v>4</v>
      </c>
      <c r="F71" s="554"/>
      <c r="G71" s="638" t="str">
        <f>IF(ISBLANK(F71),"-",(F71/$D$50*$D$47*$B$68)*($B$57/$D$68))</f>
        <v>-</v>
      </c>
      <c r="H71" s="560" t="str">
        <f t="shared" si="0"/>
        <v>-</v>
      </c>
    </row>
    <row r="72" spans="1:8" ht="26.25" customHeight="1" x14ac:dyDescent="0.4">
      <c r="A72" s="561"/>
      <c r="B72" s="561"/>
      <c r="C72" s="561"/>
      <c r="D72" s="561"/>
      <c r="E72" s="561"/>
      <c r="F72" s="563" t="s">
        <v>71</v>
      </c>
      <c r="G72" s="643">
        <f>AVERAGE(G60:G71)</f>
        <v>302.85627420438476</v>
      </c>
      <c r="H72" s="564">
        <f>AVERAGE(H60:H71)</f>
        <v>1.0095209140146157</v>
      </c>
    </row>
    <row r="73" spans="1:8" ht="26.25" customHeight="1" x14ac:dyDescent="0.4">
      <c r="C73" s="561"/>
      <c r="D73" s="561"/>
      <c r="E73" s="561"/>
      <c r="F73" s="565" t="s">
        <v>84</v>
      </c>
      <c r="G73" s="639">
        <f>STDEV(G60:G71)/G72</f>
        <v>4.4071118726802831E-3</v>
      </c>
      <c r="H73" s="639">
        <f>STDEV(H60:H71)/H72</f>
        <v>4.4071118726803004E-3</v>
      </c>
    </row>
    <row r="74" spans="1:8" ht="27" customHeight="1" x14ac:dyDescent="0.4">
      <c r="A74" s="561"/>
      <c r="B74" s="561"/>
      <c r="C74" s="562"/>
      <c r="D74" s="562"/>
      <c r="E74" s="566"/>
      <c r="F74" s="567" t="s">
        <v>20</v>
      </c>
      <c r="G74" s="568">
        <f>COUNT(G60:G71)</f>
        <v>9</v>
      </c>
      <c r="H74" s="568">
        <f>COUNT(H60:H71)</f>
        <v>9</v>
      </c>
    </row>
    <row r="76" spans="1:8" ht="26.25" customHeight="1" x14ac:dyDescent="0.4">
      <c r="A76" s="473" t="s">
        <v>106</v>
      </c>
      <c r="B76" s="569" t="s">
        <v>107</v>
      </c>
      <c r="C76" s="687" t="str">
        <f>B20</f>
        <v xml:space="preserve">Zidovudine </v>
      </c>
      <c r="D76" s="687"/>
      <c r="E76" s="570" t="s">
        <v>108</v>
      </c>
      <c r="F76" s="570"/>
      <c r="G76" s="571">
        <f>H72</f>
        <v>1.0095209140146157</v>
      </c>
      <c r="H76" s="572"/>
    </row>
    <row r="77" spans="1:8" ht="18.75" x14ac:dyDescent="0.3">
      <c r="A77" s="472" t="s">
        <v>109</v>
      </c>
      <c r="B77" s="472" t="s">
        <v>110</v>
      </c>
    </row>
    <row r="78" spans="1:8" ht="18.75" x14ac:dyDescent="0.3">
      <c r="A78" s="472"/>
      <c r="B78" s="472"/>
    </row>
    <row r="79" spans="1:8" ht="26.25" customHeight="1" x14ac:dyDescent="0.4">
      <c r="A79" s="473" t="s">
        <v>4</v>
      </c>
      <c r="B79" s="673" t="str">
        <f>B26</f>
        <v>Zidovudine</v>
      </c>
      <c r="C79" s="673"/>
    </row>
    <row r="80" spans="1:8" ht="26.25" customHeight="1" x14ac:dyDescent="0.4">
      <c r="A80" s="474" t="s">
        <v>48</v>
      </c>
      <c r="B80" s="673" t="str">
        <f>B27</f>
        <v>Z1-3</v>
      </c>
      <c r="C80" s="673"/>
    </row>
    <row r="81" spans="1:12" ht="27" customHeight="1" x14ac:dyDescent="0.4">
      <c r="A81" s="474" t="s">
        <v>6</v>
      </c>
      <c r="B81" s="573">
        <v>99.4</v>
      </c>
    </row>
    <row r="82" spans="1:12" s="14" customFormat="1" ht="27" customHeight="1" x14ac:dyDescent="0.4">
      <c r="A82" s="474" t="s">
        <v>49</v>
      </c>
      <c r="B82" s="476">
        <v>0</v>
      </c>
      <c r="C82" s="664" t="s">
        <v>50</v>
      </c>
      <c r="D82" s="665"/>
      <c r="E82" s="665"/>
      <c r="F82" s="665"/>
      <c r="G82" s="666"/>
      <c r="I82" s="477"/>
      <c r="J82" s="477"/>
      <c r="K82" s="477"/>
      <c r="L82" s="477"/>
    </row>
    <row r="83" spans="1:12" s="14" customFormat="1" ht="19.5" customHeight="1" x14ac:dyDescent="0.3">
      <c r="A83" s="474" t="s">
        <v>51</v>
      </c>
      <c r="B83" s="478">
        <f>B81-B82</f>
        <v>99.4</v>
      </c>
      <c r="C83" s="479"/>
      <c r="D83" s="479"/>
      <c r="E83" s="479"/>
      <c r="F83" s="479"/>
      <c r="G83" s="480"/>
      <c r="I83" s="477"/>
      <c r="J83" s="477"/>
      <c r="K83" s="477"/>
      <c r="L83" s="477"/>
    </row>
    <row r="84" spans="1:12" s="14" customFormat="1" ht="27" customHeight="1" x14ac:dyDescent="0.4">
      <c r="A84" s="474" t="s">
        <v>52</v>
      </c>
      <c r="B84" s="481">
        <v>1</v>
      </c>
      <c r="C84" s="667" t="s">
        <v>111</v>
      </c>
      <c r="D84" s="668"/>
      <c r="E84" s="668"/>
      <c r="F84" s="668"/>
      <c r="G84" s="668"/>
      <c r="H84" s="669"/>
      <c r="I84" s="477"/>
      <c r="J84" s="477"/>
      <c r="K84" s="477"/>
      <c r="L84" s="477"/>
    </row>
    <row r="85" spans="1:12" s="14" customFormat="1" ht="27" customHeight="1" x14ac:dyDescent="0.4">
      <c r="A85" s="474" t="s">
        <v>54</v>
      </c>
      <c r="B85" s="481">
        <v>1</v>
      </c>
      <c r="C85" s="667" t="s">
        <v>112</v>
      </c>
      <c r="D85" s="668"/>
      <c r="E85" s="668"/>
      <c r="F85" s="668"/>
      <c r="G85" s="668"/>
      <c r="H85" s="669"/>
      <c r="I85" s="477"/>
      <c r="J85" s="477"/>
      <c r="K85" s="477"/>
      <c r="L85" s="477"/>
    </row>
    <row r="86" spans="1:12" s="14" customFormat="1" ht="18.75" x14ac:dyDescent="0.3">
      <c r="A86" s="474"/>
      <c r="B86" s="484"/>
      <c r="C86" s="485"/>
      <c r="D86" s="485"/>
      <c r="E86" s="485"/>
      <c r="F86" s="485"/>
      <c r="G86" s="485"/>
      <c r="H86" s="485"/>
      <c r="I86" s="477"/>
      <c r="J86" s="477"/>
      <c r="K86" s="477"/>
      <c r="L86" s="477"/>
    </row>
    <row r="87" spans="1:12" s="14" customFormat="1" ht="18.75" x14ac:dyDescent="0.3">
      <c r="A87" s="474" t="s">
        <v>56</v>
      </c>
      <c r="B87" s="486">
        <f>B84/B85</f>
        <v>1</v>
      </c>
      <c r="C87" s="464" t="s">
        <v>57</v>
      </c>
      <c r="D87" s="464"/>
      <c r="E87" s="464"/>
      <c r="F87" s="464"/>
      <c r="G87" s="464"/>
      <c r="I87" s="477"/>
      <c r="J87" s="477"/>
      <c r="K87" s="477"/>
      <c r="L87" s="477"/>
    </row>
    <row r="88" spans="1:12" ht="19.5" customHeight="1" x14ac:dyDescent="0.3">
      <c r="A88" s="472"/>
      <c r="B88" s="472"/>
    </row>
    <row r="89" spans="1:12" ht="27" customHeight="1" x14ac:dyDescent="0.4">
      <c r="A89" s="487" t="s">
        <v>58</v>
      </c>
      <c r="B89" s="488">
        <v>20</v>
      </c>
      <c r="D89" s="574" t="s">
        <v>59</v>
      </c>
      <c r="E89" s="575"/>
      <c r="F89" s="670" t="s">
        <v>60</v>
      </c>
      <c r="G89" s="672"/>
    </row>
    <row r="90" spans="1:12" ht="27" customHeight="1" x14ac:dyDescent="0.4">
      <c r="A90" s="489" t="s">
        <v>61</v>
      </c>
      <c r="B90" s="490">
        <v>4</v>
      </c>
      <c r="C90" s="576" t="s">
        <v>62</v>
      </c>
      <c r="D90" s="492" t="s">
        <v>63</v>
      </c>
      <c r="E90" s="493" t="s">
        <v>64</v>
      </c>
      <c r="F90" s="492" t="s">
        <v>63</v>
      </c>
      <c r="G90" s="577" t="s">
        <v>64</v>
      </c>
      <c r="I90" s="495" t="s">
        <v>65</v>
      </c>
    </row>
    <row r="91" spans="1:12" ht="26.25" customHeight="1" x14ac:dyDescent="0.4">
      <c r="A91" s="489" t="s">
        <v>66</v>
      </c>
      <c r="B91" s="490">
        <v>20</v>
      </c>
      <c r="C91" s="578">
        <v>1</v>
      </c>
      <c r="D91" s="497">
        <v>103463977</v>
      </c>
      <c r="E91" s="498">
        <f>IF(ISBLANK(D91),"-",$D$101/$D$98*D91)</f>
        <v>122212643.00609334</v>
      </c>
      <c r="F91" s="497">
        <v>113686614</v>
      </c>
      <c r="G91" s="499">
        <f>IF(ISBLANK(F91),"-",$D$101/$F$98*F91)</f>
        <v>120646467.41206731</v>
      </c>
      <c r="I91" s="500"/>
    </row>
    <row r="92" spans="1:12" ht="26.25" customHeight="1" x14ac:dyDescent="0.4">
      <c r="A92" s="489" t="s">
        <v>67</v>
      </c>
      <c r="B92" s="490">
        <v>1</v>
      </c>
      <c r="C92" s="562">
        <v>2</v>
      </c>
      <c r="D92" s="502">
        <v>103261721</v>
      </c>
      <c r="E92" s="503">
        <f>IF(ISBLANK(D92),"-",$D$101/$D$98*D92)</f>
        <v>121973736.27700211</v>
      </c>
      <c r="F92" s="502">
        <v>113487107</v>
      </c>
      <c r="G92" s="504">
        <f>IF(ISBLANK(F92),"-",$D$101/$F$98*F92)</f>
        <v>120434746.66564786</v>
      </c>
      <c r="I92" s="674">
        <f>ABS((F96/D96*D95)-F95)/D95</f>
        <v>1.3641601137919195E-2</v>
      </c>
    </row>
    <row r="93" spans="1:12" ht="26.25" customHeight="1" x14ac:dyDescent="0.4">
      <c r="A93" s="489" t="s">
        <v>68</v>
      </c>
      <c r="B93" s="490">
        <v>1</v>
      </c>
      <c r="C93" s="562">
        <v>3</v>
      </c>
      <c r="D93" s="502">
        <v>103572181</v>
      </c>
      <c r="E93" s="503">
        <f>IF(ISBLANK(D93),"-",$D$101/$D$98*D93)</f>
        <v>122340454.60977674</v>
      </c>
      <c r="F93" s="502">
        <v>113975953</v>
      </c>
      <c r="G93" s="504">
        <f>IF(ISBLANK(F93),"-",$D$101/$F$98*F93)</f>
        <v>120953519.64105304</v>
      </c>
      <c r="I93" s="674"/>
    </row>
    <row r="94" spans="1:12" ht="27" customHeight="1" x14ac:dyDescent="0.4">
      <c r="A94" s="489" t="s">
        <v>69</v>
      </c>
      <c r="B94" s="490">
        <v>1</v>
      </c>
      <c r="C94" s="579">
        <v>4</v>
      </c>
      <c r="D94" s="507"/>
      <c r="E94" s="508" t="str">
        <f>IF(ISBLANK(D94),"-",$D$101/$D$98*D94)</f>
        <v>-</v>
      </c>
      <c r="F94" s="580"/>
      <c r="G94" s="509" t="str">
        <f>IF(ISBLANK(F94),"-",$D$101/$F$98*F94)</f>
        <v>-</v>
      </c>
      <c r="I94" s="510"/>
    </row>
    <row r="95" spans="1:12" ht="27" customHeight="1" x14ac:dyDescent="0.4">
      <c r="A95" s="489" t="s">
        <v>70</v>
      </c>
      <c r="B95" s="490">
        <v>1</v>
      </c>
      <c r="C95" s="581" t="s">
        <v>71</v>
      </c>
      <c r="D95" s="582">
        <f>AVERAGE(D91:D94)</f>
        <v>103432626.33333333</v>
      </c>
      <c r="E95" s="513">
        <f>AVERAGE(E91:E94)</f>
        <v>122175611.29762407</v>
      </c>
      <c r="F95" s="583">
        <f>AVERAGE(F91:F94)</f>
        <v>113716558</v>
      </c>
      <c r="G95" s="584">
        <f>AVERAGE(G91:G94)</f>
        <v>120678244.57292272</v>
      </c>
    </row>
    <row r="96" spans="1:12" ht="26.25" customHeight="1" x14ac:dyDescent="0.4">
      <c r="A96" s="489" t="s">
        <v>72</v>
      </c>
      <c r="B96" s="475">
        <v>1</v>
      </c>
      <c r="C96" s="585" t="s">
        <v>113</v>
      </c>
      <c r="D96" s="586">
        <v>28.39</v>
      </c>
      <c r="E96" s="505"/>
      <c r="F96" s="517">
        <v>31.6</v>
      </c>
    </row>
    <row r="97" spans="1:10" ht="26.25" customHeight="1" x14ac:dyDescent="0.4">
      <c r="A97" s="489" t="s">
        <v>74</v>
      </c>
      <c r="B97" s="475">
        <v>1</v>
      </c>
      <c r="C97" s="587" t="s">
        <v>114</v>
      </c>
      <c r="D97" s="588">
        <f>D96*$B$87</f>
        <v>28.39</v>
      </c>
      <c r="E97" s="520"/>
      <c r="F97" s="519">
        <f>F96*$B$87</f>
        <v>31.6</v>
      </c>
    </row>
    <row r="98" spans="1:10" ht="19.5" customHeight="1" x14ac:dyDescent="0.3">
      <c r="A98" s="489" t="s">
        <v>76</v>
      </c>
      <c r="B98" s="589">
        <f>(B97/B96)*(B95/B94)*(B93/B92)*(B91/B90)*B89</f>
        <v>100</v>
      </c>
      <c r="C98" s="587" t="s">
        <v>115</v>
      </c>
      <c r="D98" s="590">
        <f>D97*$B$83/100</f>
        <v>28.219660000000005</v>
      </c>
      <c r="E98" s="523"/>
      <c r="F98" s="522">
        <f>F97*$B$83/100</f>
        <v>31.410400000000003</v>
      </c>
    </row>
    <row r="99" spans="1:10" ht="19.5" customHeight="1" x14ac:dyDescent="0.3">
      <c r="A99" s="675" t="s">
        <v>78</v>
      </c>
      <c r="B99" s="689"/>
      <c r="C99" s="587" t="s">
        <v>116</v>
      </c>
      <c r="D99" s="591">
        <f>D98/$B$98</f>
        <v>0.28219660000000002</v>
      </c>
      <c r="E99" s="523"/>
      <c r="F99" s="526">
        <f>F98/$B$98</f>
        <v>0.31410400000000005</v>
      </c>
      <c r="G99" s="592"/>
      <c r="H99" s="515"/>
    </row>
    <row r="100" spans="1:10" ht="19.5" customHeight="1" x14ac:dyDescent="0.3">
      <c r="A100" s="677"/>
      <c r="B100" s="690"/>
      <c r="C100" s="587" t="s">
        <v>80</v>
      </c>
      <c r="D100" s="593">
        <f>$B$56/$B$116</f>
        <v>0.33333333333333331</v>
      </c>
      <c r="F100" s="531"/>
      <c r="G100" s="594"/>
      <c r="H100" s="515"/>
    </row>
    <row r="101" spans="1:10" ht="18.75" x14ac:dyDescent="0.3">
      <c r="C101" s="587" t="s">
        <v>81</v>
      </c>
      <c r="D101" s="588">
        <f>D100*$B$98</f>
        <v>33.333333333333329</v>
      </c>
      <c r="F101" s="531"/>
      <c r="G101" s="592"/>
      <c r="H101" s="515"/>
    </row>
    <row r="102" spans="1:10" ht="19.5" customHeight="1" x14ac:dyDescent="0.3">
      <c r="C102" s="595" t="s">
        <v>82</v>
      </c>
      <c r="D102" s="596">
        <f>D101/B34</f>
        <v>33.333333333333329</v>
      </c>
      <c r="F102" s="535"/>
      <c r="G102" s="592"/>
      <c r="H102" s="515"/>
      <c r="J102" s="597"/>
    </row>
    <row r="103" spans="1:10" ht="18.75" x14ac:dyDescent="0.3">
      <c r="C103" s="598" t="s">
        <v>117</v>
      </c>
      <c r="D103" s="599">
        <f>AVERAGE(E91:E94,G91:G94)</f>
        <v>121426927.93527341</v>
      </c>
      <c r="F103" s="535"/>
      <c r="G103" s="600"/>
      <c r="H103" s="515"/>
      <c r="J103" s="601"/>
    </row>
    <row r="104" spans="1:10" ht="18.75" x14ac:dyDescent="0.3">
      <c r="C104" s="565" t="s">
        <v>84</v>
      </c>
      <c r="D104" s="602">
        <f>STDEV(E91:E94,G91:G94)/D103</f>
        <v>6.9573691248536922E-3</v>
      </c>
      <c r="F104" s="535"/>
      <c r="G104" s="592"/>
      <c r="H104" s="515"/>
      <c r="J104" s="601"/>
    </row>
    <row r="105" spans="1:10" ht="19.5" customHeight="1" x14ac:dyDescent="0.3">
      <c r="C105" s="567" t="s">
        <v>20</v>
      </c>
      <c r="D105" s="603">
        <f>COUNT(E91:E94,G91:G94)</f>
        <v>6</v>
      </c>
      <c r="F105" s="535"/>
      <c r="G105" s="592"/>
      <c r="H105" s="515"/>
      <c r="J105" s="601"/>
    </row>
    <row r="106" spans="1:10" ht="19.5" customHeight="1" x14ac:dyDescent="0.3">
      <c r="A106" s="539"/>
      <c r="B106" s="539"/>
      <c r="C106" s="539"/>
      <c r="D106" s="539"/>
      <c r="E106" s="539"/>
    </row>
    <row r="107" spans="1:10" ht="26.25" customHeight="1" x14ac:dyDescent="0.4">
      <c r="A107" s="487" t="s">
        <v>118</v>
      </c>
      <c r="B107" s="488">
        <v>900</v>
      </c>
      <c r="C107" s="604" t="s">
        <v>119</v>
      </c>
      <c r="D107" s="605" t="s">
        <v>63</v>
      </c>
      <c r="E107" s="606" t="s">
        <v>120</v>
      </c>
      <c r="F107" s="607" t="s">
        <v>121</v>
      </c>
    </row>
    <row r="108" spans="1:10" ht="26.25" customHeight="1" x14ac:dyDescent="0.4">
      <c r="A108" s="489" t="s">
        <v>122</v>
      </c>
      <c r="B108" s="490">
        <v>1</v>
      </c>
      <c r="C108" s="608">
        <v>1</v>
      </c>
      <c r="D108" s="609">
        <v>119264521</v>
      </c>
      <c r="E108" s="640">
        <f t="shared" ref="E108:E113" si="1">IF(ISBLANK(D108),"-",D108/$D$103*$D$100*$B$116)</f>
        <v>294.6575105570667</v>
      </c>
      <c r="F108" s="610">
        <f t="shared" ref="F108:F113" si="2">IF(ISBLANK(D108), "-", E108/$B$56)</f>
        <v>0.98219170185688898</v>
      </c>
    </row>
    <row r="109" spans="1:10" ht="26.25" customHeight="1" x14ac:dyDescent="0.4">
      <c r="A109" s="489" t="s">
        <v>95</v>
      </c>
      <c r="B109" s="490">
        <v>1</v>
      </c>
      <c r="C109" s="608">
        <v>2</v>
      </c>
      <c r="D109" s="609">
        <v>117190330</v>
      </c>
      <c r="E109" s="641">
        <f t="shared" si="1"/>
        <v>289.5329693158381</v>
      </c>
      <c r="F109" s="611">
        <f t="shared" si="2"/>
        <v>0.96510989771946032</v>
      </c>
    </row>
    <row r="110" spans="1:10" ht="26.25" customHeight="1" x14ac:dyDescent="0.4">
      <c r="A110" s="489" t="s">
        <v>96</v>
      </c>
      <c r="B110" s="490">
        <v>1</v>
      </c>
      <c r="C110" s="608">
        <v>3</v>
      </c>
      <c r="D110" s="609">
        <v>115594471</v>
      </c>
      <c r="E110" s="641">
        <f t="shared" si="1"/>
        <v>285.59020548131861</v>
      </c>
      <c r="F110" s="611">
        <f t="shared" si="2"/>
        <v>0.95196735160439538</v>
      </c>
    </row>
    <row r="111" spans="1:10" ht="26.25" customHeight="1" x14ac:dyDescent="0.4">
      <c r="A111" s="489" t="s">
        <v>97</v>
      </c>
      <c r="B111" s="490">
        <v>1</v>
      </c>
      <c r="C111" s="608">
        <v>4</v>
      </c>
      <c r="D111" s="609">
        <v>120695128</v>
      </c>
      <c r="E111" s="641">
        <f t="shared" si="1"/>
        <v>298.1919992186655</v>
      </c>
      <c r="F111" s="611">
        <f t="shared" si="2"/>
        <v>0.99397333072888505</v>
      </c>
    </row>
    <row r="112" spans="1:10" ht="26.25" customHeight="1" x14ac:dyDescent="0.4">
      <c r="A112" s="489" t="s">
        <v>98</v>
      </c>
      <c r="B112" s="490">
        <v>1</v>
      </c>
      <c r="C112" s="608">
        <v>5</v>
      </c>
      <c r="D112" s="609">
        <v>120974625</v>
      </c>
      <c r="E112" s="641">
        <f t="shared" si="1"/>
        <v>298.882530564766</v>
      </c>
      <c r="F112" s="611">
        <f t="shared" si="2"/>
        <v>0.9962751018825533</v>
      </c>
    </row>
    <row r="113" spans="1:10" ht="26.25" customHeight="1" x14ac:dyDescent="0.4">
      <c r="A113" s="489" t="s">
        <v>100</v>
      </c>
      <c r="B113" s="490">
        <v>1</v>
      </c>
      <c r="C113" s="612">
        <v>6</v>
      </c>
      <c r="D113" s="613">
        <v>123997391</v>
      </c>
      <c r="E113" s="642">
        <f t="shared" si="1"/>
        <v>306.35064176068948</v>
      </c>
      <c r="F113" s="614">
        <f t="shared" si="2"/>
        <v>1.021168805868965</v>
      </c>
    </row>
    <row r="114" spans="1:10" ht="26.25" customHeight="1" x14ac:dyDescent="0.4">
      <c r="A114" s="489" t="s">
        <v>101</v>
      </c>
      <c r="B114" s="490">
        <v>1</v>
      </c>
      <c r="C114" s="608"/>
      <c r="D114" s="562"/>
      <c r="E114" s="463"/>
      <c r="F114" s="615"/>
    </row>
    <row r="115" spans="1:10" ht="26.25" customHeight="1" x14ac:dyDescent="0.4">
      <c r="A115" s="489" t="s">
        <v>102</v>
      </c>
      <c r="B115" s="490">
        <v>1</v>
      </c>
      <c r="C115" s="608"/>
      <c r="D115" s="616" t="s">
        <v>71</v>
      </c>
      <c r="E115" s="644">
        <f>AVERAGE(E108:E113)</f>
        <v>295.53430948305737</v>
      </c>
      <c r="F115" s="617">
        <f>AVERAGE(F108:F113)</f>
        <v>0.98511436494352467</v>
      </c>
    </row>
    <row r="116" spans="1:10" ht="27" customHeight="1" x14ac:dyDescent="0.4">
      <c r="A116" s="489" t="s">
        <v>103</v>
      </c>
      <c r="B116" s="521">
        <f>(B115/B114)*(B113/B112)*(B111/B110)*(B109/B108)*B107</f>
        <v>900</v>
      </c>
      <c r="C116" s="618"/>
      <c r="D116" s="581" t="s">
        <v>84</v>
      </c>
      <c r="E116" s="619">
        <f>STDEV(E108:E113)/E115</f>
        <v>2.4908137591423386E-2</v>
      </c>
      <c r="F116" s="619">
        <f>STDEV(F108:F113)/F115</f>
        <v>2.4908137591423386E-2</v>
      </c>
      <c r="I116" s="463"/>
    </row>
    <row r="117" spans="1:10" ht="27" customHeight="1" x14ac:dyDescent="0.4">
      <c r="A117" s="675" t="s">
        <v>78</v>
      </c>
      <c r="B117" s="676"/>
      <c r="C117" s="620"/>
      <c r="D117" s="621" t="s">
        <v>20</v>
      </c>
      <c r="E117" s="622">
        <f>COUNT(E108:E113)</f>
        <v>6</v>
      </c>
      <c r="F117" s="622">
        <f>COUNT(F108:F113)</f>
        <v>6</v>
      </c>
      <c r="I117" s="463"/>
      <c r="J117" s="601"/>
    </row>
    <row r="118" spans="1:10" ht="19.5" customHeight="1" x14ac:dyDescent="0.3">
      <c r="A118" s="677"/>
      <c r="B118" s="678"/>
      <c r="C118" s="463"/>
      <c r="D118" s="463"/>
      <c r="E118" s="463"/>
      <c r="F118" s="562"/>
      <c r="G118" s="463"/>
      <c r="H118" s="463"/>
      <c r="I118" s="463"/>
    </row>
    <row r="119" spans="1:10" ht="18.75" x14ac:dyDescent="0.3">
      <c r="A119" s="631"/>
      <c r="B119" s="485"/>
      <c r="C119" s="463"/>
      <c r="D119" s="463"/>
      <c r="E119" s="463"/>
      <c r="F119" s="562"/>
      <c r="G119" s="463"/>
      <c r="H119" s="463"/>
      <c r="I119" s="463"/>
    </row>
    <row r="120" spans="1:10" ht="26.25" customHeight="1" x14ac:dyDescent="0.4">
      <c r="A120" s="473" t="s">
        <v>106</v>
      </c>
      <c r="B120" s="569" t="s">
        <v>123</v>
      </c>
      <c r="C120" s="687" t="str">
        <f>B20</f>
        <v xml:space="preserve">Zidovudine </v>
      </c>
      <c r="D120" s="687"/>
      <c r="E120" s="570" t="s">
        <v>124</v>
      </c>
      <c r="F120" s="570"/>
      <c r="G120" s="571">
        <f>F115</f>
        <v>0.98511436494352467</v>
      </c>
      <c r="H120" s="463"/>
      <c r="I120" s="463"/>
    </row>
    <row r="121" spans="1:10" ht="19.5" customHeight="1" x14ac:dyDescent="0.3">
      <c r="A121" s="623"/>
      <c r="B121" s="623"/>
      <c r="C121" s="624"/>
      <c r="D121" s="624"/>
      <c r="E121" s="624"/>
      <c r="F121" s="624"/>
      <c r="G121" s="624"/>
      <c r="H121" s="624"/>
    </row>
    <row r="122" spans="1:10" ht="18.75" x14ac:dyDescent="0.3">
      <c r="B122" s="688" t="s">
        <v>26</v>
      </c>
      <c r="C122" s="688"/>
      <c r="E122" s="576" t="s">
        <v>27</v>
      </c>
      <c r="F122" s="625"/>
      <c r="G122" s="688" t="s">
        <v>28</v>
      </c>
      <c r="H122" s="688"/>
    </row>
    <row r="123" spans="1:10" ht="69.95" customHeight="1" x14ac:dyDescent="0.3">
      <c r="A123" s="626" t="s">
        <v>29</v>
      </c>
      <c r="B123" s="627"/>
      <c r="C123" s="627"/>
      <c r="E123" s="627"/>
      <c r="F123" s="463"/>
      <c r="G123" s="628"/>
      <c r="H123" s="628"/>
    </row>
    <row r="124" spans="1:10" ht="69.95" customHeight="1" x14ac:dyDescent="0.3">
      <c r="A124" s="626" t="s">
        <v>30</v>
      </c>
      <c r="B124" s="629"/>
      <c r="C124" s="629"/>
      <c r="E124" s="629"/>
      <c r="F124" s="463"/>
      <c r="G124" s="630"/>
      <c r="H124" s="630"/>
    </row>
    <row r="125" spans="1:10" ht="18.75" x14ac:dyDescent="0.3">
      <c r="A125" s="561"/>
      <c r="B125" s="561"/>
      <c r="C125" s="562"/>
      <c r="D125" s="562"/>
      <c r="E125" s="562"/>
      <c r="F125" s="566"/>
      <c r="G125" s="562"/>
      <c r="H125" s="562"/>
      <c r="I125" s="463"/>
    </row>
    <row r="126" spans="1:10" ht="18.75" x14ac:dyDescent="0.3">
      <c r="A126" s="561"/>
      <c r="B126" s="561"/>
      <c r="C126" s="562"/>
      <c r="D126" s="562"/>
      <c r="E126" s="562"/>
      <c r="F126" s="566"/>
      <c r="G126" s="562"/>
      <c r="H126" s="562"/>
      <c r="I126" s="463"/>
    </row>
    <row r="127" spans="1:10" ht="18.75" x14ac:dyDescent="0.3">
      <c r="A127" s="561"/>
      <c r="B127" s="561"/>
      <c r="C127" s="562"/>
      <c r="D127" s="562"/>
      <c r="E127" s="562"/>
      <c r="F127" s="566"/>
      <c r="G127" s="562"/>
      <c r="H127" s="562"/>
      <c r="I127" s="463"/>
    </row>
    <row r="128" spans="1:10" ht="18.75" x14ac:dyDescent="0.3">
      <c r="A128" s="561"/>
      <c r="B128" s="561"/>
      <c r="C128" s="562"/>
      <c r="D128" s="562"/>
      <c r="E128" s="562"/>
      <c r="F128" s="566"/>
      <c r="G128" s="562"/>
      <c r="H128" s="562"/>
      <c r="I128" s="463"/>
    </row>
    <row r="129" spans="1:9" ht="18.75" x14ac:dyDescent="0.3">
      <c r="A129" s="561"/>
      <c r="B129" s="561"/>
      <c r="C129" s="562"/>
      <c r="D129" s="562"/>
      <c r="E129" s="562"/>
      <c r="F129" s="566"/>
      <c r="G129" s="562"/>
      <c r="H129" s="562"/>
      <c r="I129" s="463"/>
    </row>
    <row r="130" spans="1:9" ht="18.75" x14ac:dyDescent="0.3">
      <c r="A130" s="561"/>
      <c r="B130" s="561"/>
      <c r="C130" s="562"/>
      <c r="D130" s="562"/>
      <c r="E130" s="562"/>
      <c r="F130" s="566"/>
      <c r="G130" s="562"/>
      <c r="H130" s="562"/>
      <c r="I130" s="463"/>
    </row>
    <row r="131" spans="1:9" ht="18.75" x14ac:dyDescent="0.3">
      <c r="A131" s="561"/>
      <c r="B131" s="561"/>
      <c r="C131" s="562"/>
      <c r="D131" s="562"/>
      <c r="E131" s="562"/>
      <c r="F131" s="566"/>
      <c r="G131" s="562"/>
      <c r="H131" s="562"/>
      <c r="I131" s="463"/>
    </row>
    <row r="132" spans="1:9" ht="18.75" x14ac:dyDescent="0.3">
      <c r="A132" s="561"/>
      <c r="B132" s="561"/>
      <c r="C132" s="562"/>
      <c r="D132" s="562"/>
      <c r="E132" s="562"/>
      <c r="F132" s="566"/>
      <c r="G132" s="562"/>
      <c r="H132" s="562"/>
      <c r="I132" s="463"/>
    </row>
    <row r="133" spans="1:9" ht="18.75" x14ac:dyDescent="0.3">
      <c r="A133" s="561"/>
      <c r="B133" s="561"/>
      <c r="C133" s="562"/>
      <c r="D133" s="562"/>
      <c r="E133" s="562"/>
      <c r="F133" s="566"/>
      <c r="G133" s="562"/>
      <c r="H133" s="562"/>
      <c r="I133" s="463"/>
    </row>
    <row r="250" spans="1:1" x14ac:dyDescent="0.25">
      <c r="A250" s="2">
        <v>5</v>
      </c>
    </row>
  </sheetData>
  <sheetProtection password="F258" sheet="1" objects="1" scenarios="1" formatCells="0" formatColumns="0"/>
  <mergeCells count="36">
    <mergeCell ref="A1:I7"/>
    <mergeCell ref="A8:I14"/>
    <mergeCell ref="A117:B118"/>
    <mergeCell ref="C120:D120"/>
    <mergeCell ref="B122:C122"/>
    <mergeCell ref="G122:H122"/>
    <mergeCell ref="C82:G82"/>
    <mergeCell ref="C84:H84"/>
    <mergeCell ref="C85:H85"/>
    <mergeCell ref="F89:G89"/>
    <mergeCell ref="I92:I93"/>
    <mergeCell ref="A99:B100"/>
    <mergeCell ref="C68:C71"/>
    <mergeCell ref="D68:D71"/>
    <mergeCell ref="A70:B71"/>
    <mergeCell ref="C76:D76"/>
    <mergeCell ref="B79:C79"/>
    <mergeCell ref="B80:C80"/>
    <mergeCell ref="I39:I40"/>
    <mergeCell ref="A46:B47"/>
    <mergeCell ref="C60:C63"/>
    <mergeCell ref="D60:D63"/>
    <mergeCell ref="C64:C67"/>
    <mergeCell ref="D64:D67"/>
    <mergeCell ref="B27:C27"/>
    <mergeCell ref="C29:G29"/>
    <mergeCell ref="C31:H31"/>
    <mergeCell ref="C32:H32"/>
    <mergeCell ref="D36:E36"/>
    <mergeCell ref="F36:G36"/>
    <mergeCell ref="B26:C26"/>
    <mergeCell ref="A16:H16"/>
    <mergeCell ref="A17:H17"/>
    <mergeCell ref="B18:C18"/>
    <mergeCell ref="B20:C20"/>
    <mergeCell ref="B21:H21"/>
  </mergeCells>
  <conditionalFormatting sqref="E51">
    <cfRule type="cellIs" dxfId="8" priority="1" operator="greaterThan">
      <formula>0.02</formula>
    </cfRule>
  </conditionalFormatting>
  <conditionalFormatting sqref="D51">
    <cfRule type="cellIs" dxfId="7" priority="2" operator="greaterThan">
      <formula>0.02</formula>
    </cfRule>
  </conditionalFormatting>
  <conditionalFormatting sqref="G73">
    <cfRule type="cellIs" dxfId="6" priority="3" operator="greaterThan">
      <formula>0.02</formula>
    </cfRule>
  </conditionalFormatting>
  <conditionalFormatting sqref="H73">
    <cfRule type="cellIs" dxfId="5" priority="4" operator="greaterThan">
      <formula>0.02</formula>
    </cfRule>
  </conditionalFormatting>
  <conditionalFormatting sqref="D104">
    <cfRule type="cellIs" dxfId="4" priority="5" operator="greaterThan">
      <formula>0.02</formula>
    </cfRule>
  </conditionalFormatting>
  <conditionalFormatting sqref="I39">
    <cfRule type="cellIs" dxfId="3" priority="6" operator="lessThanOrEqual">
      <formula>0.02</formula>
    </cfRule>
  </conditionalFormatting>
  <conditionalFormatting sqref="I39">
    <cfRule type="cellIs" dxfId="2" priority="7" operator="greaterThan">
      <formula>0.02</formula>
    </cfRule>
  </conditionalFormatting>
  <conditionalFormatting sqref="I92">
    <cfRule type="cellIs" dxfId="1" priority="8" operator="lessThanOrEqual">
      <formula>0.02</formula>
    </cfRule>
  </conditionalFormatting>
  <conditionalFormatting sqref="I92">
    <cfRule type="cellIs" dxfId="0" priority="9" operator="greaterThan">
      <formula>0.02</formula>
    </cfRule>
  </conditionalFormatting>
  <pageMargins left="0.1328125" right="0.7" top="0.75" bottom="0.75" header="0.3" footer="0.3"/>
  <pageSetup scale="15" orientation="portrait" r:id="rId1"/>
  <headerFooter>
    <oddHeader>&amp;LVer 3</oddHeader>
    <oddFooter>&amp;LNQCL/ADDO/014&amp;CPage &amp;P of &amp;N&amp;R&amp;D &amp;T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7</vt:i4>
      </vt:variant>
    </vt:vector>
  </HeadingPairs>
  <TitlesOfParts>
    <vt:vector size="14" baseType="lpstr">
      <vt:lpstr>Lamivudine SST</vt:lpstr>
      <vt:lpstr>Nevirapine SST</vt:lpstr>
      <vt:lpstr>Zidovudine SST</vt:lpstr>
      <vt:lpstr>Uniformity</vt:lpstr>
      <vt:lpstr>Lamivudine</vt:lpstr>
      <vt:lpstr>Nevirapine</vt:lpstr>
      <vt:lpstr>Zidovudine</vt:lpstr>
      <vt:lpstr>Lamivudine!Print_Area</vt:lpstr>
      <vt:lpstr>'Lamivudine SST'!Print_Area</vt:lpstr>
      <vt:lpstr>Nevirapine!Print_Area</vt:lpstr>
      <vt:lpstr>'Nevirapine SST'!Print_Area</vt:lpstr>
      <vt:lpstr>Uniformity!Print_Area</vt:lpstr>
      <vt:lpstr>Zidovudine!Print_Area</vt:lpstr>
      <vt:lpstr>'Zidovudine SST'!Print_Area</vt:lpstr>
    </vt:vector>
  </TitlesOfParts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m&amp;c</dc:creator>
  <cp:lastModifiedBy>User</cp:lastModifiedBy>
  <cp:lastPrinted>2016-09-07T09:53:07Z</cp:lastPrinted>
  <dcterms:created xsi:type="dcterms:W3CDTF">2005-07-05T10:19:27Z</dcterms:created>
  <dcterms:modified xsi:type="dcterms:W3CDTF">2016-09-27T07:02:47Z</dcterms:modified>
</cp:coreProperties>
</file>