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et Chemistry\Worksheets\Dr Sarah Mwangi\October\"/>
    </mc:Choice>
  </mc:AlternateContent>
  <bookViews>
    <workbookView xWindow="510" yWindow="525" windowWidth="15015" windowHeight="7620" firstSheet="1" activeTab="2"/>
  </bookViews>
  <sheets>
    <sheet name="Uniformity" sheetId="13" r:id="rId1"/>
    <sheet name="SST TDF" sheetId="21" r:id="rId2"/>
    <sheet name="Tenofovir Disoproxil Fumarate" sheetId="18" r:id="rId3"/>
    <sheet name="SST lam" sheetId="17" r:id="rId4"/>
    <sheet name="Lamivudine" sheetId="19" r:id="rId5"/>
    <sheet name="SST Efav" sheetId="22" r:id="rId6"/>
    <sheet name="EFFAVIRENZ" sheetId="20" r:id="rId7"/>
  </sheets>
  <definedNames>
    <definedName name="_xlnm.Print_Area" localSheetId="6">EFFAVIRENZ!$A$1:$I$125</definedName>
    <definedName name="_xlnm.Print_Area" localSheetId="4">Lamivudine!$A$1:$H$126</definedName>
    <definedName name="_xlnm.Print_Area" localSheetId="2">'Tenofovir Disoproxil Fumarate'!$A$1:$H$126</definedName>
    <definedName name="_xlnm.Print_Area" localSheetId="0">Uniformity!$A$1:$F$54</definedName>
  </definedNames>
  <calcPr calcId="152511"/>
</workbook>
</file>

<file path=xl/calcChain.xml><?xml version="1.0" encoding="utf-8"?>
<calcChain xmlns="http://schemas.openxmlformats.org/spreadsheetml/2006/main">
  <c r="B6" i="22" l="1"/>
  <c r="B8" i="17"/>
  <c r="B6" i="21"/>
  <c r="B27" i="22"/>
  <c r="B28" i="22" s="1"/>
  <c r="B19" i="20"/>
  <c r="B19" i="19"/>
  <c r="B23" i="20" l="1"/>
  <c r="B22" i="20"/>
  <c r="B23" i="19"/>
  <c r="B22" i="19"/>
  <c r="B27" i="21"/>
  <c r="B28" i="21" s="1"/>
  <c r="B7" i="22"/>
  <c r="B29" i="17"/>
  <c r="B30" i="17" s="1"/>
  <c r="B9" i="17"/>
  <c r="B25" i="21"/>
  <c r="B7" i="21"/>
  <c r="D68" i="19"/>
  <c r="D68" i="20" s="1"/>
  <c r="D64" i="19"/>
  <c r="D64" i="20" s="1"/>
  <c r="D60" i="19"/>
  <c r="D60" i="20" s="1"/>
  <c r="B39" i="22" l="1"/>
  <c r="E37" i="22"/>
  <c r="D37" i="22"/>
  <c r="C37" i="22"/>
  <c r="B37" i="22"/>
  <c r="B38" i="22" s="1"/>
  <c r="B18" i="22"/>
  <c r="E16" i="22"/>
  <c r="D16" i="22"/>
  <c r="C16" i="22"/>
  <c r="B16" i="22"/>
  <c r="B17" i="22" s="1"/>
  <c r="B39" i="21"/>
  <c r="E37" i="21"/>
  <c r="D37" i="21"/>
  <c r="C37" i="21"/>
  <c r="B37" i="21"/>
  <c r="B38" i="21" s="1"/>
  <c r="B18" i="21"/>
  <c r="E16" i="21"/>
  <c r="D16" i="21"/>
  <c r="C16" i="21"/>
  <c r="B16" i="21"/>
  <c r="B17" i="21" s="1"/>
  <c r="C120" i="20"/>
  <c r="B116" i="20"/>
  <c r="D100" i="20" s="1"/>
  <c r="B98" i="20"/>
  <c r="F95" i="20"/>
  <c r="D95" i="20"/>
  <c r="I92" i="20" s="1"/>
  <c r="G94" i="20"/>
  <c r="E94" i="20"/>
  <c r="B87" i="20"/>
  <c r="F97" i="20" s="1"/>
  <c r="F98" i="20" s="1"/>
  <c r="F99" i="20" s="1"/>
  <c r="B81" i="20"/>
  <c r="B83" i="20" s="1"/>
  <c r="B80" i="20"/>
  <c r="B79" i="20"/>
  <c r="C76" i="20"/>
  <c r="H71" i="20"/>
  <c r="G71" i="20"/>
  <c r="B68" i="20"/>
  <c r="H67" i="20"/>
  <c r="G67" i="20"/>
  <c r="H63" i="20"/>
  <c r="G63" i="20"/>
  <c r="C56" i="20"/>
  <c r="B55" i="20"/>
  <c r="B45" i="20"/>
  <c r="D48" i="20" s="1"/>
  <c r="F42" i="20"/>
  <c r="D42" i="20"/>
  <c r="G41" i="20"/>
  <c r="E41" i="20"/>
  <c r="B34" i="20"/>
  <c r="F44" i="20" s="1"/>
  <c r="B30" i="20"/>
  <c r="C120" i="19"/>
  <c r="B116" i="19"/>
  <c r="D100" i="19" s="1"/>
  <c r="D101" i="19" s="1"/>
  <c r="B98" i="19"/>
  <c r="F95" i="19"/>
  <c r="D95" i="19"/>
  <c r="I92" i="19" s="1"/>
  <c r="G94" i="19"/>
  <c r="E94" i="19"/>
  <c r="B87" i="19"/>
  <c r="F97" i="19" s="1"/>
  <c r="B83" i="19"/>
  <c r="B79" i="19"/>
  <c r="C76" i="19"/>
  <c r="H71" i="19"/>
  <c r="G71" i="19"/>
  <c r="B68" i="19"/>
  <c r="H67" i="19"/>
  <c r="G67" i="19"/>
  <c r="H63" i="19"/>
  <c r="G63" i="19"/>
  <c r="C56" i="19"/>
  <c r="B55" i="19"/>
  <c r="B45" i="19"/>
  <c r="D48" i="19" s="1"/>
  <c r="F42" i="19"/>
  <c r="D42" i="19"/>
  <c r="G41" i="19"/>
  <c r="E41" i="19"/>
  <c r="B34" i="19"/>
  <c r="F44" i="19" s="1"/>
  <c r="B30" i="19"/>
  <c r="C120" i="18"/>
  <c r="B116" i="18"/>
  <c r="D100" i="18" s="1"/>
  <c r="D101" i="18" s="1"/>
  <c r="B98" i="18"/>
  <c r="F95" i="18"/>
  <c r="D95" i="18"/>
  <c r="I92" i="18" s="1"/>
  <c r="G94" i="18"/>
  <c r="E94" i="18"/>
  <c r="B87" i="18"/>
  <c r="F97" i="18" s="1"/>
  <c r="F98" i="18" s="1"/>
  <c r="F99" i="18" s="1"/>
  <c r="B81" i="18"/>
  <c r="B83" i="18" s="1"/>
  <c r="B80" i="18"/>
  <c r="B79" i="18"/>
  <c r="C76" i="18"/>
  <c r="H71" i="18"/>
  <c r="G71" i="18"/>
  <c r="B68" i="18"/>
  <c r="H67" i="18"/>
  <c r="G67" i="18"/>
  <c r="H63" i="18"/>
  <c r="G63" i="18"/>
  <c r="C56" i="18"/>
  <c r="B55" i="18"/>
  <c r="B45" i="18"/>
  <c r="D48" i="18" s="1"/>
  <c r="F42" i="18"/>
  <c r="D42" i="18"/>
  <c r="G41" i="18"/>
  <c r="E41" i="18"/>
  <c r="B34" i="18"/>
  <c r="F44" i="18" s="1"/>
  <c r="F45" i="18" s="1"/>
  <c r="F46" i="18" s="1"/>
  <c r="B30" i="18"/>
  <c r="B41" i="17"/>
  <c r="E39" i="17"/>
  <c r="D39" i="17"/>
  <c r="C39" i="17"/>
  <c r="B39" i="17"/>
  <c r="B40" i="17" s="1"/>
  <c r="B20" i="17"/>
  <c r="E18" i="17"/>
  <c r="D18" i="17"/>
  <c r="C18" i="17"/>
  <c r="B18" i="17"/>
  <c r="B19" i="17" s="1"/>
  <c r="D101" i="20" l="1"/>
  <c r="D102" i="20" s="1"/>
  <c r="F45" i="19"/>
  <c r="F45" i="20"/>
  <c r="G40" i="20" s="1"/>
  <c r="I39" i="20"/>
  <c r="I39" i="19"/>
  <c r="F46" i="20"/>
  <c r="F46" i="19"/>
  <c r="I39" i="18"/>
  <c r="D102" i="19"/>
  <c r="G92" i="18"/>
  <c r="D102" i="18"/>
  <c r="G93" i="18"/>
  <c r="G91" i="18"/>
  <c r="F98" i="19"/>
  <c r="F99" i="19" s="1"/>
  <c r="G39" i="20"/>
  <c r="D49" i="20"/>
  <c r="G38" i="20"/>
  <c r="G39" i="19"/>
  <c r="G40" i="19"/>
  <c r="D49" i="19"/>
  <c r="G38" i="19"/>
  <c r="G92" i="20"/>
  <c r="G91" i="20"/>
  <c r="G39" i="18"/>
  <c r="G40" i="18"/>
  <c r="D49" i="18"/>
  <c r="G38" i="18"/>
  <c r="D97" i="18"/>
  <c r="D98" i="18" s="1"/>
  <c r="D99" i="18" s="1"/>
  <c r="D97" i="19"/>
  <c r="D98" i="19" s="1"/>
  <c r="D99" i="19" s="1"/>
  <c r="D97" i="20"/>
  <c r="D98" i="20" s="1"/>
  <c r="D99" i="20" s="1"/>
  <c r="D44" i="18"/>
  <c r="D45" i="18" s="1"/>
  <c r="D46" i="18" s="1"/>
  <c r="D44" i="19"/>
  <c r="D45" i="19" s="1"/>
  <c r="D46" i="19" s="1"/>
  <c r="D44" i="20"/>
  <c r="D45" i="20" s="1"/>
  <c r="D46" i="20" s="1"/>
  <c r="C19" i="13"/>
  <c r="C45" i="13"/>
  <c r="C46" i="13"/>
  <c r="G95" i="20" l="1"/>
  <c r="E92" i="20"/>
  <c r="G93" i="20"/>
  <c r="G95" i="18"/>
  <c r="C50" i="13"/>
  <c r="B57" i="18"/>
  <c r="B69" i="18" s="1"/>
  <c r="B57" i="20"/>
  <c r="B69" i="20" s="1"/>
  <c r="B57" i="19"/>
  <c r="B69" i="19" s="1"/>
  <c r="G92" i="19"/>
  <c r="E93" i="19"/>
  <c r="G93" i="19"/>
  <c r="E39" i="20"/>
  <c r="E38" i="20"/>
  <c r="G42" i="19"/>
  <c r="G42" i="18"/>
  <c r="E91" i="20"/>
  <c r="E40" i="20"/>
  <c r="E92" i="18"/>
  <c r="E91" i="18"/>
  <c r="E38" i="18"/>
  <c r="E39" i="18"/>
  <c r="E93" i="20"/>
  <c r="E40" i="19"/>
  <c r="G91" i="19"/>
  <c r="E40" i="18"/>
  <c r="E38" i="19"/>
  <c r="E39" i="19"/>
  <c r="G42" i="20"/>
  <c r="E93" i="18"/>
  <c r="E92" i="19"/>
  <c r="E91" i="19"/>
  <c r="D41" i="13"/>
  <c r="D37" i="13"/>
  <c r="D33" i="13"/>
  <c r="D29" i="13"/>
  <c r="D25" i="13"/>
  <c r="D49" i="13"/>
  <c r="D40" i="13"/>
  <c r="D36" i="13"/>
  <c r="D32" i="13"/>
  <c r="D28" i="13"/>
  <c r="D24" i="13"/>
  <c r="C49" i="13"/>
  <c r="D43" i="13"/>
  <c r="D39" i="13"/>
  <c r="D35" i="13"/>
  <c r="D31" i="13"/>
  <c r="D27" i="13"/>
  <c r="D50" i="13"/>
  <c r="B49" i="13"/>
  <c r="D42" i="13"/>
  <c r="D38" i="13"/>
  <c r="D34" i="13"/>
  <c r="D30" i="13"/>
  <c r="D26" i="13"/>
  <c r="G95" i="19" l="1"/>
  <c r="E42" i="20"/>
  <c r="D50" i="20"/>
  <c r="G65" i="20" s="1"/>
  <c r="H65" i="20" s="1"/>
  <c r="D52" i="20"/>
  <c r="D103" i="18"/>
  <c r="E95" i="18"/>
  <c r="D105" i="18"/>
  <c r="D50" i="19"/>
  <c r="E42" i="19"/>
  <c r="D52" i="19"/>
  <c r="D103" i="19"/>
  <c r="E95" i="19"/>
  <c r="D105" i="19"/>
  <c r="G70" i="20"/>
  <c r="H70" i="20" s="1"/>
  <c r="G61" i="20"/>
  <c r="H61" i="20" s="1"/>
  <c r="D50" i="18"/>
  <c r="E42" i="18"/>
  <c r="D52" i="18"/>
  <c r="D103" i="20"/>
  <c r="E95" i="20"/>
  <c r="D105" i="20"/>
  <c r="G66" i="20" l="1"/>
  <c r="H66" i="20" s="1"/>
  <c r="G64" i="20"/>
  <c r="H64" i="20" s="1"/>
  <c r="G62" i="20"/>
  <c r="H62" i="20" s="1"/>
  <c r="G68" i="20"/>
  <c r="H68" i="20" s="1"/>
  <c r="G60" i="20"/>
  <c r="H60" i="20" s="1"/>
  <c r="G69" i="20"/>
  <c r="H69" i="20" s="1"/>
  <c r="D51" i="20"/>
  <c r="E113" i="20"/>
  <c r="F113" i="20" s="1"/>
  <c r="E111" i="20"/>
  <c r="F111" i="20" s="1"/>
  <c r="E109" i="20"/>
  <c r="F109" i="20" s="1"/>
  <c r="D104" i="20"/>
  <c r="E112" i="20"/>
  <c r="F112" i="20" s="1"/>
  <c r="E110" i="20"/>
  <c r="F110" i="20" s="1"/>
  <c r="E108" i="20"/>
  <c r="E113" i="19"/>
  <c r="F113" i="19" s="1"/>
  <c r="E111" i="19"/>
  <c r="F111" i="19" s="1"/>
  <c r="E109" i="19"/>
  <c r="F109" i="19" s="1"/>
  <c r="D104" i="19"/>
  <c r="E112" i="19"/>
  <c r="F112" i="19" s="1"/>
  <c r="E110" i="19"/>
  <c r="F110" i="19" s="1"/>
  <c r="E108" i="19"/>
  <c r="E113" i="18"/>
  <c r="F113" i="18" s="1"/>
  <c r="E111" i="18"/>
  <c r="F111" i="18" s="1"/>
  <c r="E109" i="18"/>
  <c r="F109" i="18" s="1"/>
  <c r="D104" i="18"/>
  <c r="E112" i="18"/>
  <c r="F112" i="18" s="1"/>
  <c r="E110" i="18"/>
  <c r="F110" i="18" s="1"/>
  <c r="E108" i="18"/>
  <c r="D51" i="18"/>
  <c r="G70" i="18"/>
  <c r="H70" i="18" s="1"/>
  <c r="G65" i="18"/>
  <c r="H65" i="18" s="1"/>
  <c r="G61" i="18"/>
  <c r="H61" i="18" s="1"/>
  <c r="G68" i="18"/>
  <c r="H68" i="18" s="1"/>
  <c r="G69" i="18"/>
  <c r="H69" i="18" s="1"/>
  <c r="G66" i="18"/>
  <c r="H66" i="18" s="1"/>
  <c r="G64" i="18"/>
  <c r="H64" i="18" s="1"/>
  <c r="G62" i="18"/>
  <c r="H62" i="18" s="1"/>
  <c r="G60" i="18"/>
  <c r="D51" i="19"/>
  <c r="G70" i="19"/>
  <c r="H70" i="19" s="1"/>
  <c r="G65" i="19"/>
  <c r="H65" i="19" s="1"/>
  <c r="G61" i="19"/>
  <c r="H61" i="19" s="1"/>
  <c r="G68" i="19"/>
  <c r="H68" i="19" s="1"/>
  <c r="G69" i="19"/>
  <c r="H69" i="19" s="1"/>
  <c r="G66" i="19"/>
  <c r="H66" i="19" s="1"/>
  <c r="G64" i="19"/>
  <c r="H64" i="19" s="1"/>
  <c r="G62" i="19"/>
  <c r="H62" i="19" s="1"/>
  <c r="G60" i="19"/>
  <c r="G74" i="20" l="1"/>
  <c r="G72" i="20"/>
  <c r="G73" i="20" s="1"/>
  <c r="G74" i="19"/>
  <c r="G72" i="19"/>
  <c r="G73" i="19" s="1"/>
  <c r="H60" i="19"/>
  <c r="E117" i="18"/>
  <c r="F108" i="18"/>
  <c r="E115" i="18"/>
  <c r="E116" i="18" s="1"/>
  <c r="G74" i="18"/>
  <c r="G72" i="18"/>
  <c r="G73" i="18" s="1"/>
  <c r="H60" i="18"/>
  <c r="H74" i="20"/>
  <c r="H72" i="20"/>
  <c r="E117" i="20"/>
  <c r="F108" i="20"/>
  <c r="E115" i="20"/>
  <c r="E116" i="20" s="1"/>
  <c r="E117" i="19"/>
  <c r="F108" i="19"/>
  <c r="E115" i="19"/>
  <c r="E116" i="19" s="1"/>
  <c r="F117" i="19" l="1"/>
  <c r="F115" i="19"/>
  <c r="G76" i="20"/>
  <c r="H73" i="20"/>
  <c r="H74" i="19"/>
  <c r="H72" i="19"/>
  <c r="F117" i="20"/>
  <c r="F115" i="20"/>
  <c r="H74" i="18"/>
  <c r="H72" i="18"/>
  <c r="F117" i="18"/>
  <c r="F115" i="18"/>
  <c r="G120" i="18" l="1"/>
  <c r="F116" i="18"/>
  <c r="G120" i="20"/>
  <c r="F116" i="20"/>
  <c r="G76" i="19"/>
  <c r="H73" i="19"/>
  <c r="G120" i="19"/>
  <c r="F116" i="19"/>
  <c r="G76" i="18"/>
  <c r="H73" i="18"/>
</calcChain>
</file>

<file path=xl/sharedStrings.xml><?xml version="1.0" encoding="utf-8"?>
<sst xmlns="http://schemas.openxmlformats.org/spreadsheetml/2006/main" count="642" uniqueCount="137">
  <si>
    <t>HPLC System Suitability Report</t>
  </si>
  <si>
    <t>Analysis Data</t>
  </si>
  <si>
    <t>Assay</t>
  </si>
  <si>
    <t>Sample(s)</t>
  </si>
  <si>
    <t>Reference Substance:</t>
  </si>
  <si>
    <t>TENOFOVIR DISOPROXIL FUMARATE/  LAMIVUDINE/ EFAVIRENZ  TABLETS 300 MG/300 MG /600 MG</t>
  </si>
  <si>
    <t>% age Purity:</t>
  </si>
  <si>
    <t>Weight (mg):</t>
  </si>
  <si>
    <t>Standard Conc (mg/mL):</t>
  </si>
  <si>
    <t>Tenofovir Disoproxil Fumarate 300mg, Lamivudine 300mg, Efavirenz 600mg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</si>
  <si>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</si>
  <si>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</si>
  <si>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</si>
  <si>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</si>
  <si>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</si>
  <si>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</si>
  <si>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</si>
  <si>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</si>
  <si>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</si>
  <si>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</si>
  <si>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</si>
  <si>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</si>
  <si>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</si>
  <si>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</si>
  <si>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</si>
  <si>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</si>
  <si>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</si>
  <si>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</si>
  <si>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</si>
  <si>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</si>
  <si>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</si>
  <si>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</si>
  <si>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</si>
  <si>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</si>
  <si>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</si>
  <si>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</si>
  <si>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</si>
  <si>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</si>
  <si>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</si>
  <si>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</si>
  <si>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</si>
  <si>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</si>
  <si>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</si>
  <si>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</si>
  <si>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</si>
  <si>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</si>
  <si>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</si>
  <si>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</si>
  <si>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</si>
  <si>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</si>
  <si>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</si>
  <si>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</si>
  <si>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</si>
  <si>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</si>
  <si>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</si>
  <si>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</si>
  <si>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</si>
  <si>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</si>
  <si>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</si>
  <si>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</si>
  <si>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</si>
  <si>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</si>
  <si>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</si>
  <si>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</si>
  <si>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</si>
  <si>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</si>
  <si>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</si>
  <si>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</si>
  <si>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</si>
  <si>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</si>
  <si>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</si>
  <si>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</si>
  <si>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</si>
  <si>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</si>
  <si>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</si>
  <si>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</si>
  <si>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</si>
  <si>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</si>
  <si>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</si>
  <si>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</si>
  <si>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</si>
  <si>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</si>
  <si>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</si>
  <si>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</si>
  <si>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</si>
  <si>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</si>
  <si>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</si>
  <si>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</si>
  <si>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</si>
  <si>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</si>
  <si>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</si>
  <si>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</si>
  <si>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</si>
  <si>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</si>
  <si>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</si>
  <si>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</si>
  <si>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</si>
  <si>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</si>
  <si>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</si>
  <si>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</si>
  <si>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</si>
  <si>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</si>
  <si>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</si>
  <si>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</si>
  <si>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</si>
  <si>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</si>
  <si>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</si>
  <si>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</si>
  <si>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</si>
  <si>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</si>
  <si>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</si>
  <si>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</si>
  <si>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</si>
  <si>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</si>
  <si>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</si>
  <si>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</si>
  <si>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</si>
  <si>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</si>
  <si>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</si>
  <si>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</si>
  <si>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</si>
  <si>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</si>
  <si>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TENOFOVIR/LAMIVUDINE/EFAVIRENZ 300/300/600 MG</t>
  </si>
  <si>
    <t xml:space="preserve">Tenofovir Disoproxil Fumarate 300mg, Lamivudine 300mg &amp; Efavirenz 600mg </t>
  </si>
  <si>
    <t>Tenofovir Disoproxil Fumurate</t>
  </si>
  <si>
    <t>T11-8</t>
  </si>
  <si>
    <t>Lamivudine</t>
  </si>
  <si>
    <t>L3-7</t>
  </si>
  <si>
    <t>Effavirenz</t>
  </si>
  <si>
    <t>NDQB201607044</t>
  </si>
  <si>
    <t>2016-07-26 15:16:09</t>
  </si>
  <si>
    <t>Each film coated tablet contains Tenofovir Disoproxil Fumarate 300mg, Lamivudine 300mg &amp; Efavirenz 600mg tablets</t>
  </si>
  <si>
    <t xml:space="preserve">Tenofovir Disoproxil Fumarate , Lamivudine  &amp; Efavirenz </t>
  </si>
  <si>
    <t>Efavirenz</t>
  </si>
  <si>
    <t>Tenofovir DF</t>
  </si>
  <si>
    <t>L3-10</t>
  </si>
  <si>
    <t>E15-3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</si>
</sst>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"/>
  </numFmts>
  <fonts count="31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Book Antiqua"/>
      <family val="1"/>
    </font>
    <font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i/>
      <sz val="1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21" fillId="2" borderId="0"/>
    <xf numFmtId="0" fontId="22" fillId="2" borderId="0"/>
    <xf numFmtId="0" fontId="22" fillId="2" borderId="0"/>
    <xf numFmtId="0" fontId="22" fillId="2" borderId="0"/>
    <xf numFmtId="0" fontId="22" fillId="2" borderId="0"/>
    <xf numFmtId="0" fontId="22" fillId="2" borderId="0"/>
  </cellStyleXfs>
  <cellXfs count="801">
    <xf numFmtId="0" fontId="0" fillId="2" borderId="0" xfId="0" applyFill="1"/>
    <xf numFmtId="0" fontId="22" fillId="2" borderId="0" xfId="2" applyFill="1"/>
    <xf numFmtId="0" fontId="23" fillId="2" borderId="0" xfId="2" applyFont="1" applyFill="1"/>
    <xf numFmtId="0" fontId="24" fillId="2" borderId="11" xfId="2" applyFont="1" applyFill="1" applyBorder="1"/>
    <xf numFmtId="0" fontId="24" fillId="2" borderId="0" xfId="2" applyFont="1" applyFill="1"/>
    <xf numFmtId="0" fontId="25" fillId="2" borderId="11" xfId="2" applyFont="1" applyFill="1" applyBorder="1"/>
    <xf numFmtId="0" fontId="25" fillId="2" borderId="0" xfId="2" applyFont="1" applyFill="1"/>
    <xf numFmtId="0" fontId="25" fillId="2" borderId="0" xfId="2" applyFont="1" applyFill="1" applyAlignment="1">
      <alignment horizontal="right"/>
    </xf>
    <xf numFmtId="0" fontId="24" fillId="2" borderId="7" xfId="2" applyFont="1" applyFill="1" applyBorder="1"/>
    <xf numFmtId="0" fontId="25" fillId="2" borderId="10" xfId="2" applyFont="1" applyFill="1" applyBorder="1" applyAlignment="1">
      <alignment horizontal="center"/>
    </xf>
    <xf numFmtId="0" fontId="24" fillId="2" borderId="10" xfId="2" applyFont="1" applyFill="1" applyBorder="1" applyAlignment="1">
      <alignment horizontal="center"/>
    </xf>
    <xf numFmtId="0" fontId="25" fillId="2" borderId="10" xfId="2" applyFont="1" applyFill="1" applyBorder="1"/>
    <xf numFmtId="0" fontId="26" fillId="2" borderId="0" xfId="2" applyFont="1" applyFill="1"/>
    <xf numFmtId="10" fontId="24" fillId="2" borderId="9" xfId="2" applyNumberFormat="1" applyFont="1" applyFill="1" applyBorder="1"/>
    <xf numFmtId="0" fontId="24" fillId="2" borderId="0" xfId="2" applyFont="1" applyFill="1" applyAlignment="1">
      <alignment horizontal="center"/>
    </xf>
    <xf numFmtId="0" fontId="24" fillId="2" borderId="9" xfId="2" applyFont="1" applyFill="1" applyBorder="1"/>
    <xf numFmtId="2" fontId="25" fillId="2" borderId="12" xfId="2" applyNumberFormat="1" applyFont="1" applyFill="1" applyBorder="1" applyAlignment="1">
      <alignment horizontal="center" vertical="center"/>
    </xf>
    <xf numFmtId="165" fontId="25" fillId="2" borderId="17" xfId="2" applyNumberFormat="1" applyFont="1" applyFill="1" applyBorder="1" applyAlignment="1">
      <alignment horizontal="center"/>
    </xf>
    <xf numFmtId="165" fontId="25" fillId="2" borderId="16" xfId="2" applyNumberFormat="1" applyFont="1" applyFill="1" applyBorder="1" applyAlignment="1">
      <alignment horizontal="center"/>
    </xf>
    <xf numFmtId="2" fontId="27" fillId="2" borderId="0" xfId="2" applyNumberFormat="1" applyFont="1" applyFill="1"/>
    <xf numFmtId="10" fontId="28" fillId="2" borderId="0" xfId="2" applyNumberFormat="1" applyFont="1" applyFill="1"/>
    <xf numFmtId="0" fontId="25" fillId="2" borderId="12" xfId="2" applyFont="1" applyFill="1" applyBorder="1" applyAlignment="1">
      <alignment horizontal="center" wrapText="1"/>
    </xf>
    <xf numFmtId="0" fontId="25" fillId="2" borderId="12" xfId="2" applyFont="1" applyFill="1" applyBorder="1" applyAlignment="1">
      <alignment horizontal="center" vertical="center"/>
    </xf>
    <xf numFmtId="2" fontId="27" fillId="2" borderId="0" xfId="2" applyNumberFormat="1" applyFont="1" applyFill="1" applyAlignment="1">
      <alignment horizontal="right"/>
    </xf>
    <xf numFmtId="2" fontId="25" fillId="2" borderId="0" xfId="2" applyNumberFormat="1" applyFont="1" applyFill="1"/>
    <xf numFmtId="164" fontId="25" fillId="2" borderId="12" xfId="2" applyNumberFormat="1" applyFont="1" applyFill="1" applyBorder="1" applyAlignment="1">
      <alignment horizontal="center" vertical="center"/>
    </xf>
    <xf numFmtId="0" fontId="24" fillId="2" borderId="12" xfId="2" applyFont="1" applyFill="1" applyBorder="1" applyAlignment="1">
      <alignment horizontal="right" vertical="center"/>
    </xf>
    <xf numFmtId="166" fontId="28" fillId="2" borderId="0" xfId="2" applyNumberFormat="1" applyFont="1" applyFill="1" applyAlignment="1">
      <alignment horizontal="center"/>
    </xf>
    <xf numFmtId="166" fontId="24" fillId="2" borderId="0" xfId="2" applyNumberFormat="1" applyFont="1" applyFill="1" applyAlignment="1">
      <alignment horizontal="center"/>
    </xf>
    <xf numFmtId="166" fontId="24" fillId="2" borderId="12" xfId="2" applyNumberFormat="1" applyFont="1" applyFill="1" applyBorder="1" applyAlignment="1">
      <alignment horizontal="center" vertical="center"/>
    </xf>
    <xf numFmtId="10" fontId="28" fillId="2" borderId="0" xfId="2" applyNumberFormat="1" applyFont="1" applyFill="1" applyAlignment="1">
      <alignment horizontal="center"/>
    </xf>
    <xf numFmtId="10" fontId="24" fillId="2" borderId="0" xfId="2" applyNumberFormat="1" applyFont="1" applyFill="1" applyAlignment="1">
      <alignment horizontal="center"/>
    </xf>
    <xf numFmtId="10" fontId="24" fillId="2" borderId="15" xfId="2" applyNumberFormat="1" applyFont="1" applyFill="1" applyBorder="1" applyAlignment="1">
      <alignment horizontal="center"/>
    </xf>
    <xf numFmtId="2" fontId="24" fillId="3" borderId="15" xfId="2" applyNumberFormat="1" applyFont="1" applyFill="1" applyBorder="1" applyProtection="1">
      <protection locked="0"/>
    </xf>
    <xf numFmtId="10" fontId="24" fillId="2" borderId="14" xfId="2" applyNumberFormat="1" applyFont="1" applyFill="1" applyBorder="1" applyAlignment="1">
      <alignment horizontal="center"/>
    </xf>
    <xf numFmtId="2" fontId="24" fillId="3" borderId="14" xfId="2" applyNumberFormat="1" applyFont="1" applyFill="1" applyBorder="1" applyProtection="1">
      <protection locked="0"/>
    </xf>
    <xf numFmtId="10" fontId="24" fillId="2" borderId="13" xfId="2" applyNumberFormat="1" applyFont="1" applyFill="1" applyBorder="1" applyAlignment="1">
      <alignment horizontal="center"/>
    </xf>
    <xf numFmtId="0" fontId="28" fillId="2" borderId="0" xfId="2" applyFont="1" applyFill="1" applyAlignment="1">
      <alignment horizontal="center"/>
    </xf>
    <xf numFmtId="164" fontId="25" fillId="2" borderId="12" xfId="2" applyNumberFormat="1" applyFont="1" applyFill="1" applyBorder="1" applyAlignment="1">
      <alignment horizontal="center" wrapText="1"/>
    </xf>
    <xf numFmtId="164" fontId="23" fillId="2" borderId="0" xfId="2" applyNumberFormat="1" applyFont="1" applyFill="1"/>
    <xf numFmtId="0" fontId="29" fillId="2" borderId="0" xfId="2" applyFont="1" applyFill="1" applyAlignment="1">
      <alignment horizontal="left"/>
    </xf>
    <xf numFmtId="167" fontId="24" fillId="2" borderId="0" xfId="2" applyNumberFormat="1" applyFont="1" applyFill="1"/>
    <xf numFmtId="167" fontId="24" fillId="2" borderId="0" xfId="2" applyNumberFormat="1" applyFont="1" applyFill="1" applyAlignment="1">
      <alignment horizontal="center"/>
    </xf>
    <xf numFmtId="0" fontId="29" fillId="2" borderId="0" xfId="2" applyFont="1" applyFill="1"/>
    <xf numFmtId="0" fontId="30" fillId="2" borderId="0" xfId="2" applyFont="1" applyFill="1" applyAlignment="1">
      <alignment wrapText="1"/>
    </xf>
    <xf numFmtId="0" fontId="2" fillId="2" borderId="0" xfId="2" applyFont="1" applyFill="1"/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22" fontId="6" fillId="2" borderId="0" xfId="2" applyNumberFormat="1" applyFont="1" applyFill="1"/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9" xfId="2" applyFont="1" applyFill="1" applyBorder="1"/>
    <xf numFmtId="0" fontId="2" fillId="2" borderId="0" xfId="2" applyFont="1" applyFill="1" applyAlignment="1">
      <alignment horizontal="center"/>
    </xf>
    <xf numFmtId="10" fontId="2" fillId="2" borderId="9" xfId="2" applyNumberFormat="1" applyFont="1" applyFill="1" applyBorder="1"/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0" fontId="1" fillId="2" borderId="11" xfId="2" applyFont="1" applyFill="1" applyBorder="1"/>
    <xf numFmtId="0" fontId="2" fillId="2" borderId="11" xfId="2" applyFont="1" applyFill="1" applyBorder="1"/>
    <xf numFmtId="0" fontId="1" fillId="2" borderId="10" xfId="2" applyFont="1" applyFill="1" applyBorder="1" applyAlignment="1">
      <alignment horizontal="center"/>
    </xf>
    <xf numFmtId="0" fontId="2" fillId="2" borderId="0" xfId="3" applyFont="1" applyFill="1"/>
    <xf numFmtId="0" fontId="4" fillId="2" borderId="0" xfId="3" applyFont="1" applyFill="1"/>
    <xf numFmtId="0" fontId="4" fillId="2" borderId="0" xfId="3" applyFont="1" applyFill="1" applyAlignment="1">
      <alignment horizontal="left"/>
    </xf>
    <xf numFmtId="0" fontId="5" fillId="2" borderId="0" xfId="3" applyFont="1" applyFill="1" applyAlignment="1">
      <alignment horizontal="left"/>
    </xf>
    <xf numFmtId="0" fontId="5" fillId="2" borderId="0" xfId="3" applyFont="1" applyFill="1" applyAlignment="1">
      <alignment horizontal="center"/>
    </xf>
    <xf numFmtId="0" fontId="6" fillId="2" borderId="0" xfId="3" applyFont="1" applyFill="1"/>
    <xf numFmtId="0" fontId="5" fillId="2" borderId="0" xfId="3" applyFont="1" applyFill="1"/>
    <xf numFmtId="2" fontId="5" fillId="2" borderId="0" xfId="3" applyNumberFormat="1" applyFont="1" applyFill="1" applyAlignment="1">
      <alignment horizontal="center"/>
    </xf>
    <xf numFmtId="164" fontId="5" fillId="2" borderId="0" xfId="3" applyNumberFormat="1" applyFont="1" applyFill="1" applyAlignment="1">
      <alignment horizontal="center"/>
    </xf>
    <xf numFmtId="22" fontId="6" fillId="2" borderId="0" xfId="3" applyNumberFormat="1" applyFont="1" applyFill="1"/>
    <xf numFmtId="0" fontId="5" fillId="2" borderId="1" xfId="3" applyFont="1" applyFill="1" applyBorder="1" applyAlignment="1">
      <alignment horizontal="center"/>
    </xf>
    <xf numFmtId="0" fontId="5" fillId="2" borderId="2" xfId="3" applyFont="1" applyFill="1" applyBorder="1" applyAlignment="1">
      <alignment horizontal="center"/>
    </xf>
    <xf numFmtId="0" fontId="6" fillId="2" borderId="3" xfId="3" applyFont="1" applyFill="1" applyBorder="1" applyAlignment="1">
      <alignment horizontal="center"/>
    </xf>
    <xf numFmtId="0" fontId="7" fillId="3" borderId="3" xfId="3" applyFont="1" applyFill="1" applyBorder="1" applyAlignment="1" applyProtection="1">
      <alignment horizontal="center"/>
      <protection locked="0"/>
    </xf>
    <xf numFmtId="2" fontId="7" fillId="3" borderId="3" xfId="3" applyNumberFormat="1" applyFont="1" applyFill="1" applyBorder="1" applyAlignment="1" applyProtection="1">
      <alignment horizontal="center"/>
      <protection locked="0"/>
    </xf>
    <xf numFmtId="2" fontId="7" fillId="3" borderId="4" xfId="3" applyNumberFormat="1" applyFont="1" applyFill="1" applyBorder="1" applyAlignment="1" applyProtection="1">
      <alignment horizontal="center"/>
      <protection locked="0"/>
    </xf>
    <xf numFmtId="0" fontId="7" fillId="3" borderId="5" xfId="3" applyFont="1" applyFill="1" applyBorder="1" applyAlignment="1" applyProtection="1">
      <alignment horizontal="center"/>
      <protection locked="0"/>
    </xf>
    <xf numFmtId="2" fontId="7" fillId="3" borderId="5" xfId="3" applyNumberFormat="1" applyFont="1" applyFill="1" applyBorder="1" applyAlignment="1" applyProtection="1">
      <alignment horizontal="center"/>
      <protection locked="0"/>
    </xf>
    <xf numFmtId="0" fontId="6" fillId="2" borderId="4" xfId="3" applyFont="1" applyFill="1" applyBorder="1"/>
    <xf numFmtId="1" fontId="5" fillId="4" borderId="2" xfId="3" applyNumberFormat="1" applyFont="1" applyFill="1" applyBorder="1" applyAlignment="1">
      <alignment horizontal="center"/>
    </xf>
    <xf numFmtId="1" fontId="5" fillId="4" borderId="1" xfId="3" applyNumberFormat="1" applyFont="1" applyFill="1" applyBorder="1" applyAlignment="1">
      <alignment horizontal="center"/>
    </xf>
    <xf numFmtId="2" fontId="5" fillId="4" borderId="1" xfId="3" applyNumberFormat="1" applyFont="1" applyFill="1" applyBorder="1" applyAlignment="1">
      <alignment horizontal="center"/>
    </xf>
    <xf numFmtId="0" fontId="6" fillId="2" borderId="3" xfId="3" applyFont="1" applyFill="1" applyBorder="1"/>
    <xf numFmtId="10" fontId="5" fillId="5" borderId="1" xfId="3" applyNumberFormat="1" applyFont="1" applyFill="1" applyBorder="1" applyAlignment="1">
      <alignment horizontal="center"/>
    </xf>
    <xf numFmtId="165" fontId="5" fillId="2" borderId="0" xfId="3" applyNumberFormat="1" applyFont="1" applyFill="1" applyAlignment="1">
      <alignment horizontal="center"/>
    </xf>
    <xf numFmtId="0" fontId="6" fillId="2" borderId="6" xfId="3" applyFont="1" applyFill="1" applyBorder="1"/>
    <xf numFmtId="0" fontId="6" fillId="2" borderId="5" xfId="3" applyFont="1" applyFill="1" applyBorder="1"/>
    <xf numFmtId="0" fontId="5" fillId="4" borderId="1" xfId="3" applyFont="1" applyFill="1" applyBorder="1" applyAlignment="1">
      <alignment horizontal="center"/>
    </xf>
    <xf numFmtId="0" fontId="5" fillId="2" borderId="7" xfId="3" applyFont="1" applyFill="1" applyBorder="1" applyAlignment="1">
      <alignment horizontal="center"/>
    </xf>
    <xf numFmtId="0" fontId="6" fillId="2" borderId="7" xfId="3" applyFont="1" applyFill="1" applyBorder="1"/>
    <xf numFmtId="0" fontId="6" fillId="2" borderId="8" xfId="3" applyFont="1" applyFill="1" applyBorder="1"/>
    <xf numFmtId="0" fontId="6" fillId="2" borderId="0" xfId="3" applyFont="1" applyFill="1" applyAlignment="1" applyProtection="1">
      <alignment horizontal="left"/>
      <protection locked="0"/>
    </xf>
    <xf numFmtId="0" fontId="6" fillId="2" borderId="0" xfId="3" applyFont="1" applyFill="1" applyProtection="1">
      <protection locked="0"/>
    </xf>
    <xf numFmtId="0" fontId="2" fillId="2" borderId="9" xfId="3" applyFont="1" applyFill="1" applyBorder="1"/>
    <xf numFmtId="0" fontId="2" fillId="2" borderId="0" xfId="3" applyFont="1" applyFill="1" applyAlignment="1">
      <alignment horizontal="center"/>
    </xf>
    <xf numFmtId="10" fontId="2" fillId="2" borderId="9" xfId="3" applyNumberFormat="1" applyFont="1" applyFill="1" applyBorder="1"/>
    <xf numFmtId="0" fontId="22" fillId="2" borderId="0" xfId="3" applyFill="1"/>
    <xf numFmtId="0" fontId="1" fillId="2" borderId="10" xfId="3" applyFont="1" applyFill="1" applyBorder="1" applyAlignment="1">
      <alignment horizontal="center"/>
    </xf>
    <xf numFmtId="0" fontId="2" fillId="2" borderId="10" xfId="3" applyFont="1" applyFill="1" applyBorder="1" applyAlignment="1">
      <alignment horizontal="center"/>
    </xf>
    <xf numFmtId="0" fontId="1" fillId="2" borderId="0" xfId="3" applyFont="1" applyFill="1" applyAlignment="1">
      <alignment horizontal="right"/>
    </xf>
    <xf numFmtId="0" fontId="2" fillId="2" borderId="7" xfId="3" applyFont="1" applyFill="1" applyBorder="1"/>
    <xf numFmtId="0" fontId="1" fillId="2" borderId="11" xfId="3" applyFont="1" applyFill="1" applyBorder="1"/>
    <xf numFmtId="0" fontId="2" fillId="2" borderId="11" xfId="3" applyFont="1" applyFill="1" applyBorder="1"/>
    <xf numFmtId="0" fontId="8" fillId="2" borderId="0" xfId="2" applyFont="1" applyFill="1"/>
    <xf numFmtId="0" fontId="9" fillId="2" borderId="0" xfId="2" applyFont="1" applyFill="1"/>
    <xf numFmtId="0" fontId="10" fillId="2" borderId="0" xfId="2" applyFont="1" applyFill="1" applyAlignment="1" applyProtection="1">
      <alignment horizontal="right"/>
      <protection locked="0"/>
    </xf>
    <xf numFmtId="0" fontId="10" fillId="2" borderId="0" xfId="2" applyFont="1" applyFill="1" applyAlignment="1" applyProtection="1">
      <alignment horizontal="left"/>
      <protection locked="0"/>
    </xf>
    <xf numFmtId="0" fontId="11" fillId="2" borderId="0" xfId="2" applyFont="1" applyFill="1"/>
    <xf numFmtId="0" fontId="8" fillId="3" borderId="0" xfId="2" applyFont="1" applyFill="1" applyProtection="1">
      <protection locked="0"/>
    </xf>
    <xf numFmtId="168" fontId="11" fillId="3" borderId="0" xfId="2" applyNumberFormat="1" applyFont="1" applyFill="1" applyAlignment="1" applyProtection="1">
      <alignment horizontal="center"/>
      <protection locked="0"/>
    </xf>
    <xf numFmtId="169" fontId="8" fillId="2" borderId="0" xfId="2" applyNumberFormat="1" applyFont="1" applyFill="1" applyAlignment="1">
      <alignment horizontal="left"/>
    </xf>
    <xf numFmtId="0" fontId="3" fillId="2" borderId="0" xfId="2" applyFont="1" applyFill="1" applyAlignment="1">
      <alignment horizontal="left"/>
    </xf>
    <xf numFmtId="0" fontId="9" fillId="2" borderId="0" xfId="2" applyFont="1" applyFill="1" applyAlignment="1">
      <alignment horizontal="right"/>
    </xf>
    <xf numFmtId="0" fontId="8" fillId="2" borderId="0" xfId="2" applyFont="1" applyFill="1" applyAlignment="1">
      <alignment horizontal="right"/>
    </xf>
    <xf numFmtId="0" fontId="10" fillId="3" borderId="0" xfId="2" applyFont="1" applyFill="1" applyAlignment="1" applyProtection="1">
      <alignment horizontal="center"/>
      <protection locked="0"/>
    </xf>
    <xf numFmtId="0" fontId="11" fillId="3" borderId="0" xfId="2" applyFont="1" applyFill="1" applyAlignment="1" applyProtection="1">
      <alignment horizontal="center"/>
      <protection locked="0"/>
    </xf>
    <xf numFmtId="0" fontId="12" fillId="2" borderId="0" xfId="2" applyFont="1" applyFill="1" applyAlignment="1">
      <alignment vertical="center" wrapText="1"/>
    </xf>
    <xf numFmtId="0" fontId="9" fillId="2" borderId="0" xfId="2" applyFont="1" applyFill="1" applyAlignment="1">
      <alignment horizontal="center"/>
    </xf>
    <xf numFmtId="0" fontId="13" fillId="2" borderId="0" xfId="2" applyFont="1" applyFill="1"/>
    <xf numFmtId="0" fontId="14" fillId="2" borderId="0" xfId="2" applyFont="1" applyFill="1"/>
    <xf numFmtId="2" fontId="10" fillId="3" borderId="0" xfId="2" applyNumberFormat="1" applyFont="1" applyFill="1" applyAlignment="1" applyProtection="1">
      <alignment horizontal="center"/>
      <protection locked="0"/>
    </xf>
    <xf numFmtId="0" fontId="9" fillId="2" borderId="0" xfId="2" applyFont="1" applyFill="1" applyAlignment="1">
      <alignment vertical="center" wrapText="1"/>
    </xf>
    <xf numFmtId="0" fontId="15" fillId="2" borderId="0" xfId="2" applyFont="1" applyFill="1"/>
    <xf numFmtId="2" fontId="9" fillId="2" borderId="0" xfId="2" applyNumberFormat="1" applyFont="1" applyFill="1" applyAlignment="1">
      <alignment horizontal="center"/>
    </xf>
    <xf numFmtId="0" fontId="16" fillId="2" borderId="0" xfId="2" applyFont="1" applyFill="1" applyAlignment="1">
      <alignment horizontal="left" vertical="center" wrapText="1"/>
    </xf>
    <xf numFmtId="170" fontId="9" fillId="2" borderId="0" xfId="2" applyNumberFormat="1" applyFont="1" applyFill="1" applyAlignment="1">
      <alignment horizontal="center"/>
    </xf>
    <xf numFmtId="0" fontId="8" fillId="2" borderId="21" xfId="2" applyFont="1" applyFill="1" applyBorder="1" applyAlignment="1">
      <alignment horizontal="right"/>
    </xf>
    <xf numFmtId="0" fontId="10" fillId="3" borderId="22" xfId="2" applyFont="1" applyFill="1" applyBorder="1" applyAlignment="1" applyProtection="1">
      <alignment horizontal="center"/>
      <protection locked="0"/>
    </xf>
    <xf numFmtId="0" fontId="8" fillId="2" borderId="23" xfId="2" applyFont="1" applyFill="1" applyBorder="1" applyAlignment="1">
      <alignment horizontal="right"/>
    </xf>
    <xf numFmtId="0" fontId="10" fillId="3" borderId="24" xfId="2" applyFont="1" applyFill="1" applyBorder="1" applyAlignment="1" applyProtection="1">
      <alignment horizontal="center"/>
      <protection locked="0"/>
    </xf>
    <xf numFmtId="0" fontId="9" fillId="2" borderId="22" xfId="2" applyFont="1" applyFill="1" applyBorder="1" applyAlignment="1">
      <alignment horizontal="center"/>
    </xf>
    <xf numFmtId="0" fontId="9" fillId="2" borderId="25" xfId="2" applyFont="1" applyFill="1" applyBorder="1" applyAlignment="1">
      <alignment horizontal="center"/>
    </xf>
    <xf numFmtId="0" fontId="9" fillId="2" borderId="26" xfId="2" applyFont="1" applyFill="1" applyBorder="1" applyAlignment="1">
      <alignment horizontal="center"/>
    </xf>
    <xf numFmtId="0" fontId="9" fillId="2" borderId="27" xfId="2" applyFont="1" applyFill="1" applyBorder="1" applyAlignment="1">
      <alignment horizontal="center"/>
    </xf>
    <xf numFmtId="0" fontId="9" fillId="2" borderId="12" xfId="2" applyFont="1" applyFill="1" applyBorder="1" applyAlignment="1">
      <alignment horizontal="center"/>
    </xf>
    <xf numFmtId="0" fontId="8" fillId="2" borderId="28" xfId="2" applyFont="1" applyFill="1" applyBorder="1" applyAlignment="1">
      <alignment horizontal="center"/>
    </xf>
    <xf numFmtId="0" fontId="10" fillId="3" borderId="29" xfId="2" applyFont="1" applyFill="1" applyBorder="1" applyAlignment="1" applyProtection="1">
      <alignment horizontal="center"/>
      <protection locked="0"/>
    </xf>
    <xf numFmtId="171" fontId="8" fillId="2" borderId="26" xfId="2" applyNumberFormat="1" applyFont="1" applyFill="1" applyBorder="1" applyAlignment="1">
      <alignment horizontal="center"/>
    </xf>
    <xf numFmtId="171" fontId="8" fillId="2" borderId="30" xfId="2" applyNumberFormat="1" applyFont="1" applyFill="1" applyBorder="1" applyAlignment="1">
      <alignment horizontal="center"/>
    </xf>
    <xf numFmtId="0" fontId="15" fillId="2" borderId="13" xfId="2" applyFont="1" applyFill="1" applyBorder="1"/>
    <xf numFmtId="0" fontId="8" fillId="2" borderId="24" xfId="2" applyFont="1" applyFill="1" applyBorder="1" applyAlignment="1">
      <alignment horizontal="center"/>
    </xf>
    <xf numFmtId="0" fontId="10" fillId="3" borderId="23" xfId="2" applyFont="1" applyFill="1" applyBorder="1" applyAlignment="1" applyProtection="1">
      <alignment horizontal="center"/>
      <protection locked="0"/>
    </xf>
    <xf numFmtId="171" fontId="8" fillId="2" borderId="31" xfId="2" applyNumberFormat="1" applyFont="1" applyFill="1" applyBorder="1" applyAlignment="1">
      <alignment horizontal="center"/>
    </xf>
    <xf numFmtId="171" fontId="8" fillId="2" borderId="32" xfId="2" applyNumberFormat="1" applyFont="1" applyFill="1" applyBorder="1" applyAlignment="1">
      <alignment horizontal="center"/>
    </xf>
    <xf numFmtId="0" fontId="8" fillId="2" borderId="33" xfId="2" applyFont="1" applyFill="1" applyBorder="1" applyAlignment="1">
      <alignment horizontal="center"/>
    </xf>
    <xf numFmtId="0" fontId="10" fillId="3" borderId="34" xfId="2" applyFont="1" applyFill="1" applyBorder="1" applyAlignment="1" applyProtection="1">
      <alignment horizontal="center"/>
      <protection locked="0"/>
    </xf>
    <xf numFmtId="171" fontId="8" fillId="2" borderId="35" xfId="2" applyNumberFormat="1" applyFont="1" applyFill="1" applyBorder="1" applyAlignment="1">
      <alignment horizontal="center"/>
    </xf>
    <xf numFmtId="171" fontId="8" fillId="2" borderId="36" xfId="2" applyNumberFormat="1" applyFont="1" applyFill="1" applyBorder="1" applyAlignment="1">
      <alignment horizontal="center"/>
    </xf>
    <xf numFmtId="0" fontId="8" fillId="2" borderId="15" xfId="2" applyFont="1" applyFill="1" applyBorder="1"/>
    <xf numFmtId="0" fontId="8" fillId="2" borderId="24" xfId="2" applyFont="1" applyFill="1" applyBorder="1" applyAlignment="1">
      <alignment horizontal="right"/>
    </xf>
    <xf numFmtId="1" fontId="9" fillId="6" borderId="37" xfId="2" applyNumberFormat="1" applyFont="1" applyFill="1" applyBorder="1" applyAlignment="1">
      <alignment horizontal="center"/>
    </xf>
    <xf numFmtId="171" fontId="9" fillId="6" borderId="38" xfId="2" applyNumberFormat="1" applyFont="1" applyFill="1" applyBorder="1" applyAlignment="1">
      <alignment horizontal="center"/>
    </xf>
    <xf numFmtId="171" fontId="9" fillId="6" borderId="39" xfId="2" applyNumberFormat="1" applyFont="1" applyFill="1" applyBorder="1" applyAlignment="1">
      <alignment horizontal="center"/>
    </xf>
    <xf numFmtId="0" fontId="8" fillId="2" borderId="40" xfId="2" applyFont="1" applyFill="1" applyBorder="1" applyAlignment="1">
      <alignment horizontal="right"/>
    </xf>
    <xf numFmtId="0" fontId="10" fillId="3" borderId="16" xfId="2" applyFont="1" applyFill="1" applyBorder="1" applyAlignment="1" applyProtection="1">
      <alignment horizontal="center"/>
      <protection locked="0"/>
    </xf>
    <xf numFmtId="0" fontId="8" fillId="2" borderId="11" xfId="2" applyFont="1" applyFill="1" applyBorder="1" applyAlignment="1">
      <alignment horizontal="right"/>
    </xf>
    <xf numFmtId="2" fontId="8" fillId="6" borderId="41" xfId="2" applyNumberFormat="1" applyFont="1" applyFill="1" applyBorder="1" applyAlignment="1">
      <alignment horizontal="center"/>
    </xf>
    <xf numFmtId="0" fontId="8" fillId="2" borderId="0" xfId="2" applyFont="1" applyFill="1" applyAlignment="1">
      <alignment horizontal="center"/>
    </xf>
    <xf numFmtId="2" fontId="8" fillId="7" borderId="41" xfId="2" applyNumberFormat="1" applyFont="1" applyFill="1" applyBorder="1" applyAlignment="1">
      <alignment horizontal="center"/>
    </xf>
    <xf numFmtId="2" fontId="8" fillId="2" borderId="0" xfId="2" applyNumberFormat="1" applyFont="1" applyFill="1" applyAlignment="1">
      <alignment horizontal="center"/>
    </xf>
    <xf numFmtId="166" fontId="8" fillId="6" borderId="41" xfId="2" applyNumberFormat="1" applyFont="1" applyFill="1" applyBorder="1" applyAlignment="1">
      <alignment horizontal="center"/>
    </xf>
    <xf numFmtId="166" fontId="8" fillId="2" borderId="0" xfId="2" applyNumberFormat="1" applyFont="1" applyFill="1" applyAlignment="1">
      <alignment horizontal="center"/>
    </xf>
    <xf numFmtId="166" fontId="8" fillId="6" borderId="17" xfId="2" applyNumberFormat="1" applyFont="1" applyFill="1" applyBorder="1" applyAlignment="1">
      <alignment horizontal="center"/>
    </xf>
    <xf numFmtId="0" fontId="8" fillId="2" borderId="42" xfId="2" applyFont="1" applyFill="1" applyBorder="1" applyAlignment="1">
      <alignment horizontal="right"/>
    </xf>
    <xf numFmtId="166" fontId="10" fillId="3" borderId="41" xfId="2" applyNumberFormat="1" applyFont="1" applyFill="1" applyBorder="1" applyAlignment="1" applyProtection="1">
      <alignment horizontal="center"/>
      <protection locked="0"/>
    </xf>
    <xf numFmtId="166" fontId="8" fillId="2" borderId="0" xfId="2" applyNumberFormat="1" applyFont="1" applyFill="1"/>
    <xf numFmtId="0" fontId="8" fillId="2" borderId="29" xfId="2" applyFont="1" applyFill="1" applyBorder="1" applyAlignment="1">
      <alignment horizontal="right"/>
    </xf>
    <xf numFmtId="1" fontId="8" fillId="2" borderId="0" xfId="2" applyNumberFormat="1" applyFont="1" applyFill="1" applyAlignment="1">
      <alignment horizontal="center"/>
    </xf>
    <xf numFmtId="0" fontId="8" fillId="2" borderId="15" xfId="2" applyFont="1" applyFill="1" applyBorder="1" applyAlignment="1">
      <alignment horizontal="right"/>
    </xf>
    <xf numFmtId="2" fontId="8" fillId="6" borderId="15" xfId="2" applyNumberFormat="1" applyFont="1" applyFill="1" applyBorder="1" applyAlignment="1">
      <alignment horizontal="center"/>
    </xf>
    <xf numFmtId="171" fontId="9" fillId="7" borderId="13" xfId="2" applyNumberFormat="1" applyFont="1" applyFill="1" applyBorder="1" applyAlignment="1">
      <alignment horizontal="center"/>
    </xf>
    <xf numFmtId="171" fontId="8" fillId="2" borderId="0" xfId="2" applyNumberFormat="1" applyFont="1" applyFill="1" applyAlignment="1">
      <alignment horizontal="center"/>
    </xf>
    <xf numFmtId="10" fontId="8" fillId="6" borderId="41" xfId="2" applyNumberFormat="1" applyFont="1" applyFill="1" applyBorder="1" applyAlignment="1">
      <alignment horizontal="center"/>
    </xf>
    <xf numFmtId="0" fontId="8" fillId="2" borderId="43" xfId="2" applyFont="1" applyFill="1" applyBorder="1" applyAlignment="1">
      <alignment horizontal="right"/>
    </xf>
    <xf numFmtId="0" fontId="8" fillId="7" borderId="15" xfId="2" applyFont="1" applyFill="1" applyBorder="1" applyAlignment="1">
      <alignment horizontal="center"/>
    </xf>
    <xf numFmtId="0" fontId="3" fillId="2" borderId="0" xfId="2" applyFont="1" applyFill="1"/>
    <xf numFmtId="0" fontId="9" fillId="2" borderId="0" xfId="2" applyFont="1" applyFill="1" applyAlignment="1">
      <alignment horizontal="left"/>
    </xf>
    <xf numFmtId="0" fontId="8" fillId="2" borderId="0" xfId="2" applyFont="1" applyFill="1" applyAlignment="1">
      <alignment horizontal="left"/>
    </xf>
    <xf numFmtId="172" fontId="10" fillId="3" borderId="0" xfId="2" applyNumberFormat="1" applyFont="1" applyFill="1" applyAlignment="1" applyProtection="1">
      <alignment horizontal="center"/>
      <protection locked="0"/>
    </xf>
    <xf numFmtId="166" fontId="9" fillId="2" borderId="0" xfId="2" applyNumberFormat="1" applyFont="1" applyFill="1" applyAlignment="1" applyProtection="1">
      <alignment horizontal="center"/>
      <protection locked="0"/>
    </xf>
    <xf numFmtId="2" fontId="9" fillId="2" borderId="13" xfId="2" applyNumberFormat="1" applyFont="1" applyFill="1" applyBorder="1" applyAlignment="1">
      <alignment horizontal="center"/>
    </xf>
    <xf numFmtId="0" fontId="9" fillId="2" borderId="13" xfId="2" applyFont="1" applyFill="1" applyBorder="1" applyAlignment="1">
      <alignment horizontal="center"/>
    </xf>
    <xf numFmtId="0" fontId="8" fillId="2" borderId="13" xfId="2" applyFont="1" applyFill="1" applyBorder="1" applyAlignment="1">
      <alignment horizontal="center"/>
    </xf>
    <xf numFmtId="0" fontId="10" fillId="3" borderId="21" xfId="2" applyFont="1" applyFill="1" applyBorder="1" applyAlignment="1" applyProtection="1">
      <alignment horizontal="center"/>
      <protection locked="0"/>
    </xf>
    <xf numFmtId="166" fontId="8" fillId="2" borderId="21" xfId="2" applyNumberFormat="1" applyFont="1" applyFill="1" applyBorder="1" applyAlignment="1">
      <alignment horizontal="center"/>
    </xf>
    <xf numFmtId="10" fontId="8" fillId="2" borderId="13" xfId="2" applyNumberFormat="1" applyFont="1" applyFill="1" applyBorder="1" applyAlignment="1">
      <alignment horizontal="center" vertical="center"/>
    </xf>
    <xf numFmtId="0" fontId="8" fillId="2" borderId="14" xfId="2" applyFont="1" applyFill="1" applyBorder="1" applyAlignment="1">
      <alignment horizontal="center"/>
    </xf>
    <xf numFmtId="166" fontId="8" fillId="2" borderId="23" xfId="2" applyNumberFormat="1" applyFont="1" applyFill="1" applyBorder="1" applyAlignment="1">
      <alignment horizontal="center"/>
    </xf>
    <xf numFmtId="10" fontId="8" fillId="2" borderId="14" xfId="2" applyNumberFormat="1" applyFont="1" applyFill="1" applyBorder="1" applyAlignment="1">
      <alignment horizontal="center" vertical="center"/>
    </xf>
    <xf numFmtId="1" fontId="10" fillId="3" borderId="23" xfId="2" applyNumberFormat="1" applyFont="1" applyFill="1" applyBorder="1" applyAlignment="1" applyProtection="1">
      <alignment horizontal="center"/>
      <protection locked="0"/>
    </xf>
    <xf numFmtId="0" fontId="8" fillId="2" borderId="15" xfId="2" applyFont="1" applyFill="1" applyBorder="1" applyAlignment="1">
      <alignment horizontal="center"/>
    </xf>
    <xf numFmtId="0" fontId="10" fillId="3" borderId="43" xfId="2" applyFont="1" applyFill="1" applyBorder="1" applyAlignment="1" applyProtection="1">
      <alignment horizontal="center"/>
      <protection locked="0"/>
    </xf>
    <xf numFmtId="166" fontId="8" fillId="2" borderId="13" xfId="2" applyNumberFormat="1" applyFont="1" applyFill="1" applyBorder="1" applyAlignment="1">
      <alignment horizontal="center"/>
    </xf>
    <xf numFmtId="10" fontId="8" fillId="2" borderId="22" xfId="2" applyNumberFormat="1" applyFont="1" applyFill="1" applyBorder="1" applyAlignment="1">
      <alignment horizontal="center" vertical="center"/>
    </xf>
    <xf numFmtId="166" fontId="8" fillId="2" borderId="14" xfId="2" applyNumberFormat="1" applyFont="1" applyFill="1" applyBorder="1" applyAlignment="1">
      <alignment horizontal="center"/>
    </xf>
    <xf numFmtId="10" fontId="8" fillId="2" borderId="24" xfId="2" applyNumberFormat="1" applyFont="1" applyFill="1" applyBorder="1" applyAlignment="1">
      <alignment horizontal="center" vertical="center"/>
    </xf>
    <xf numFmtId="166" fontId="8" fillId="2" borderId="15" xfId="2" applyNumberFormat="1" applyFont="1" applyFill="1" applyBorder="1" applyAlignment="1">
      <alignment horizontal="center"/>
    </xf>
    <xf numFmtId="10" fontId="8" fillId="2" borderId="44" xfId="2" applyNumberFormat="1" applyFont="1" applyFill="1" applyBorder="1" applyAlignment="1">
      <alignment horizontal="center" vertical="center"/>
    </xf>
    <xf numFmtId="0" fontId="11" fillId="2" borderId="24" xfId="2" applyFont="1" applyFill="1" applyBorder="1" applyAlignment="1">
      <alignment horizontal="center"/>
    </xf>
    <xf numFmtId="2" fontId="11" fillId="2" borderId="44" xfId="2" applyNumberFormat="1" applyFont="1" applyFill="1" applyBorder="1" applyAlignment="1">
      <alignment horizontal="center"/>
    </xf>
    <xf numFmtId="10" fontId="8" fillId="2" borderId="15" xfId="2" applyNumberFormat="1" applyFont="1" applyFill="1" applyBorder="1" applyAlignment="1">
      <alignment horizontal="center" vertical="center"/>
    </xf>
    <xf numFmtId="0" fontId="8" fillId="2" borderId="45" xfId="2" applyFont="1" applyFill="1" applyBorder="1" applyAlignment="1">
      <alignment horizontal="right"/>
    </xf>
    <xf numFmtId="2" fontId="10" fillId="7" borderId="33" xfId="2" applyNumberFormat="1" applyFont="1" applyFill="1" applyBorder="1" applyAlignment="1">
      <alignment horizontal="center"/>
    </xf>
    <xf numFmtId="10" fontId="10" fillId="7" borderId="33" xfId="2" applyNumberFormat="1" applyFont="1" applyFill="1" applyBorder="1" applyAlignment="1">
      <alignment horizontal="center"/>
    </xf>
    <xf numFmtId="0" fontId="8" fillId="2" borderId="41" xfId="2" applyFont="1" applyFill="1" applyBorder="1" applyAlignment="1">
      <alignment horizontal="right"/>
    </xf>
    <xf numFmtId="10" fontId="10" fillId="6" borderId="57" xfId="2" applyNumberFormat="1" applyFont="1" applyFill="1" applyBorder="1" applyAlignment="1">
      <alignment horizontal="center"/>
    </xf>
    <xf numFmtId="0" fontId="8" fillId="2" borderId="17" xfId="2" applyFont="1" applyFill="1" applyBorder="1" applyAlignment="1">
      <alignment horizontal="right"/>
    </xf>
    <xf numFmtId="0" fontId="10" fillId="7" borderId="46" xfId="2" applyFont="1" applyFill="1" applyBorder="1" applyAlignment="1">
      <alignment horizontal="center"/>
    </xf>
    <xf numFmtId="165" fontId="10" fillId="2" borderId="0" xfId="2" applyNumberFormat="1" applyFont="1" applyFill="1" applyAlignment="1">
      <alignment horizontal="center"/>
    </xf>
    <xf numFmtId="0" fontId="9" fillId="2" borderId="47" xfId="2" applyFont="1" applyFill="1" applyBorder="1" applyAlignment="1">
      <alignment horizontal="center"/>
    </xf>
    <xf numFmtId="0" fontId="9" fillId="2" borderId="40" xfId="2" applyFont="1" applyFill="1" applyBorder="1" applyAlignment="1">
      <alignment horizontal="center"/>
    </xf>
    <xf numFmtId="0" fontId="9" fillId="2" borderId="10" xfId="2" applyFont="1" applyFill="1" applyBorder="1" applyAlignment="1">
      <alignment horizontal="center"/>
    </xf>
    <xf numFmtId="0" fontId="9" fillId="2" borderId="30" xfId="2" applyFont="1" applyFill="1" applyBorder="1" applyAlignment="1">
      <alignment horizontal="center"/>
    </xf>
    <xf numFmtId="0" fontId="8" fillId="2" borderId="48" xfId="2" applyFont="1" applyFill="1" applyBorder="1" applyAlignment="1">
      <alignment horizontal="center"/>
    </xf>
    <xf numFmtId="0" fontId="8" fillId="2" borderId="7" xfId="2" applyFont="1" applyFill="1" applyBorder="1" applyAlignment="1">
      <alignment horizontal="center"/>
    </xf>
    <xf numFmtId="171" fontId="10" fillId="3" borderId="34" xfId="2" applyNumberFormat="1" applyFont="1" applyFill="1" applyBorder="1" applyAlignment="1" applyProtection="1">
      <alignment horizontal="center"/>
      <protection locked="0"/>
    </xf>
    <xf numFmtId="1" fontId="9" fillId="6" borderId="49" xfId="2" applyNumberFormat="1" applyFont="1" applyFill="1" applyBorder="1" applyAlignment="1">
      <alignment horizontal="center"/>
    </xf>
    <xf numFmtId="1" fontId="9" fillId="6" borderId="50" xfId="2" applyNumberFormat="1" applyFont="1" applyFill="1" applyBorder="1" applyAlignment="1">
      <alignment horizontal="center"/>
    </xf>
    <xf numFmtId="171" fontId="9" fillId="6" borderId="15" xfId="2" applyNumberFormat="1" applyFont="1" applyFill="1" applyBorder="1" applyAlignment="1">
      <alignment horizontal="center"/>
    </xf>
    <xf numFmtId="0" fontId="8" fillId="2" borderId="51" xfId="2" applyFont="1" applyFill="1" applyBorder="1" applyAlignment="1">
      <alignment horizontal="right"/>
    </xf>
    <xf numFmtId="0" fontId="10" fillId="3" borderId="52" xfId="2" applyFont="1" applyFill="1" applyBorder="1" applyAlignment="1" applyProtection="1">
      <alignment horizontal="center"/>
      <protection locked="0"/>
    </xf>
    <xf numFmtId="0" fontId="8" fillId="2" borderId="25" xfId="2" applyFont="1" applyFill="1" applyBorder="1" applyAlignment="1">
      <alignment horizontal="right"/>
    </xf>
    <xf numFmtId="2" fontId="8" fillId="6" borderId="27" xfId="2" applyNumberFormat="1" applyFont="1" applyFill="1" applyBorder="1" applyAlignment="1">
      <alignment horizontal="center"/>
    </xf>
    <xf numFmtId="2" fontId="8" fillId="7" borderId="27" xfId="2" applyNumberFormat="1" applyFont="1" applyFill="1" applyBorder="1" applyAlignment="1">
      <alignment horizontal="center"/>
    </xf>
    <xf numFmtId="166" fontId="8" fillId="6" borderId="27" xfId="2" applyNumberFormat="1" applyFont="1" applyFill="1" applyBorder="1" applyAlignment="1">
      <alignment horizontal="center"/>
    </xf>
    <xf numFmtId="166" fontId="8" fillId="7" borderId="27" xfId="2" applyNumberFormat="1" applyFont="1" applyFill="1" applyBorder="1" applyAlignment="1">
      <alignment horizontal="center"/>
    </xf>
    <xf numFmtId="2" fontId="2" fillId="2" borderId="0" xfId="2" applyNumberFormat="1" applyFont="1" applyFill="1" applyAlignment="1">
      <alignment horizontal="center"/>
    </xf>
    <xf numFmtId="0" fontId="8" fillId="2" borderId="53" xfId="2" applyFont="1" applyFill="1" applyBorder="1" applyAlignment="1">
      <alignment horizontal="right"/>
    </xf>
    <xf numFmtId="2" fontId="8" fillId="7" borderId="30" xfId="2" applyNumberFormat="1" applyFont="1" applyFill="1" applyBorder="1" applyAlignment="1">
      <alignment horizontal="center"/>
    </xf>
    <xf numFmtId="0" fontId="9" fillId="2" borderId="0" xfId="2" applyFont="1" applyFill="1" applyAlignment="1">
      <alignment horizontal="center" wrapText="1"/>
    </xf>
    <xf numFmtId="0" fontId="8" fillId="2" borderId="16" xfId="2" applyFont="1" applyFill="1" applyBorder="1" applyAlignment="1">
      <alignment horizontal="right"/>
    </xf>
    <xf numFmtId="171" fontId="9" fillId="7" borderId="16" xfId="2" applyNumberFormat="1" applyFont="1" applyFill="1" applyBorder="1" applyAlignment="1">
      <alignment horizontal="center"/>
    </xf>
    <xf numFmtId="10" fontId="8" fillId="2" borderId="0" xfId="2" applyNumberFormat="1" applyFont="1" applyFill="1" applyAlignment="1">
      <alignment horizontal="center"/>
    </xf>
    <xf numFmtId="10" fontId="9" fillId="6" borderId="41" xfId="2" applyNumberFormat="1" applyFont="1" applyFill="1" applyBorder="1" applyAlignment="1">
      <alignment horizontal="center"/>
    </xf>
    <xf numFmtId="0" fontId="9" fillId="7" borderId="17" xfId="2" applyFont="1" applyFill="1" applyBorder="1" applyAlignment="1">
      <alignment horizontal="center"/>
    </xf>
    <xf numFmtId="0" fontId="9" fillId="2" borderId="54" xfId="2" applyFont="1" applyFill="1" applyBorder="1" applyAlignment="1">
      <alignment horizontal="center"/>
    </xf>
    <xf numFmtId="0" fontId="9" fillId="2" borderId="55" xfId="2" applyFont="1" applyFill="1" applyBorder="1" applyAlignment="1">
      <alignment horizontal="center"/>
    </xf>
    <xf numFmtId="0" fontId="9" fillId="2" borderId="22" xfId="2" applyFont="1" applyFill="1" applyBorder="1" applyAlignment="1">
      <alignment horizontal="center" wrapText="1"/>
    </xf>
    <xf numFmtId="0" fontId="8" fillId="2" borderId="23" xfId="2" applyFont="1" applyFill="1" applyBorder="1" applyAlignment="1">
      <alignment horizontal="center"/>
    </xf>
    <xf numFmtId="1" fontId="10" fillId="3" borderId="31" xfId="2" applyNumberFormat="1" applyFont="1" applyFill="1" applyBorder="1" applyAlignment="1" applyProtection="1">
      <alignment horizontal="center"/>
      <protection locked="0"/>
    </xf>
    <xf numFmtId="166" fontId="8" fillId="2" borderId="26" xfId="2" applyNumberFormat="1" applyFont="1" applyFill="1" applyBorder="1" applyAlignment="1">
      <alignment horizontal="center"/>
    </xf>
    <xf numFmtId="10" fontId="8" fillId="2" borderId="30" xfId="2" applyNumberFormat="1" applyFont="1" applyFill="1" applyBorder="1" applyAlignment="1">
      <alignment horizontal="center"/>
    </xf>
    <xf numFmtId="166" fontId="8" fillId="2" borderId="31" xfId="2" applyNumberFormat="1" applyFont="1" applyFill="1" applyBorder="1" applyAlignment="1">
      <alignment horizontal="center"/>
    </xf>
    <xf numFmtId="10" fontId="8" fillId="2" borderId="32" xfId="2" applyNumberFormat="1" applyFont="1" applyFill="1" applyBorder="1" applyAlignment="1">
      <alignment horizontal="center"/>
    </xf>
    <xf numFmtId="0" fontId="8" fillId="2" borderId="34" xfId="2" applyFont="1" applyFill="1" applyBorder="1" applyAlignment="1">
      <alignment horizontal="center"/>
    </xf>
    <xf numFmtId="1" fontId="10" fillId="3" borderId="35" xfId="2" applyNumberFormat="1" applyFont="1" applyFill="1" applyBorder="1" applyAlignment="1" applyProtection="1">
      <alignment horizontal="center"/>
      <protection locked="0"/>
    </xf>
    <xf numFmtId="166" fontId="8" fillId="2" borderId="35" xfId="2" applyNumberFormat="1" applyFont="1" applyFill="1" applyBorder="1" applyAlignment="1">
      <alignment horizontal="center"/>
    </xf>
    <xf numFmtId="10" fontId="8" fillId="2" borderId="36" xfId="2" applyNumberFormat="1" applyFont="1" applyFill="1" applyBorder="1" applyAlignment="1">
      <alignment horizontal="center"/>
    </xf>
    <xf numFmtId="2" fontId="8" fillId="2" borderId="24" xfId="2" applyNumberFormat="1" applyFont="1" applyFill="1" applyBorder="1" applyAlignment="1">
      <alignment horizontal="center"/>
    </xf>
    <xf numFmtId="171" fontId="8" fillId="2" borderId="2" xfId="2" applyNumberFormat="1" applyFont="1" applyFill="1" applyBorder="1" applyAlignment="1">
      <alignment horizontal="right"/>
    </xf>
    <xf numFmtId="2" fontId="10" fillId="7" borderId="27" xfId="2" applyNumberFormat="1" applyFont="1" applyFill="1" applyBorder="1" applyAlignment="1">
      <alignment horizontal="center"/>
    </xf>
    <xf numFmtId="10" fontId="10" fillId="7" borderId="27" xfId="2" applyNumberFormat="1" applyFont="1" applyFill="1" applyBorder="1" applyAlignment="1">
      <alignment horizontal="center"/>
    </xf>
    <xf numFmtId="0" fontId="8" fillId="2" borderId="23" xfId="2" applyFont="1" applyFill="1" applyBorder="1"/>
    <xf numFmtId="10" fontId="10" fillId="6" borderId="27" xfId="2" applyNumberFormat="1" applyFont="1" applyFill="1" applyBorder="1" applyAlignment="1">
      <alignment horizontal="center"/>
    </xf>
    <xf numFmtId="0" fontId="8" fillId="2" borderId="43" xfId="2" applyFont="1" applyFill="1" applyBorder="1"/>
    <xf numFmtId="0" fontId="8" fillId="2" borderId="56" xfId="2" applyFont="1" applyFill="1" applyBorder="1" applyAlignment="1">
      <alignment horizontal="right"/>
    </xf>
    <xf numFmtId="0" fontId="10" fillId="7" borderId="17" xfId="2" applyFont="1" applyFill="1" applyBorder="1" applyAlignment="1">
      <alignment horizontal="center"/>
    </xf>
    <xf numFmtId="0" fontId="16" fillId="2" borderId="0" xfId="2" applyFont="1" applyFill="1" applyAlignment="1">
      <alignment horizontal="right" vertical="center" wrapText="1"/>
    </xf>
    <xf numFmtId="0" fontId="16" fillId="2" borderId="9" xfId="2" applyFont="1" applyFill="1" applyBorder="1" applyAlignment="1">
      <alignment horizontal="left" vertical="center" wrapText="1"/>
    </xf>
    <xf numFmtId="0" fontId="8" fillId="2" borderId="9" xfId="2" applyFont="1" applyFill="1" applyBorder="1"/>
    <xf numFmtId="0" fontId="8" fillId="2" borderId="10" xfId="2" applyFont="1" applyFill="1" applyBorder="1" applyAlignment="1">
      <alignment horizontal="center"/>
    </xf>
    <xf numFmtId="0" fontId="8" fillId="2" borderId="7" xfId="2" applyFont="1" applyFill="1" applyBorder="1"/>
    <xf numFmtId="0" fontId="9" fillId="2" borderId="11" xfId="2" applyFont="1" applyFill="1" applyBorder="1"/>
    <xf numFmtId="0" fontId="8" fillId="2" borderId="11" xfId="2" applyFont="1" applyFill="1" applyBorder="1"/>
    <xf numFmtId="0" fontId="2" fillId="2" borderId="0" xfId="4" applyFont="1" applyFill="1"/>
    <xf numFmtId="0" fontId="8" fillId="2" borderId="0" xfId="4" applyFont="1" applyFill="1"/>
    <xf numFmtId="0" fontId="22" fillId="2" borderId="0" xfId="4" applyFill="1"/>
    <xf numFmtId="0" fontId="9" fillId="2" borderId="0" xfId="4" applyFont="1" applyFill="1"/>
    <xf numFmtId="0" fontId="10" fillId="2" borderId="0" xfId="4" applyFont="1" applyFill="1" applyAlignment="1" applyProtection="1">
      <alignment horizontal="right"/>
      <protection locked="0"/>
    </xf>
    <xf numFmtId="0" fontId="10" fillId="2" borderId="0" xfId="4" applyFont="1" applyFill="1" applyAlignment="1" applyProtection="1">
      <alignment horizontal="left"/>
      <protection locked="0"/>
    </xf>
    <xf numFmtId="0" fontId="11" fillId="2" borderId="0" xfId="4" applyFont="1" applyFill="1"/>
    <xf numFmtId="0" fontId="11" fillId="3" borderId="0" xfId="4" applyFont="1" applyFill="1" applyAlignment="1" applyProtection="1">
      <alignment horizontal="left"/>
      <protection locked="0"/>
    </xf>
    <xf numFmtId="0" fontId="8" fillId="3" borderId="0" xfId="4" applyFont="1" applyFill="1" applyProtection="1">
      <protection locked="0"/>
    </xf>
    <xf numFmtId="168" fontId="11" fillId="3" borderId="0" xfId="4" applyNumberFormat="1" applyFont="1" applyFill="1" applyAlignment="1" applyProtection="1">
      <alignment horizontal="center"/>
      <protection locked="0"/>
    </xf>
    <xf numFmtId="169" fontId="8" fillId="2" borderId="0" xfId="4" applyNumberFormat="1" applyFont="1" applyFill="1" applyAlignment="1">
      <alignment horizontal="left"/>
    </xf>
    <xf numFmtId="0" fontId="3" fillId="2" borderId="0" xfId="4" applyFont="1" applyFill="1" applyAlignment="1">
      <alignment horizontal="left"/>
    </xf>
    <xf numFmtId="0" fontId="9" fillId="2" borderId="0" xfId="4" applyFont="1" applyFill="1" applyAlignment="1">
      <alignment horizontal="right"/>
    </xf>
    <xf numFmtId="0" fontId="8" fillId="2" borderId="0" xfId="4" applyFont="1" applyFill="1" applyAlignment="1">
      <alignment horizontal="right"/>
    </xf>
    <xf numFmtId="0" fontId="10" fillId="3" borderId="0" xfId="4" applyFont="1" applyFill="1" applyAlignment="1" applyProtection="1">
      <alignment horizontal="center"/>
      <protection locked="0"/>
    </xf>
    <xf numFmtId="0" fontId="11" fillId="3" borderId="0" xfId="4" applyFont="1" applyFill="1" applyAlignment="1" applyProtection="1">
      <alignment horizontal="center"/>
      <protection locked="0"/>
    </xf>
    <xf numFmtId="0" fontId="5" fillId="2" borderId="1" xfId="4" applyFont="1" applyFill="1" applyBorder="1" applyAlignment="1">
      <alignment horizontal="center"/>
    </xf>
    <xf numFmtId="0" fontId="12" fillId="2" borderId="0" xfId="4" applyFont="1" applyFill="1" applyAlignment="1">
      <alignment vertical="center" wrapText="1"/>
    </xf>
    <xf numFmtId="0" fontId="9" fillId="2" borderId="0" xfId="4" applyFont="1" applyFill="1" applyAlignment="1">
      <alignment horizontal="center"/>
    </xf>
    <xf numFmtId="0" fontId="13" fillId="2" borderId="0" xfId="4" applyFont="1" applyFill="1"/>
    <xf numFmtId="0" fontId="14" fillId="2" borderId="0" xfId="4" applyFont="1" applyFill="1"/>
    <xf numFmtId="2" fontId="10" fillId="3" borderId="0" xfId="4" applyNumberFormat="1" applyFont="1" applyFill="1" applyAlignment="1" applyProtection="1">
      <alignment horizontal="center"/>
      <protection locked="0"/>
    </xf>
    <xf numFmtId="0" fontId="9" fillId="2" borderId="0" xfId="4" applyFont="1" applyFill="1" applyAlignment="1">
      <alignment vertical="center" wrapText="1"/>
    </xf>
    <xf numFmtId="0" fontId="15" fillId="2" borderId="0" xfId="4" applyFont="1" applyFill="1"/>
    <xf numFmtId="2" fontId="9" fillId="2" borderId="0" xfId="4" applyNumberFormat="1" applyFont="1" applyFill="1" applyAlignment="1">
      <alignment horizontal="center"/>
    </xf>
    <xf numFmtId="0" fontId="16" fillId="2" borderId="0" xfId="4" applyFont="1" applyFill="1" applyAlignment="1">
      <alignment horizontal="left" vertical="center" wrapText="1"/>
    </xf>
    <xf numFmtId="170" fontId="9" fillId="2" borderId="0" xfId="4" applyNumberFormat="1" applyFont="1" applyFill="1" applyAlignment="1">
      <alignment horizontal="center"/>
    </xf>
    <xf numFmtId="0" fontId="8" fillId="2" borderId="21" xfId="4" applyFont="1" applyFill="1" applyBorder="1" applyAlignment="1">
      <alignment horizontal="right"/>
    </xf>
    <xf numFmtId="0" fontId="10" fillId="3" borderId="22" xfId="4" applyFont="1" applyFill="1" applyBorder="1" applyAlignment="1" applyProtection="1">
      <alignment horizontal="center"/>
      <protection locked="0"/>
    </xf>
    <xf numFmtId="0" fontId="8" fillId="2" borderId="23" xfId="4" applyFont="1" applyFill="1" applyBorder="1" applyAlignment="1">
      <alignment horizontal="right"/>
    </xf>
    <xf numFmtId="0" fontId="10" fillId="3" borderId="24" xfId="4" applyFont="1" applyFill="1" applyBorder="1" applyAlignment="1" applyProtection="1">
      <alignment horizontal="center"/>
      <protection locked="0"/>
    </xf>
    <xf numFmtId="0" fontId="9" fillId="2" borderId="22" xfId="4" applyFont="1" applyFill="1" applyBorder="1" applyAlignment="1">
      <alignment horizontal="center"/>
    </xf>
    <xf numFmtId="0" fontId="9" fillId="2" borderId="25" xfId="4" applyFont="1" applyFill="1" applyBorder="1" applyAlignment="1">
      <alignment horizontal="center"/>
    </xf>
    <xf numFmtId="0" fontId="9" fillId="2" borderId="26" xfId="4" applyFont="1" applyFill="1" applyBorder="1" applyAlignment="1">
      <alignment horizontal="center"/>
    </xf>
    <xf numFmtId="0" fontId="9" fillId="2" borderId="27" xfId="4" applyFont="1" applyFill="1" applyBorder="1" applyAlignment="1">
      <alignment horizontal="center"/>
    </xf>
    <xf numFmtId="0" fontId="9" fillId="2" borderId="12" xfId="4" applyFont="1" applyFill="1" applyBorder="1" applyAlignment="1">
      <alignment horizontal="center"/>
    </xf>
    <xf numFmtId="0" fontId="8" fillId="2" borderId="28" xfId="4" applyFont="1" applyFill="1" applyBorder="1" applyAlignment="1">
      <alignment horizontal="center"/>
    </xf>
    <xf numFmtId="0" fontId="10" fillId="3" borderId="29" xfId="4" applyFont="1" applyFill="1" applyBorder="1" applyAlignment="1" applyProtection="1">
      <alignment horizontal="center"/>
      <protection locked="0"/>
    </xf>
    <xf numFmtId="171" fontId="8" fillId="2" borderId="26" xfId="4" applyNumberFormat="1" applyFont="1" applyFill="1" applyBorder="1" applyAlignment="1">
      <alignment horizontal="center"/>
    </xf>
    <xf numFmtId="171" fontId="8" fillId="2" borderId="30" xfId="4" applyNumberFormat="1" applyFont="1" applyFill="1" applyBorder="1" applyAlignment="1">
      <alignment horizontal="center"/>
    </xf>
    <xf numFmtId="0" fontId="15" fillId="2" borderId="13" xfId="4" applyFont="1" applyFill="1" applyBorder="1"/>
    <xf numFmtId="0" fontId="8" fillId="2" borderId="24" xfId="4" applyFont="1" applyFill="1" applyBorder="1" applyAlignment="1">
      <alignment horizontal="center"/>
    </xf>
    <xf numFmtId="0" fontId="10" fillId="3" borderId="23" xfId="4" applyFont="1" applyFill="1" applyBorder="1" applyAlignment="1" applyProtection="1">
      <alignment horizontal="center"/>
      <protection locked="0"/>
    </xf>
    <xf numFmtId="171" fontId="8" fillId="2" borderId="31" xfId="4" applyNumberFormat="1" applyFont="1" applyFill="1" applyBorder="1" applyAlignment="1">
      <alignment horizontal="center"/>
    </xf>
    <xf numFmtId="171" fontId="8" fillId="2" borderId="32" xfId="4" applyNumberFormat="1" applyFont="1" applyFill="1" applyBorder="1" applyAlignment="1">
      <alignment horizontal="center"/>
    </xf>
    <xf numFmtId="0" fontId="8" fillId="2" borderId="33" xfId="4" applyFont="1" applyFill="1" applyBorder="1" applyAlignment="1">
      <alignment horizontal="center"/>
    </xf>
    <xf numFmtId="0" fontId="10" fillId="3" borderId="34" xfId="4" applyFont="1" applyFill="1" applyBorder="1" applyAlignment="1" applyProtection="1">
      <alignment horizontal="center"/>
      <protection locked="0"/>
    </xf>
    <xf numFmtId="171" fontId="8" fillId="2" borderId="35" xfId="4" applyNumberFormat="1" applyFont="1" applyFill="1" applyBorder="1" applyAlignment="1">
      <alignment horizontal="center"/>
    </xf>
    <xf numFmtId="171" fontId="8" fillId="2" borderId="36" xfId="4" applyNumberFormat="1" applyFont="1" applyFill="1" applyBorder="1" applyAlignment="1">
      <alignment horizontal="center"/>
    </xf>
    <xf numFmtId="0" fontId="8" fillId="2" borderId="15" xfId="4" applyFont="1" applyFill="1" applyBorder="1"/>
    <xf numFmtId="0" fontId="8" fillId="2" borderId="24" xfId="4" applyFont="1" applyFill="1" applyBorder="1" applyAlignment="1">
      <alignment horizontal="right"/>
    </xf>
    <xf numFmtId="1" fontId="9" fillId="6" borderId="37" xfId="4" applyNumberFormat="1" applyFont="1" applyFill="1" applyBorder="1" applyAlignment="1">
      <alignment horizontal="center"/>
    </xf>
    <xf numFmtId="171" fontId="9" fillId="6" borderId="38" xfId="4" applyNumberFormat="1" applyFont="1" applyFill="1" applyBorder="1" applyAlignment="1">
      <alignment horizontal="center"/>
    </xf>
    <xf numFmtId="171" fontId="9" fillId="6" borderId="39" xfId="4" applyNumberFormat="1" applyFont="1" applyFill="1" applyBorder="1" applyAlignment="1">
      <alignment horizontal="center"/>
    </xf>
    <xf numFmtId="0" fontId="2" fillId="2" borderId="0" xfId="4" applyFont="1" applyFill="1" applyAlignment="1">
      <alignment horizontal="center"/>
    </xf>
    <xf numFmtId="0" fontId="8" fillId="2" borderId="40" xfId="4" applyFont="1" applyFill="1" applyBorder="1" applyAlignment="1">
      <alignment horizontal="right"/>
    </xf>
    <xf numFmtId="0" fontId="10" fillId="3" borderId="16" xfId="4" applyFont="1" applyFill="1" applyBorder="1" applyAlignment="1" applyProtection="1">
      <alignment horizontal="center"/>
      <protection locked="0"/>
    </xf>
    <xf numFmtId="0" fontId="8" fillId="2" borderId="11" xfId="4" applyFont="1" applyFill="1" applyBorder="1" applyAlignment="1">
      <alignment horizontal="right"/>
    </xf>
    <xf numFmtId="2" fontId="8" fillId="6" borderId="41" xfId="4" applyNumberFormat="1" applyFont="1" applyFill="1" applyBorder="1" applyAlignment="1">
      <alignment horizontal="center"/>
    </xf>
    <xf numFmtId="0" fontId="8" fillId="2" borderId="0" xfId="4" applyFont="1" applyFill="1" applyAlignment="1">
      <alignment horizontal="center"/>
    </xf>
    <xf numFmtId="2" fontId="8" fillId="7" borderId="41" xfId="4" applyNumberFormat="1" applyFont="1" applyFill="1" applyBorder="1" applyAlignment="1">
      <alignment horizontal="center"/>
    </xf>
    <xf numFmtId="2" fontId="8" fillId="2" borderId="0" xfId="4" applyNumberFormat="1" applyFont="1" applyFill="1" applyAlignment="1">
      <alignment horizontal="center"/>
    </xf>
    <xf numFmtId="166" fontId="8" fillId="6" borderId="41" xfId="4" applyNumberFormat="1" applyFont="1" applyFill="1" applyBorder="1" applyAlignment="1">
      <alignment horizontal="center"/>
    </xf>
    <xf numFmtId="166" fontId="8" fillId="2" borderId="0" xfId="4" applyNumberFormat="1" applyFont="1" applyFill="1" applyAlignment="1">
      <alignment horizontal="center"/>
    </xf>
    <xf numFmtId="166" fontId="8" fillId="6" borderId="17" xfId="4" applyNumberFormat="1" applyFont="1" applyFill="1" applyBorder="1" applyAlignment="1">
      <alignment horizontal="center"/>
    </xf>
    <xf numFmtId="0" fontId="8" fillId="2" borderId="42" xfId="4" applyFont="1" applyFill="1" applyBorder="1" applyAlignment="1">
      <alignment horizontal="right"/>
    </xf>
    <xf numFmtId="166" fontId="10" fillId="3" borderId="41" xfId="4" applyNumberFormat="1" applyFont="1" applyFill="1" applyBorder="1" applyAlignment="1" applyProtection="1">
      <alignment horizontal="center"/>
      <protection locked="0"/>
    </xf>
    <xf numFmtId="166" fontId="8" fillId="2" borderId="0" xfId="4" applyNumberFormat="1" applyFont="1" applyFill="1"/>
    <xf numFmtId="0" fontId="8" fillId="2" borderId="29" xfId="4" applyFont="1" applyFill="1" applyBorder="1" applyAlignment="1">
      <alignment horizontal="right"/>
    </xf>
    <xf numFmtId="1" fontId="8" fillId="2" borderId="0" xfId="4" applyNumberFormat="1" applyFont="1" applyFill="1" applyAlignment="1">
      <alignment horizontal="center"/>
    </xf>
    <xf numFmtId="0" fontId="8" fillId="2" borderId="15" xfId="4" applyFont="1" applyFill="1" applyBorder="1" applyAlignment="1">
      <alignment horizontal="right"/>
    </xf>
    <xf numFmtId="2" fontId="8" fillId="6" borderId="15" xfId="4" applyNumberFormat="1" applyFont="1" applyFill="1" applyBorder="1" applyAlignment="1">
      <alignment horizontal="center"/>
    </xf>
    <xf numFmtId="171" fontId="9" fillId="7" borderId="13" xfId="4" applyNumberFormat="1" applyFont="1" applyFill="1" applyBorder="1" applyAlignment="1">
      <alignment horizontal="center"/>
    </xf>
    <xf numFmtId="171" fontId="8" fillId="2" borderId="0" xfId="4" applyNumberFormat="1" applyFont="1" applyFill="1" applyAlignment="1">
      <alignment horizontal="center"/>
    </xf>
    <xf numFmtId="10" fontId="8" fillId="6" borderId="41" xfId="4" applyNumberFormat="1" applyFont="1" applyFill="1" applyBorder="1" applyAlignment="1">
      <alignment horizontal="center"/>
    </xf>
    <xf numFmtId="0" fontId="8" fillId="2" borderId="43" xfId="4" applyFont="1" applyFill="1" applyBorder="1" applyAlignment="1">
      <alignment horizontal="right"/>
    </xf>
    <xf numFmtId="0" fontId="8" fillId="7" borderId="15" xfId="4" applyFont="1" applyFill="1" applyBorder="1" applyAlignment="1">
      <alignment horizontal="center"/>
    </xf>
    <xf numFmtId="0" fontId="3" fillId="2" borderId="0" xfId="4" applyFont="1" applyFill="1"/>
    <xf numFmtId="0" fontId="9" fillId="2" borderId="0" xfId="4" applyFont="1" applyFill="1" applyAlignment="1">
      <alignment horizontal="left"/>
    </xf>
    <xf numFmtId="0" fontId="8" fillId="2" borderId="0" xfId="4" applyFont="1" applyFill="1" applyAlignment="1">
      <alignment horizontal="left"/>
    </xf>
    <xf numFmtId="172" fontId="10" fillId="3" borderId="0" xfId="4" applyNumberFormat="1" applyFont="1" applyFill="1" applyAlignment="1" applyProtection="1">
      <alignment horizontal="center"/>
      <protection locked="0"/>
    </xf>
    <xf numFmtId="166" fontId="9" fillId="2" borderId="0" xfId="4" applyNumberFormat="1" applyFont="1" applyFill="1" applyAlignment="1" applyProtection="1">
      <alignment horizontal="center"/>
      <protection locked="0"/>
    </xf>
    <xf numFmtId="2" fontId="9" fillId="2" borderId="13" xfId="4" applyNumberFormat="1" applyFont="1" applyFill="1" applyBorder="1" applyAlignment="1">
      <alignment horizontal="center"/>
    </xf>
    <xf numFmtId="0" fontId="9" fillId="2" borderId="13" xfId="4" applyFont="1" applyFill="1" applyBorder="1" applyAlignment="1">
      <alignment horizontal="center"/>
    </xf>
    <xf numFmtId="0" fontId="8" fillId="2" borderId="13" xfId="4" applyFont="1" applyFill="1" applyBorder="1" applyAlignment="1">
      <alignment horizontal="center"/>
    </xf>
    <xf numFmtId="0" fontId="10" fillId="3" borderId="21" xfId="4" applyFont="1" applyFill="1" applyBorder="1" applyAlignment="1" applyProtection="1">
      <alignment horizontal="center"/>
      <protection locked="0"/>
    </xf>
    <xf numFmtId="166" fontId="8" fillId="2" borderId="21" xfId="4" applyNumberFormat="1" applyFont="1" applyFill="1" applyBorder="1" applyAlignment="1">
      <alignment horizontal="center"/>
    </xf>
    <xf numFmtId="10" fontId="8" fillId="2" borderId="13" xfId="4" applyNumberFormat="1" applyFont="1" applyFill="1" applyBorder="1" applyAlignment="1">
      <alignment horizontal="center" vertical="center"/>
    </xf>
    <xf numFmtId="0" fontId="8" fillId="2" borderId="14" xfId="4" applyFont="1" applyFill="1" applyBorder="1" applyAlignment="1">
      <alignment horizontal="center"/>
    </xf>
    <xf numFmtId="166" fontId="8" fillId="2" borderId="23" xfId="4" applyNumberFormat="1" applyFont="1" applyFill="1" applyBorder="1" applyAlignment="1">
      <alignment horizontal="center"/>
    </xf>
    <xf numFmtId="10" fontId="8" fillId="2" borderId="14" xfId="4" applyNumberFormat="1" applyFont="1" applyFill="1" applyBorder="1" applyAlignment="1">
      <alignment horizontal="center" vertical="center"/>
    </xf>
    <xf numFmtId="1" fontId="10" fillId="3" borderId="23" xfId="4" applyNumberFormat="1" applyFont="1" applyFill="1" applyBorder="1" applyAlignment="1" applyProtection="1">
      <alignment horizontal="center"/>
      <protection locked="0"/>
    </xf>
    <xf numFmtId="0" fontId="8" fillId="2" borderId="15" xfId="4" applyFont="1" applyFill="1" applyBorder="1" applyAlignment="1">
      <alignment horizontal="center"/>
    </xf>
    <xf numFmtId="0" fontId="10" fillId="3" borderId="43" xfId="4" applyFont="1" applyFill="1" applyBorder="1" applyAlignment="1" applyProtection="1">
      <alignment horizontal="center"/>
      <protection locked="0"/>
    </xf>
    <xf numFmtId="166" fontId="8" fillId="2" borderId="13" xfId="4" applyNumberFormat="1" applyFont="1" applyFill="1" applyBorder="1" applyAlignment="1">
      <alignment horizontal="center"/>
    </xf>
    <xf numFmtId="10" fontId="8" fillId="2" borderId="22" xfId="4" applyNumberFormat="1" applyFont="1" applyFill="1" applyBorder="1" applyAlignment="1">
      <alignment horizontal="center" vertical="center"/>
    </xf>
    <xf numFmtId="166" fontId="8" fillId="2" borderId="14" xfId="4" applyNumberFormat="1" applyFont="1" applyFill="1" applyBorder="1" applyAlignment="1">
      <alignment horizontal="center"/>
    </xf>
    <xf numFmtId="10" fontId="8" fillId="2" borderId="24" xfId="4" applyNumberFormat="1" applyFont="1" applyFill="1" applyBorder="1" applyAlignment="1">
      <alignment horizontal="center" vertical="center"/>
    </xf>
    <xf numFmtId="166" fontId="8" fillId="2" borderId="15" xfId="4" applyNumberFormat="1" applyFont="1" applyFill="1" applyBorder="1" applyAlignment="1">
      <alignment horizontal="center"/>
    </xf>
    <xf numFmtId="10" fontId="8" fillId="2" borderId="44" xfId="4" applyNumberFormat="1" applyFont="1" applyFill="1" applyBorder="1" applyAlignment="1">
      <alignment horizontal="center" vertical="center"/>
    </xf>
    <xf numFmtId="0" fontId="11" fillId="2" borderId="24" xfId="4" applyFont="1" applyFill="1" applyBorder="1" applyAlignment="1">
      <alignment horizontal="center"/>
    </xf>
    <xf numFmtId="2" fontId="11" fillId="2" borderId="44" xfId="4" applyNumberFormat="1" applyFont="1" applyFill="1" applyBorder="1" applyAlignment="1">
      <alignment horizontal="center"/>
    </xf>
    <xf numFmtId="10" fontId="8" fillId="2" borderId="15" xfId="4" applyNumberFormat="1" applyFont="1" applyFill="1" applyBorder="1" applyAlignment="1">
      <alignment horizontal="center" vertical="center"/>
    </xf>
    <xf numFmtId="0" fontId="8" fillId="2" borderId="45" xfId="4" applyFont="1" applyFill="1" applyBorder="1" applyAlignment="1">
      <alignment horizontal="right"/>
    </xf>
    <xf numFmtId="2" fontId="10" fillId="7" borderId="33" xfId="4" applyNumberFormat="1" applyFont="1" applyFill="1" applyBorder="1" applyAlignment="1">
      <alignment horizontal="center"/>
    </xf>
    <xf numFmtId="10" fontId="10" fillId="7" borderId="33" xfId="4" applyNumberFormat="1" applyFont="1" applyFill="1" applyBorder="1" applyAlignment="1">
      <alignment horizontal="center"/>
    </xf>
    <xf numFmtId="0" fontId="8" fillId="2" borderId="41" xfId="4" applyFont="1" applyFill="1" applyBorder="1" applyAlignment="1">
      <alignment horizontal="right"/>
    </xf>
    <xf numFmtId="10" fontId="10" fillId="6" borderId="57" xfId="4" applyNumberFormat="1" applyFont="1" applyFill="1" applyBorder="1" applyAlignment="1">
      <alignment horizontal="center"/>
    </xf>
    <xf numFmtId="0" fontId="8" fillId="2" borderId="17" xfId="4" applyFont="1" applyFill="1" applyBorder="1" applyAlignment="1">
      <alignment horizontal="right"/>
    </xf>
    <xf numFmtId="0" fontId="10" fillId="7" borderId="46" xfId="4" applyFont="1" applyFill="1" applyBorder="1" applyAlignment="1">
      <alignment horizontal="center"/>
    </xf>
    <xf numFmtId="165" fontId="10" fillId="2" borderId="0" xfId="4" applyNumberFormat="1" applyFont="1" applyFill="1" applyAlignment="1">
      <alignment horizontal="center"/>
    </xf>
    <xf numFmtId="0" fontId="9" fillId="2" borderId="47" xfId="4" applyFont="1" applyFill="1" applyBorder="1" applyAlignment="1">
      <alignment horizontal="center"/>
    </xf>
    <xf numFmtId="0" fontId="9" fillId="2" borderId="40" xfId="4" applyFont="1" applyFill="1" applyBorder="1" applyAlignment="1">
      <alignment horizontal="center"/>
    </xf>
    <xf numFmtId="0" fontId="9" fillId="2" borderId="10" xfId="4" applyFont="1" applyFill="1" applyBorder="1" applyAlignment="1">
      <alignment horizontal="center"/>
    </xf>
    <xf numFmtId="0" fontId="9" fillId="2" borderId="30" xfId="4" applyFont="1" applyFill="1" applyBorder="1" applyAlignment="1">
      <alignment horizontal="center"/>
    </xf>
    <xf numFmtId="0" fontId="8" fillId="2" borderId="48" xfId="4" applyFont="1" applyFill="1" applyBorder="1" applyAlignment="1">
      <alignment horizontal="center"/>
    </xf>
    <xf numFmtId="0" fontId="8" fillId="2" borderId="7" xfId="4" applyFont="1" applyFill="1" applyBorder="1" applyAlignment="1">
      <alignment horizontal="center"/>
    </xf>
    <xf numFmtId="171" fontId="10" fillId="3" borderId="34" xfId="4" applyNumberFormat="1" applyFont="1" applyFill="1" applyBorder="1" applyAlignment="1" applyProtection="1">
      <alignment horizontal="center"/>
      <protection locked="0"/>
    </xf>
    <xf numFmtId="1" fontId="9" fillId="6" borderId="49" xfId="4" applyNumberFormat="1" applyFont="1" applyFill="1" applyBorder="1" applyAlignment="1">
      <alignment horizontal="center"/>
    </xf>
    <xf numFmtId="1" fontId="9" fillId="6" borderId="50" xfId="4" applyNumberFormat="1" applyFont="1" applyFill="1" applyBorder="1" applyAlignment="1">
      <alignment horizontal="center"/>
    </xf>
    <xf numFmtId="171" fontId="9" fillId="6" borderId="15" xfId="4" applyNumberFormat="1" applyFont="1" applyFill="1" applyBorder="1" applyAlignment="1">
      <alignment horizontal="center"/>
    </xf>
    <xf numFmtId="0" fontId="8" fillId="2" borderId="51" xfId="4" applyFont="1" applyFill="1" applyBorder="1" applyAlignment="1">
      <alignment horizontal="right"/>
    </xf>
    <xf numFmtId="0" fontId="10" fillId="3" borderId="52" xfId="4" applyFont="1" applyFill="1" applyBorder="1" applyAlignment="1" applyProtection="1">
      <alignment horizontal="center"/>
      <protection locked="0"/>
    </xf>
    <xf numFmtId="0" fontId="8" fillId="2" borderId="25" xfId="4" applyFont="1" applyFill="1" applyBorder="1" applyAlignment="1">
      <alignment horizontal="right"/>
    </xf>
    <xf numFmtId="2" fontId="8" fillId="6" borderId="27" xfId="4" applyNumberFormat="1" applyFont="1" applyFill="1" applyBorder="1" applyAlignment="1">
      <alignment horizontal="center"/>
    </xf>
    <xf numFmtId="2" fontId="8" fillId="7" borderId="27" xfId="4" applyNumberFormat="1" applyFont="1" applyFill="1" applyBorder="1" applyAlignment="1">
      <alignment horizontal="center"/>
    </xf>
    <xf numFmtId="166" fontId="8" fillId="6" borderId="27" xfId="4" applyNumberFormat="1" applyFont="1" applyFill="1" applyBorder="1" applyAlignment="1">
      <alignment horizontal="center"/>
    </xf>
    <xf numFmtId="166" fontId="8" fillId="7" borderId="27" xfId="4" applyNumberFormat="1" applyFont="1" applyFill="1" applyBorder="1" applyAlignment="1">
      <alignment horizontal="center"/>
    </xf>
    <xf numFmtId="2" fontId="2" fillId="2" borderId="0" xfId="4" applyNumberFormat="1" applyFont="1" applyFill="1" applyAlignment="1">
      <alignment horizontal="center"/>
    </xf>
    <xf numFmtId="0" fontId="8" fillId="2" borderId="53" xfId="4" applyFont="1" applyFill="1" applyBorder="1" applyAlignment="1">
      <alignment horizontal="right"/>
    </xf>
    <xf numFmtId="2" fontId="8" fillId="7" borderId="30" xfId="4" applyNumberFormat="1" applyFont="1" applyFill="1" applyBorder="1" applyAlignment="1">
      <alignment horizontal="center"/>
    </xf>
    <xf numFmtId="0" fontId="9" fillId="2" borderId="0" xfId="4" applyFont="1" applyFill="1" applyAlignment="1">
      <alignment horizontal="center" wrapText="1"/>
    </xf>
    <xf numFmtId="0" fontId="8" fillId="2" borderId="16" xfId="4" applyFont="1" applyFill="1" applyBorder="1" applyAlignment="1">
      <alignment horizontal="right"/>
    </xf>
    <xf numFmtId="171" fontId="9" fillId="7" borderId="16" xfId="4" applyNumberFormat="1" applyFont="1" applyFill="1" applyBorder="1" applyAlignment="1">
      <alignment horizontal="center"/>
    </xf>
    <xf numFmtId="10" fontId="8" fillId="2" borderId="0" xfId="4" applyNumberFormat="1" applyFont="1" applyFill="1" applyAlignment="1">
      <alignment horizontal="center"/>
    </xf>
    <xf numFmtId="10" fontId="9" fillId="6" borderId="41" xfId="4" applyNumberFormat="1" applyFont="1" applyFill="1" applyBorder="1" applyAlignment="1">
      <alignment horizontal="center"/>
    </xf>
    <xf numFmtId="0" fontId="9" fillId="7" borderId="17" xfId="4" applyFont="1" applyFill="1" applyBorder="1" applyAlignment="1">
      <alignment horizontal="center"/>
    </xf>
    <xf numFmtId="0" fontId="9" fillId="2" borderId="54" xfId="4" applyFont="1" applyFill="1" applyBorder="1" applyAlignment="1">
      <alignment horizontal="center"/>
    </xf>
    <xf numFmtId="0" fontId="9" fillId="2" borderId="55" xfId="4" applyFont="1" applyFill="1" applyBorder="1" applyAlignment="1">
      <alignment horizontal="center"/>
    </xf>
    <xf numFmtId="0" fontId="9" fillId="2" borderId="22" xfId="4" applyFont="1" applyFill="1" applyBorder="1" applyAlignment="1">
      <alignment horizontal="center" wrapText="1"/>
    </xf>
    <xf numFmtId="0" fontId="8" fillId="2" borderId="23" xfId="4" applyFont="1" applyFill="1" applyBorder="1" applyAlignment="1">
      <alignment horizontal="center"/>
    </xf>
    <xf numFmtId="1" fontId="10" fillId="3" borderId="31" xfId="4" applyNumberFormat="1" applyFont="1" applyFill="1" applyBorder="1" applyAlignment="1" applyProtection="1">
      <alignment horizontal="center"/>
      <protection locked="0"/>
    </xf>
    <xf numFmtId="166" fontId="8" fillId="2" borderId="26" xfId="4" applyNumberFormat="1" applyFont="1" applyFill="1" applyBorder="1" applyAlignment="1">
      <alignment horizontal="center"/>
    </xf>
    <xf numFmtId="10" fontId="8" fillId="2" borderId="30" xfId="4" applyNumberFormat="1" applyFont="1" applyFill="1" applyBorder="1" applyAlignment="1">
      <alignment horizontal="center"/>
    </xf>
    <xf numFmtId="166" fontId="8" fillId="2" borderId="31" xfId="4" applyNumberFormat="1" applyFont="1" applyFill="1" applyBorder="1" applyAlignment="1">
      <alignment horizontal="center"/>
    </xf>
    <xf numFmtId="10" fontId="8" fillId="2" borderId="32" xfId="4" applyNumberFormat="1" applyFont="1" applyFill="1" applyBorder="1" applyAlignment="1">
      <alignment horizontal="center"/>
    </xf>
    <xf numFmtId="0" fontId="8" fillId="2" borderId="34" xfId="4" applyFont="1" applyFill="1" applyBorder="1" applyAlignment="1">
      <alignment horizontal="center"/>
    </xf>
    <xf numFmtId="1" fontId="10" fillId="3" borderId="35" xfId="4" applyNumberFormat="1" applyFont="1" applyFill="1" applyBorder="1" applyAlignment="1" applyProtection="1">
      <alignment horizontal="center"/>
      <protection locked="0"/>
    </xf>
    <xf numFmtId="166" fontId="8" fillId="2" borderId="35" xfId="4" applyNumberFormat="1" applyFont="1" applyFill="1" applyBorder="1" applyAlignment="1">
      <alignment horizontal="center"/>
    </xf>
    <xf numFmtId="10" fontId="8" fillId="2" borderId="36" xfId="4" applyNumberFormat="1" applyFont="1" applyFill="1" applyBorder="1" applyAlignment="1">
      <alignment horizontal="center"/>
    </xf>
    <xf numFmtId="2" fontId="8" fillId="2" borderId="24" xfId="4" applyNumberFormat="1" applyFont="1" applyFill="1" applyBorder="1" applyAlignment="1">
      <alignment horizontal="center"/>
    </xf>
    <xf numFmtId="171" fontId="8" fillId="2" borderId="2" xfId="4" applyNumberFormat="1" applyFont="1" applyFill="1" applyBorder="1" applyAlignment="1">
      <alignment horizontal="right"/>
    </xf>
    <xf numFmtId="2" fontId="10" fillId="7" borderId="27" xfId="4" applyNumberFormat="1" applyFont="1" applyFill="1" applyBorder="1" applyAlignment="1">
      <alignment horizontal="center"/>
    </xf>
    <xf numFmtId="10" fontId="10" fillId="7" borderId="27" xfId="4" applyNumberFormat="1" applyFont="1" applyFill="1" applyBorder="1" applyAlignment="1">
      <alignment horizontal="center"/>
    </xf>
    <xf numFmtId="0" fontId="8" fillId="2" borderId="23" xfId="4" applyFont="1" applyFill="1" applyBorder="1"/>
    <xf numFmtId="10" fontId="10" fillId="6" borderId="27" xfId="4" applyNumberFormat="1" applyFont="1" applyFill="1" applyBorder="1" applyAlignment="1">
      <alignment horizontal="center"/>
    </xf>
    <xf numFmtId="0" fontId="8" fillId="2" borderId="43" xfId="4" applyFont="1" applyFill="1" applyBorder="1"/>
    <xf numFmtId="0" fontId="8" fillId="2" borderId="56" xfId="4" applyFont="1" applyFill="1" applyBorder="1" applyAlignment="1">
      <alignment horizontal="right"/>
    </xf>
    <xf numFmtId="0" fontId="10" fillId="7" borderId="17" xfId="4" applyFont="1" applyFill="1" applyBorder="1" applyAlignment="1">
      <alignment horizontal="center"/>
    </xf>
    <xf numFmtId="0" fontId="16" fillId="2" borderId="0" xfId="4" applyFont="1" applyFill="1" applyAlignment="1">
      <alignment horizontal="right" vertical="center" wrapText="1"/>
    </xf>
    <xf numFmtId="0" fontId="16" fillId="2" borderId="9" xfId="4" applyFont="1" applyFill="1" applyBorder="1" applyAlignment="1">
      <alignment horizontal="left" vertical="center" wrapText="1"/>
    </xf>
    <xf numFmtId="0" fontId="8" fillId="2" borderId="9" xfId="4" applyFont="1" applyFill="1" applyBorder="1"/>
    <xf numFmtId="0" fontId="8" fillId="2" borderId="10" xfId="4" applyFont="1" applyFill="1" applyBorder="1" applyAlignment="1">
      <alignment horizontal="center"/>
    </xf>
    <xf numFmtId="0" fontId="8" fillId="2" borderId="7" xfId="4" applyFont="1" applyFill="1" applyBorder="1"/>
    <xf numFmtId="0" fontId="9" fillId="2" borderId="11" xfId="4" applyFont="1" applyFill="1" applyBorder="1"/>
    <xf numFmtId="0" fontId="8" fillId="2" borderId="11" xfId="4" applyFont="1" applyFill="1" applyBorder="1"/>
    <xf numFmtId="0" fontId="2" fillId="2" borderId="0" xfId="5" applyFont="1" applyFill="1"/>
    <xf numFmtId="0" fontId="8" fillId="2" borderId="0" xfId="5" applyFont="1" applyFill="1"/>
    <xf numFmtId="0" fontId="22" fillId="2" borderId="0" xfId="5" applyFill="1"/>
    <xf numFmtId="0" fontId="9" fillId="2" borderId="0" xfId="5" applyFont="1" applyFill="1"/>
    <xf numFmtId="0" fontId="10" fillId="2" borderId="0" xfId="5" applyFont="1" applyFill="1" applyAlignment="1" applyProtection="1">
      <alignment horizontal="right"/>
      <protection locked="0"/>
    </xf>
    <xf numFmtId="0" fontId="10" fillId="2" borderId="0" xfId="5" applyFont="1" applyFill="1" applyAlignment="1" applyProtection="1">
      <alignment horizontal="left"/>
      <protection locked="0"/>
    </xf>
    <xf numFmtId="0" fontId="11" fillId="2" borderId="0" xfId="5" applyFont="1" applyFill="1"/>
    <xf numFmtId="0" fontId="11" fillId="3" borderId="0" xfId="5" applyFont="1" applyFill="1" applyAlignment="1" applyProtection="1">
      <alignment horizontal="left"/>
      <protection locked="0"/>
    </xf>
    <xf numFmtId="0" fontId="8" fillId="3" borderId="0" xfId="5" applyFont="1" applyFill="1" applyProtection="1">
      <protection locked="0"/>
    </xf>
    <xf numFmtId="168" fontId="11" fillId="3" borderId="0" xfId="5" applyNumberFormat="1" applyFont="1" applyFill="1" applyAlignment="1" applyProtection="1">
      <alignment horizontal="center"/>
      <protection locked="0"/>
    </xf>
    <xf numFmtId="169" fontId="8" fillId="2" borderId="0" xfId="5" applyNumberFormat="1" applyFont="1" applyFill="1" applyAlignment="1">
      <alignment horizontal="left"/>
    </xf>
    <xf numFmtId="0" fontId="3" fillId="2" borderId="0" xfId="5" applyFont="1" applyFill="1" applyAlignment="1">
      <alignment horizontal="left"/>
    </xf>
    <xf numFmtId="0" fontId="9" fillId="2" borderId="0" xfId="5" applyFont="1" applyFill="1" applyAlignment="1">
      <alignment horizontal="right"/>
    </xf>
    <xf numFmtId="0" fontId="8" fillId="2" borderId="0" xfId="5" applyFont="1" applyFill="1" applyAlignment="1">
      <alignment horizontal="right"/>
    </xf>
    <xf numFmtId="0" fontId="10" fillId="3" borderId="0" xfId="5" applyFont="1" applyFill="1" applyAlignment="1" applyProtection="1">
      <alignment horizontal="center"/>
      <protection locked="0"/>
    </xf>
    <xf numFmtId="0" fontId="11" fillId="3" borderId="0" xfId="5" applyFont="1" applyFill="1" applyAlignment="1" applyProtection="1">
      <alignment horizontal="center"/>
      <protection locked="0"/>
    </xf>
    <xf numFmtId="0" fontId="5" fillId="2" borderId="1" xfId="5" applyFont="1" applyFill="1" applyBorder="1" applyAlignment="1">
      <alignment horizontal="center"/>
    </xf>
    <xf numFmtId="0" fontId="12" fillId="2" borderId="0" xfId="5" applyFont="1" applyFill="1" applyAlignment="1">
      <alignment vertical="center" wrapText="1"/>
    </xf>
    <xf numFmtId="0" fontId="9" fillId="2" borderId="0" xfId="5" applyFont="1" applyFill="1" applyAlignment="1">
      <alignment horizontal="center"/>
    </xf>
    <xf numFmtId="0" fontId="13" fillId="2" borderId="0" xfId="5" applyFont="1" applyFill="1"/>
    <xf numFmtId="0" fontId="14" fillId="2" borderId="0" xfId="5" applyFont="1" applyFill="1"/>
    <xf numFmtId="2" fontId="10" fillId="3" borderId="0" xfId="5" applyNumberFormat="1" applyFont="1" applyFill="1" applyAlignment="1" applyProtection="1">
      <alignment horizontal="center"/>
      <protection locked="0"/>
    </xf>
    <xf numFmtId="0" fontId="9" fillId="2" borderId="0" xfId="5" applyFont="1" applyFill="1" applyAlignment="1">
      <alignment vertical="center" wrapText="1"/>
    </xf>
    <xf numFmtId="0" fontId="15" fillId="2" borderId="0" xfId="5" applyFont="1" applyFill="1"/>
    <xf numFmtId="2" fontId="9" fillId="2" borderId="0" xfId="5" applyNumberFormat="1" applyFont="1" applyFill="1" applyAlignment="1">
      <alignment horizontal="center"/>
    </xf>
    <xf numFmtId="0" fontId="16" fillId="2" borderId="0" xfId="5" applyFont="1" applyFill="1" applyAlignment="1">
      <alignment horizontal="left" vertical="center" wrapText="1"/>
    </xf>
    <xf numFmtId="170" fontId="9" fillId="2" borderId="0" xfId="5" applyNumberFormat="1" applyFont="1" applyFill="1" applyAlignment="1">
      <alignment horizontal="center"/>
    </xf>
    <xf numFmtId="0" fontId="8" fillId="2" borderId="21" xfId="5" applyFont="1" applyFill="1" applyBorder="1" applyAlignment="1">
      <alignment horizontal="right"/>
    </xf>
    <xf numFmtId="0" fontId="10" fillId="3" borderId="22" xfId="5" applyFont="1" applyFill="1" applyBorder="1" applyAlignment="1" applyProtection="1">
      <alignment horizontal="center"/>
      <protection locked="0"/>
    </xf>
    <xf numFmtId="0" fontId="8" fillId="2" borderId="23" xfId="5" applyFont="1" applyFill="1" applyBorder="1" applyAlignment="1">
      <alignment horizontal="right"/>
    </xf>
    <xf numFmtId="0" fontId="10" fillId="3" borderId="24" xfId="5" applyFont="1" applyFill="1" applyBorder="1" applyAlignment="1" applyProtection="1">
      <alignment horizontal="center"/>
      <protection locked="0"/>
    </xf>
    <xf numFmtId="0" fontId="9" fillId="2" borderId="22" xfId="5" applyFont="1" applyFill="1" applyBorder="1" applyAlignment="1">
      <alignment horizontal="center"/>
    </xf>
    <xf numFmtId="0" fontId="9" fillId="2" borderId="25" xfId="5" applyFont="1" applyFill="1" applyBorder="1" applyAlignment="1">
      <alignment horizontal="center"/>
    </xf>
    <xf numFmtId="0" fontId="9" fillId="2" borderId="26" xfId="5" applyFont="1" applyFill="1" applyBorder="1" applyAlignment="1">
      <alignment horizontal="center"/>
    </xf>
    <xf numFmtId="0" fontId="9" fillId="2" borderId="27" xfId="5" applyFont="1" applyFill="1" applyBorder="1" applyAlignment="1">
      <alignment horizontal="center"/>
    </xf>
    <xf numFmtId="0" fontId="9" fillId="2" borderId="12" xfId="5" applyFont="1" applyFill="1" applyBorder="1" applyAlignment="1">
      <alignment horizontal="center"/>
    </xf>
    <xf numFmtId="0" fontId="8" fillId="2" borderId="28" xfId="5" applyFont="1" applyFill="1" applyBorder="1" applyAlignment="1">
      <alignment horizontal="center"/>
    </xf>
    <xf numFmtId="0" fontId="10" fillId="3" borderId="29" xfId="5" applyFont="1" applyFill="1" applyBorder="1" applyAlignment="1" applyProtection="1">
      <alignment horizontal="center"/>
      <protection locked="0"/>
    </xf>
    <xf numFmtId="171" fontId="8" fillId="2" borderId="26" xfId="5" applyNumberFormat="1" applyFont="1" applyFill="1" applyBorder="1" applyAlignment="1">
      <alignment horizontal="center"/>
    </xf>
    <xf numFmtId="171" fontId="8" fillId="2" borderId="30" xfId="5" applyNumberFormat="1" applyFont="1" applyFill="1" applyBorder="1" applyAlignment="1">
      <alignment horizontal="center"/>
    </xf>
    <xf numFmtId="0" fontId="15" fillId="2" borderId="13" xfId="5" applyFont="1" applyFill="1" applyBorder="1"/>
    <xf numFmtId="0" fontId="8" fillId="2" borderId="24" xfId="5" applyFont="1" applyFill="1" applyBorder="1" applyAlignment="1">
      <alignment horizontal="center"/>
    </xf>
    <xf numFmtId="0" fontId="10" fillId="3" borderId="23" xfId="5" applyFont="1" applyFill="1" applyBorder="1" applyAlignment="1" applyProtection="1">
      <alignment horizontal="center"/>
      <protection locked="0"/>
    </xf>
    <xf numFmtId="171" fontId="8" fillId="2" borderId="31" xfId="5" applyNumberFormat="1" applyFont="1" applyFill="1" applyBorder="1" applyAlignment="1">
      <alignment horizontal="center"/>
    </xf>
    <xf numFmtId="171" fontId="8" fillId="2" borderId="32" xfId="5" applyNumberFormat="1" applyFont="1" applyFill="1" applyBorder="1" applyAlignment="1">
      <alignment horizontal="center"/>
    </xf>
    <xf numFmtId="0" fontId="8" fillId="2" borderId="33" xfId="5" applyFont="1" applyFill="1" applyBorder="1" applyAlignment="1">
      <alignment horizontal="center"/>
    </xf>
    <xf numFmtId="0" fontId="10" fillId="3" borderId="34" xfId="5" applyFont="1" applyFill="1" applyBorder="1" applyAlignment="1" applyProtection="1">
      <alignment horizontal="center"/>
      <protection locked="0"/>
    </xf>
    <xf numFmtId="171" fontId="8" fillId="2" borderId="35" xfId="5" applyNumberFormat="1" applyFont="1" applyFill="1" applyBorder="1" applyAlignment="1">
      <alignment horizontal="center"/>
    </xf>
    <xf numFmtId="171" fontId="8" fillId="2" borderId="36" xfId="5" applyNumberFormat="1" applyFont="1" applyFill="1" applyBorder="1" applyAlignment="1">
      <alignment horizontal="center"/>
    </xf>
    <xf numFmtId="0" fontId="8" fillId="2" borderId="15" xfId="5" applyFont="1" applyFill="1" applyBorder="1"/>
    <xf numFmtId="0" fontId="8" fillId="2" borderId="24" xfId="5" applyFont="1" applyFill="1" applyBorder="1" applyAlignment="1">
      <alignment horizontal="right"/>
    </xf>
    <xf numFmtId="1" fontId="9" fillId="6" borderId="37" xfId="5" applyNumberFormat="1" applyFont="1" applyFill="1" applyBorder="1" applyAlignment="1">
      <alignment horizontal="center"/>
    </xf>
    <xf numFmtId="171" fontId="9" fillId="6" borderId="38" xfId="5" applyNumberFormat="1" applyFont="1" applyFill="1" applyBorder="1" applyAlignment="1">
      <alignment horizontal="center"/>
    </xf>
    <xf numFmtId="171" fontId="9" fillId="6" borderId="39" xfId="5" applyNumberFormat="1" applyFont="1" applyFill="1" applyBorder="1" applyAlignment="1">
      <alignment horizontal="center"/>
    </xf>
    <xf numFmtId="0" fontId="2" fillId="2" borderId="0" xfId="5" applyFont="1" applyFill="1" applyAlignment="1">
      <alignment horizontal="center"/>
    </xf>
    <xf numFmtId="0" fontId="8" fillId="2" borderId="40" xfId="5" applyFont="1" applyFill="1" applyBorder="1" applyAlignment="1">
      <alignment horizontal="right"/>
    </xf>
    <xf numFmtId="0" fontId="10" fillId="3" borderId="16" xfId="5" applyFont="1" applyFill="1" applyBorder="1" applyAlignment="1" applyProtection="1">
      <alignment horizontal="center"/>
      <protection locked="0"/>
    </xf>
    <xf numFmtId="0" fontId="8" fillId="2" borderId="11" xfId="5" applyFont="1" applyFill="1" applyBorder="1" applyAlignment="1">
      <alignment horizontal="right"/>
    </xf>
    <xf numFmtId="2" fontId="8" fillId="6" borderId="41" xfId="5" applyNumberFormat="1" applyFont="1" applyFill="1" applyBorder="1" applyAlignment="1">
      <alignment horizontal="center"/>
    </xf>
    <xf numFmtId="0" fontId="8" fillId="2" borderId="0" xfId="5" applyFont="1" applyFill="1" applyAlignment="1">
      <alignment horizontal="center"/>
    </xf>
    <xf numFmtId="2" fontId="8" fillId="7" borderId="41" xfId="5" applyNumberFormat="1" applyFont="1" applyFill="1" applyBorder="1" applyAlignment="1">
      <alignment horizontal="center"/>
    </xf>
    <xf numFmtId="2" fontId="8" fillId="2" borderId="0" xfId="5" applyNumberFormat="1" applyFont="1" applyFill="1" applyAlignment="1">
      <alignment horizontal="center"/>
    </xf>
    <xf numFmtId="166" fontId="8" fillId="6" borderId="41" xfId="5" applyNumberFormat="1" applyFont="1" applyFill="1" applyBorder="1" applyAlignment="1">
      <alignment horizontal="center"/>
    </xf>
    <xf numFmtId="166" fontId="8" fillId="2" borderId="0" xfId="5" applyNumberFormat="1" applyFont="1" applyFill="1" applyAlignment="1">
      <alignment horizontal="center"/>
    </xf>
    <xf numFmtId="166" fontId="8" fillId="6" borderId="17" xfId="5" applyNumberFormat="1" applyFont="1" applyFill="1" applyBorder="1" applyAlignment="1">
      <alignment horizontal="center"/>
    </xf>
    <xf numFmtId="0" fontId="8" fillId="2" borderId="42" xfId="5" applyFont="1" applyFill="1" applyBorder="1" applyAlignment="1">
      <alignment horizontal="right"/>
    </xf>
    <xf numFmtId="166" fontId="10" fillId="3" borderId="41" xfId="5" applyNumberFormat="1" applyFont="1" applyFill="1" applyBorder="1" applyAlignment="1" applyProtection="1">
      <alignment horizontal="center"/>
      <protection locked="0"/>
    </xf>
    <xf numFmtId="166" fontId="8" fillId="2" borderId="0" xfId="5" applyNumberFormat="1" applyFont="1" applyFill="1"/>
    <xf numFmtId="0" fontId="8" fillId="2" borderId="29" xfId="5" applyFont="1" applyFill="1" applyBorder="1" applyAlignment="1">
      <alignment horizontal="right"/>
    </xf>
    <xf numFmtId="1" fontId="8" fillId="2" borderId="0" xfId="5" applyNumberFormat="1" applyFont="1" applyFill="1" applyAlignment="1">
      <alignment horizontal="center"/>
    </xf>
    <xf numFmtId="0" fontId="8" fillId="2" borderId="15" xfId="5" applyFont="1" applyFill="1" applyBorder="1" applyAlignment="1">
      <alignment horizontal="right"/>
    </xf>
    <xf numFmtId="2" fontId="8" fillId="6" borderId="15" xfId="5" applyNumberFormat="1" applyFont="1" applyFill="1" applyBorder="1" applyAlignment="1">
      <alignment horizontal="center"/>
    </xf>
    <xf numFmtId="171" fontId="9" fillId="7" borderId="13" xfId="5" applyNumberFormat="1" applyFont="1" applyFill="1" applyBorder="1" applyAlignment="1">
      <alignment horizontal="center"/>
    </xf>
    <xf numFmtId="171" fontId="8" fillId="2" borderId="0" xfId="5" applyNumberFormat="1" applyFont="1" applyFill="1" applyAlignment="1">
      <alignment horizontal="center"/>
    </xf>
    <xf numFmtId="10" fontId="8" fillId="6" borderId="41" xfId="5" applyNumberFormat="1" applyFont="1" applyFill="1" applyBorder="1" applyAlignment="1">
      <alignment horizontal="center"/>
    </xf>
    <xf numFmtId="0" fontId="8" fillId="2" borderId="43" xfId="5" applyFont="1" applyFill="1" applyBorder="1" applyAlignment="1">
      <alignment horizontal="right"/>
    </xf>
    <xf numFmtId="0" fontId="8" fillId="7" borderId="15" xfId="5" applyFont="1" applyFill="1" applyBorder="1" applyAlignment="1">
      <alignment horizontal="center"/>
    </xf>
    <xf numFmtId="0" fontId="3" fillId="2" borderId="0" xfId="5" applyFont="1" applyFill="1"/>
    <xf numFmtId="0" fontId="9" fillId="2" borderId="0" xfId="5" applyFont="1" applyFill="1" applyAlignment="1">
      <alignment horizontal="left"/>
    </xf>
    <xf numFmtId="0" fontId="8" fillId="2" borderId="0" xfId="5" applyFont="1" applyFill="1" applyAlignment="1">
      <alignment horizontal="left"/>
    </xf>
    <xf numFmtId="172" fontId="10" fillId="3" borderId="0" xfId="5" applyNumberFormat="1" applyFont="1" applyFill="1" applyAlignment="1" applyProtection="1">
      <alignment horizontal="center"/>
      <protection locked="0"/>
    </xf>
    <xf numFmtId="166" fontId="9" fillId="2" borderId="0" xfId="5" applyNumberFormat="1" applyFont="1" applyFill="1" applyAlignment="1" applyProtection="1">
      <alignment horizontal="center"/>
      <protection locked="0"/>
    </xf>
    <xf numFmtId="2" fontId="9" fillId="2" borderId="13" xfId="5" applyNumberFormat="1" applyFont="1" applyFill="1" applyBorder="1" applyAlignment="1">
      <alignment horizontal="center"/>
    </xf>
    <xf numFmtId="0" fontId="9" fillId="2" borderId="13" xfId="5" applyFont="1" applyFill="1" applyBorder="1" applyAlignment="1">
      <alignment horizontal="center"/>
    </xf>
    <xf numFmtId="0" fontId="8" fillId="2" borderId="13" xfId="5" applyFont="1" applyFill="1" applyBorder="1" applyAlignment="1">
      <alignment horizontal="center"/>
    </xf>
    <xf numFmtId="0" fontId="10" fillId="3" borderId="21" xfId="5" applyFont="1" applyFill="1" applyBorder="1" applyAlignment="1" applyProtection="1">
      <alignment horizontal="center"/>
      <protection locked="0"/>
    </xf>
    <xf numFmtId="166" fontId="8" fillId="2" borderId="21" xfId="5" applyNumberFormat="1" applyFont="1" applyFill="1" applyBorder="1" applyAlignment="1">
      <alignment horizontal="center"/>
    </xf>
    <xf numFmtId="10" fontId="8" fillId="2" borderId="13" xfId="5" applyNumberFormat="1" applyFont="1" applyFill="1" applyBorder="1" applyAlignment="1">
      <alignment horizontal="center" vertical="center"/>
    </xf>
    <xf numFmtId="0" fontId="8" fillId="2" borderId="14" xfId="5" applyFont="1" applyFill="1" applyBorder="1" applyAlignment="1">
      <alignment horizontal="center"/>
    </xf>
    <xf numFmtId="166" fontId="8" fillId="2" borderId="23" xfId="5" applyNumberFormat="1" applyFont="1" applyFill="1" applyBorder="1" applyAlignment="1">
      <alignment horizontal="center"/>
    </xf>
    <xf numFmtId="10" fontId="8" fillId="2" borderId="14" xfId="5" applyNumberFormat="1" applyFont="1" applyFill="1" applyBorder="1" applyAlignment="1">
      <alignment horizontal="center" vertical="center"/>
    </xf>
    <xf numFmtId="1" fontId="10" fillId="3" borderId="23" xfId="5" applyNumberFormat="1" applyFont="1" applyFill="1" applyBorder="1" applyAlignment="1" applyProtection="1">
      <alignment horizontal="center"/>
      <protection locked="0"/>
    </xf>
    <xf numFmtId="0" fontId="8" fillId="2" borderId="15" xfId="5" applyFont="1" applyFill="1" applyBorder="1" applyAlignment="1">
      <alignment horizontal="center"/>
    </xf>
    <xf numFmtId="0" fontId="10" fillId="3" borderId="43" xfId="5" applyFont="1" applyFill="1" applyBorder="1" applyAlignment="1" applyProtection="1">
      <alignment horizontal="center"/>
      <protection locked="0"/>
    </xf>
    <xf numFmtId="166" fontId="8" fillId="2" borderId="13" xfId="5" applyNumberFormat="1" applyFont="1" applyFill="1" applyBorder="1" applyAlignment="1">
      <alignment horizontal="center"/>
    </xf>
    <xf numFmtId="10" fontId="8" fillId="2" borderId="22" xfId="5" applyNumberFormat="1" applyFont="1" applyFill="1" applyBorder="1" applyAlignment="1">
      <alignment horizontal="center" vertical="center"/>
    </xf>
    <xf numFmtId="166" fontId="8" fillId="2" borderId="14" xfId="5" applyNumberFormat="1" applyFont="1" applyFill="1" applyBorder="1" applyAlignment="1">
      <alignment horizontal="center"/>
    </xf>
    <xf numFmtId="10" fontId="8" fillId="2" borderId="24" xfId="5" applyNumberFormat="1" applyFont="1" applyFill="1" applyBorder="1" applyAlignment="1">
      <alignment horizontal="center" vertical="center"/>
    </xf>
    <xf numFmtId="166" fontId="8" fillId="2" borderId="15" xfId="5" applyNumberFormat="1" applyFont="1" applyFill="1" applyBorder="1" applyAlignment="1">
      <alignment horizontal="center"/>
    </xf>
    <xf numFmtId="10" fontId="8" fillId="2" borderId="44" xfId="5" applyNumberFormat="1" applyFont="1" applyFill="1" applyBorder="1" applyAlignment="1">
      <alignment horizontal="center" vertical="center"/>
    </xf>
    <xf numFmtId="0" fontId="11" fillId="2" borderId="24" xfId="5" applyFont="1" applyFill="1" applyBorder="1" applyAlignment="1">
      <alignment horizontal="center"/>
    </xf>
    <xf numFmtId="2" fontId="11" fillId="2" borderId="44" xfId="5" applyNumberFormat="1" applyFont="1" applyFill="1" applyBorder="1" applyAlignment="1">
      <alignment horizontal="center"/>
    </xf>
    <xf numFmtId="10" fontId="8" fillId="2" borderId="15" xfId="5" applyNumberFormat="1" applyFont="1" applyFill="1" applyBorder="1" applyAlignment="1">
      <alignment horizontal="center" vertical="center"/>
    </xf>
    <xf numFmtId="0" fontId="8" fillId="2" borderId="45" xfId="5" applyFont="1" applyFill="1" applyBorder="1" applyAlignment="1">
      <alignment horizontal="right"/>
    </xf>
    <xf numFmtId="2" fontId="10" fillId="7" borderId="33" xfId="5" applyNumberFormat="1" applyFont="1" applyFill="1" applyBorder="1" applyAlignment="1">
      <alignment horizontal="center"/>
    </xf>
    <xf numFmtId="10" fontId="10" fillId="7" borderId="33" xfId="5" applyNumberFormat="1" applyFont="1" applyFill="1" applyBorder="1" applyAlignment="1">
      <alignment horizontal="center"/>
    </xf>
    <xf numFmtId="0" fontId="8" fillId="2" borderId="41" xfId="5" applyFont="1" applyFill="1" applyBorder="1" applyAlignment="1">
      <alignment horizontal="right"/>
    </xf>
    <xf numFmtId="10" fontId="10" fillId="6" borderId="57" xfId="5" applyNumberFormat="1" applyFont="1" applyFill="1" applyBorder="1" applyAlignment="1">
      <alignment horizontal="center"/>
    </xf>
    <xf numFmtId="0" fontId="8" fillId="2" borderId="17" xfId="5" applyFont="1" applyFill="1" applyBorder="1" applyAlignment="1">
      <alignment horizontal="right"/>
    </xf>
    <xf numFmtId="0" fontId="10" fillId="7" borderId="46" xfId="5" applyFont="1" applyFill="1" applyBorder="1" applyAlignment="1">
      <alignment horizontal="center"/>
    </xf>
    <xf numFmtId="165" fontId="10" fillId="2" borderId="0" xfId="5" applyNumberFormat="1" applyFont="1" applyFill="1" applyAlignment="1">
      <alignment horizontal="center"/>
    </xf>
    <xf numFmtId="0" fontId="9" fillId="2" borderId="47" xfId="5" applyFont="1" applyFill="1" applyBorder="1" applyAlignment="1">
      <alignment horizontal="center"/>
    </xf>
    <xf numFmtId="0" fontId="9" fillId="2" borderId="40" xfId="5" applyFont="1" applyFill="1" applyBorder="1" applyAlignment="1">
      <alignment horizontal="center"/>
    </xf>
    <xf numFmtId="0" fontId="9" fillId="2" borderId="10" xfId="5" applyFont="1" applyFill="1" applyBorder="1" applyAlignment="1">
      <alignment horizontal="center"/>
    </xf>
    <xf numFmtId="0" fontId="9" fillId="2" borderId="30" xfId="5" applyFont="1" applyFill="1" applyBorder="1" applyAlignment="1">
      <alignment horizontal="center"/>
    </xf>
    <xf numFmtId="0" fontId="8" fillId="2" borderId="48" xfId="5" applyFont="1" applyFill="1" applyBorder="1" applyAlignment="1">
      <alignment horizontal="center"/>
    </xf>
    <xf numFmtId="0" fontId="8" fillId="2" borderId="7" xfId="5" applyFont="1" applyFill="1" applyBorder="1" applyAlignment="1">
      <alignment horizontal="center"/>
    </xf>
    <xf numFmtId="171" fontId="10" fillId="3" borderId="34" xfId="5" applyNumberFormat="1" applyFont="1" applyFill="1" applyBorder="1" applyAlignment="1" applyProtection="1">
      <alignment horizontal="center"/>
      <protection locked="0"/>
    </xf>
    <xf numFmtId="1" fontId="9" fillId="6" borderId="49" xfId="5" applyNumberFormat="1" applyFont="1" applyFill="1" applyBorder="1" applyAlignment="1">
      <alignment horizontal="center"/>
    </xf>
    <xf numFmtId="1" fontId="9" fillId="6" borderId="50" xfId="5" applyNumberFormat="1" applyFont="1" applyFill="1" applyBorder="1" applyAlignment="1">
      <alignment horizontal="center"/>
    </xf>
    <xf numFmtId="171" fontId="9" fillId="6" borderId="15" xfId="5" applyNumberFormat="1" applyFont="1" applyFill="1" applyBorder="1" applyAlignment="1">
      <alignment horizontal="center"/>
    </xf>
    <xf numFmtId="0" fontId="8" fillId="2" borderId="51" xfId="5" applyFont="1" applyFill="1" applyBorder="1" applyAlignment="1">
      <alignment horizontal="right"/>
    </xf>
    <xf numFmtId="0" fontId="10" fillId="3" borderId="52" xfId="5" applyFont="1" applyFill="1" applyBorder="1" applyAlignment="1" applyProtection="1">
      <alignment horizontal="center"/>
      <protection locked="0"/>
    </xf>
    <xf numFmtId="0" fontId="8" fillId="2" borderId="25" xfId="5" applyFont="1" applyFill="1" applyBorder="1" applyAlignment="1">
      <alignment horizontal="right"/>
    </xf>
    <xf numFmtId="2" fontId="8" fillId="6" borderId="27" xfId="5" applyNumberFormat="1" applyFont="1" applyFill="1" applyBorder="1" applyAlignment="1">
      <alignment horizontal="center"/>
    </xf>
    <xf numFmtId="2" fontId="8" fillId="7" borderId="27" xfId="5" applyNumberFormat="1" applyFont="1" applyFill="1" applyBorder="1" applyAlignment="1">
      <alignment horizontal="center"/>
    </xf>
    <xf numFmtId="166" fontId="8" fillId="6" borderId="27" xfId="5" applyNumberFormat="1" applyFont="1" applyFill="1" applyBorder="1" applyAlignment="1">
      <alignment horizontal="center"/>
    </xf>
    <xf numFmtId="166" fontId="8" fillId="7" borderId="27" xfId="5" applyNumberFormat="1" applyFont="1" applyFill="1" applyBorder="1" applyAlignment="1">
      <alignment horizontal="center"/>
    </xf>
    <xf numFmtId="2" fontId="2" fillId="2" borderId="0" xfId="5" applyNumberFormat="1" applyFont="1" applyFill="1" applyAlignment="1">
      <alignment horizontal="center"/>
    </xf>
    <xf numFmtId="0" fontId="8" fillId="2" borderId="53" xfId="5" applyFont="1" applyFill="1" applyBorder="1" applyAlignment="1">
      <alignment horizontal="right"/>
    </xf>
    <xf numFmtId="2" fontId="8" fillId="7" borderId="30" xfId="5" applyNumberFormat="1" applyFont="1" applyFill="1" applyBorder="1" applyAlignment="1">
      <alignment horizontal="center"/>
    </xf>
    <xf numFmtId="0" fontId="9" fillId="2" borderId="0" xfId="5" applyFont="1" applyFill="1" applyAlignment="1">
      <alignment horizontal="center" wrapText="1"/>
    </xf>
    <xf numFmtId="0" fontId="8" fillId="2" borderId="16" xfId="5" applyFont="1" applyFill="1" applyBorder="1" applyAlignment="1">
      <alignment horizontal="right"/>
    </xf>
    <xf numFmtId="171" fontId="9" fillId="7" borderId="16" xfId="5" applyNumberFormat="1" applyFont="1" applyFill="1" applyBorder="1" applyAlignment="1">
      <alignment horizontal="center"/>
    </xf>
    <xf numFmtId="10" fontId="8" fillId="2" borderId="0" xfId="5" applyNumberFormat="1" applyFont="1" applyFill="1" applyAlignment="1">
      <alignment horizontal="center"/>
    </xf>
    <xf numFmtId="10" fontId="9" fillId="6" borderId="41" xfId="5" applyNumberFormat="1" applyFont="1" applyFill="1" applyBorder="1" applyAlignment="1">
      <alignment horizontal="center"/>
    </xf>
    <xf numFmtId="0" fontId="9" fillId="7" borderId="17" xfId="5" applyFont="1" applyFill="1" applyBorder="1" applyAlignment="1">
      <alignment horizontal="center"/>
    </xf>
    <xf numFmtId="0" fontId="9" fillId="2" borderId="54" xfId="5" applyFont="1" applyFill="1" applyBorder="1" applyAlignment="1">
      <alignment horizontal="center"/>
    </xf>
    <xf numFmtId="0" fontId="9" fillId="2" borderId="55" xfId="5" applyFont="1" applyFill="1" applyBorder="1" applyAlignment="1">
      <alignment horizontal="center"/>
    </xf>
    <xf numFmtId="0" fontId="9" fillId="2" borderId="22" xfId="5" applyFont="1" applyFill="1" applyBorder="1" applyAlignment="1">
      <alignment horizontal="center" wrapText="1"/>
    </xf>
    <xf numFmtId="0" fontId="8" fillId="2" borderId="23" xfId="5" applyFont="1" applyFill="1" applyBorder="1" applyAlignment="1">
      <alignment horizontal="center"/>
    </xf>
    <xf numFmtId="1" fontId="10" fillId="3" borderId="31" xfId="5" applyNumberFormat="1" applyFont="1" applyFill="1" applyBorder="1" applyAlignment="1" applyProtection="1">
      <alignment horizontal="center"/>
      <protection locked="0"/>
    </xf>
    <xf numFmtId="166" fontId="8" fillId="2" borderId="26" xfId="5" applyNumberFormat="1" applyFont="1" applyFill="1" applyBorder="1" applyAlignment="1">
      <alignment horizontal="center"/>
    </xf>
    <xf numFmtId="10" fontId="8" fillId="2" borderId="30" xfId="5" applyNumberFormat="1" applyFont="1" applyFill="1" applyBorder="1" applyAlignment="1">
      <alignment horizontal="center"/>
    </xf>
    <xf numFmtId="166" fontId="8" fillId="2" borderId="31" xfId="5" applyNumberFormat="1" applyFont="1" applyFill="1" applyBorder="1" applyAlignment="1">
      <alignment horizontal="center"/>
    </xf>
    <xf numFmtId="10" fontId="8" fillId="2" borderId="32" xfId="5" applyNumberFormat="1" applyFont="1" applyFill="1" applyBorder="1" applyAlignment="1">
      <alignment horizontal="center"/>
    </xf>
    <xf numFmtId="0" fontId="8" fillId="2" borderId="34" xfId="5" applyFont="1" applyFill="1" applyBorder="1" applyAlignment="1">
      <alignment horizontal="center"/>
    </xf>
    <xf numFmtId="1" fontId="10" fillId="3" borderId="35" xfId="5" applyNumberFormat="1" applyFont="1" applyFill="1" applyBorder="1" applyAlignment="1" applyProtection="1">
      <alignment horizontal="center"/>
      <protection locked="0"/>
    </xf>
    <xf numFmtId="166" fontId="8" fillId="2" borderId="35" xfId="5" applyNumberFormat="1" applyFont="1" applyFill="1" applyBorder="1" applyAlignment="1">
      <alignment horizontal="center"/>
    </xf>
    <xf numFmtId="10" fontId="8" fillId="2" borderId="36" xfId="5" applyNumberFormat="1" applyFont="1" applyFill="1" applyBorder="1" applyAlignment="1">
      <alignment horizontal="center"/>
    </xf>
    <xf numFmtId="2" fontId="8" fillId="2" borderId="24" xfId="5" applyNumberFormat="1" applyFont="1" applyFill="1" applyBorder="1" applyAlignment="1">
      <alignment horizontal="center"/>
    </xf>
    <xf numFmtId="171" fontId="8" fillId="2" borderId="2" xfId="5" applyNumberFormat="1" applyFont="1" applyFill="1" applyBorder="1" applyAlignment="1">
      <alignment horizontal="right"/>
    </xf>
    <xf numFmtId="2" fontId="10" fillId="7" borderId="27" xfId="5" applyNumberFormat="1" applyFont="1" applyFill="1" applyBorder="1" applyAlignment="1">
      <alignment horizontal="center"/>
    </xf>
    <xf numFmtId="10" fontId="10" fillId="7" borderId="27" xfId="5" applyNumberFormat="1" applyFont="1" applyFill="1" applyBorder="1" applyAlignment="1">
      <alignment horizontal="center"/>
    </xf>
    <xf numFmtId="0" fontId="8" fillId="2" borderId="23" xfId="5" applyFont="1" applyFill="1" applyBorder="1"/>
    <xf numFmtId="10" fontId="10" fillId="6" borderId="27" xfId="5" applyNumberFormat="1" applyFont="1" applyFill="1" applyBorder="1" applyAlignment="1">
      <alignment horizontal="center"/>
    </xf>
    <xf numFmtId="0" fontId="8" fillId="2" borderId="43" xfId="5" applyFont="1" applyFill="1" applyBorder="1"/>
    <xf numFmtId="0" fontId="8" fillId="2" borderId="56" xfId="5" applyFont="1" applyFill="1" applyBorder="1" applyAlignment="1">
      <alignment horizontal="right"/>
    </xf>
    <xf numFmtId="0" fontId="10" fillId="7" borderId="17" xfId="5" applyFont="1" applyFill="1" applyBorder="1" applyAlignment="1">
      <alignment horizontal="center"/>
    </xf>
    <xf numFmtId="0" fontId="16" fillId="2" borderId="0" xfId="5" applyFont="1" applyFill="1" applyAlignment="1">
      <alignment horizontal="right" vertical="center" wrapText="1"/>
    </xf>
    <xf numFmtId="0" fontId="16" fillId="2" borderId="9" xfId="5" applyFont="1" applyFill="1" applyBorder="1" applyAlignment="1">
      <alignment horizontal="left" vertical="center" wrapText="1"/>
    </xf>
    <xf numFmtId="0" fontId="8" fillId="2" borderId="9" xfId="5" applyFont="1" applyFill="1" applyBorder="1"/>
    <xf numFmtId="0" fontId="8" fillId="2" borderId="10" xfId="5" applyFont="1" applyFill="1" applyBorder="1" applyAlignment="1">
      <alignment horizontal="center"/>
    </xf>
    <xf numFmtId="0" fontId="8" fillId="2" borderId="7" xfId="5" applyFont="1" applyFill="1" applyBorder="1"/>
    <xf numFmtId="0" fontId="9" fillId="2" borderId="11" xfId="5" applyFont="1" applyFill="1" applyBorder="1"/>
    <xf numFmtId="0" fontId="8" fillId="2" borderId="11" xfId="5" applyFont="1" applyFill="1" applyBorder="1"/>
    <xf numFmtId="0" fontId="2" fillId="2" borderId="0" xfId="6" applyFont="1" applyFill="1"/>
    <xf numFmtId="0" fontId="4" fillId="2" borderId="0" xfId="6" applyFont="1" applyFill="1"/>
    <xf numFmtId="0" fontId="4" fillId="2" borderId="0" xfId="6" applyFont="1" applyFill="1" applyAlignment="1">
      <alignment horizontal="left"/>
    </xf>
    <xf numFmtId="0" fontId="5" fillId="2" borderId="0" xfId="6" applyFont="1" applyFill="1" applyAlignment="1">
      <alignment horizontal="left"/>
    </xf>
    <xf numFmtId="0" fontId="5" fillId="2" borderId="0" xfId="6" applyFont="1" applyFill="1" applyAlignment="1">
      <alignment horizontal="center"/>
    </xf>
    <xf numFmtId="0" fontId="6" fillId="2" borderId="0" xfId="6" applyFont="1" applyFill="1"/>
    <xf numFmtId="0" fontId="5" fillId="2" borderId="0" xfId="6" applyFont="1" applyFill="1"/>
    <xf numFmtId="2" fontId="5" fillId="2" borderId="0" xfId="6" applyNumberFormat="1" applyFont="1" applyFill="1" applyAlignment="1">
      <alignment horizontal="center"/>
    </xf>
    <xf numFmtId="164" fontId="5" fillId="2" borderId="0" xfId="6" applyNumberFormat="1" applyFont="1" applyFill="1" applyAlignment="1">
      <alignment horizontal="center"/>
    </xf>
    <xf numFmtId="22" fontId="6" fillId="2" borderId="0" xfId="6" applyNumberFormat="1" applyFont="1" applyFill="1"/>
    <xf numFmtId="0" fontId="5" fillId="2" borderId="1" xfId="6" applyFont="1" applyFill="1" applyBorder="1" applyAlignment="1">
      <alignment horizontal="center"/>
    </xf>
    <xf numFmtId="0" fontId="5" fillId="2" borderId="2" xfId="6" applyFont="1" applyFill="1" applyBorder="1" applyAlignment="1">
      <alignment horizontal="center"/>
    </xf>
    <xf numFmtId="0" fontId="6" fillId="2" borderId="3" xfId="6" applyFont="1" applyFill="1" applyBorder="1" applyAlignment="1">
      <alignment horizontal="center"/>
    </xf>
    <xf numFmtId="0" fontId="7" fillId="3" borderId="3" xfId="6" applyFont="1" applyFill="1" applyBorder="1" applyAlignment="1" applyProtection="1">
      <alignment horizontal="center"/>
      <protection locked="0"/>
    </xf>
    <xf numFmtId="2" fontId="7" fillId="3" borderId="3" xfId="6" applyNumberFormat="1" applyFont="1" applyFill="1" applyBorder="1" applyAlignment="1" applyProtection="1">
      <alignment horizontal="center"/>
      <protection locked="0"/>
    </xf>
    <xf numFmtId="2" fontId="7" fillId="3" borderId="4" xfId="6" applyNumberFormat="1" applyFont="1" applyFill="1" applyBorder="1" applyAlignment="1" applyProtection="1">
      <alignment horizontal="center"/>
      <protection locked="0"/>
    </xf>
    <xf numFmtId="0" fontId="7" fillId="3" borderId="5" xfId="6" applyFont="1" applyFill="1" applyBorder="1" applyAlignment="1" applyProtection="1">
      <alignment horizontal="center"/>
      <protection locked="0"/>
    </xf>
    <xf numFmtId="2" fontId="7" fillId="3" borderId="5" xfId="6" applyNumberFormat="1" applyFont="1" applyFill="1" applyBorder="1" applyAlignment="1" applyProtection="1">
      <alignment horizontal="center"/>
      <protection locked="0"/>
    </xf>
    <xf numFmtId="0" fontId="6" fillId="2" borderId="4" xfId="6" applyFont="1" applyFill="1" applyBorder="1"/>
    <xf numFmtId="1" fontId="5" fillId="4" borderId="2" xfId="6" applyNumberFormat="1" applyFont="1" applyFill="1" applyBorder="1" applyAlignment="1">
      <alignment horizontal="center"/>
    </xf>
    <xf numFmtId="1" fontId="5" fillId="4" borderId="1" xfId="6" applyNumberFormat="1" applyFont="1" applyFill="1" applyBorder="1" applyAlignment="1">
      <alignment horizontal="center"/>
    </xf>
    <xf numFmtId="2" fontId="5" fillId="4" borderId="1" xfId="6" applyNumberFormat="1" applyFont="1" applyFill="1" applyBorder="1" applyAlignment="1">
      <alignment horizontal="center"/>
    </xf>
    <xf numFmtId="0" fontId="6" fillId="2" borderId="3" xfId="6" applyFont="1" applyFill="1" applyBorder="1"/>
    <xf numFmtId="10" fontId="5" fillId="5" borderId="1" xfId="6" applyNumberFormat="1" applyFont="1" applyFill="1" applyBorder="1" applyAlignment="1">
      <alignment horizontal="center"/>
    </xf>
    <xf numFmtId="165" fontId="5" fillId="2" borderId="0" xfId="6" applyNumberFormat="1" applyFont="1" applyFill="1" applyAlignment="1">
      <alignment horizontal="center"/>
    </xf>
    <xf numFmtId="0" fontId="6" fillId="2" borderId="6" xfId="6" applyFont="1" applyFill="1" applyBorder="1"/>
    <xf numFmtId="0" fontId="6" fillId="2" borderId="5" xfId="6" applyFont="1" applyFill="1" applyBorder="1"/>
    <xf numFmtId="0" fontId="5" fillId="4" borderId="1" xfId="6" applyFont="1" applyFill="1" applyBorder="1" applyAlignment="1">
      <alignment horizontal="center"/>
    </xf>
    <xf numFmtId="0" fontId="5" fillId="2" borderId="7" xfId="6" applyFont="1" applyFill="1" applyBorder="1" applyAlignment="1">
      <alignment horizontal="center"/>
    </xf>
    <xf numFmtId="0" fontId="6" fillId="2" borderId="7" xfId="6" applyFont="1" applyFill="1" applyBorder="1"/>
    <xf numFmtId="0" fontId="6" fillId="2" borderId="8" xfId="6" applyFont="1" applyFill="1" applyBorder="1"/>
    <xf numFmtId="0" fontId="6" fillId="2" borderId="0" xfId="6" applyFont="1" applyFill="1" applyAlignment="1" applyProtection="1">
      <alignment horizontal="left"/>
      <protection locked="0"/>
    </xf>
    <xf numFmtId="0" fontId="6" fillId="2" borderId="0" xfId="6" applyFont="1" applyFill="1" applyProtection="1">
      <protection locked="0"/>
    </xf>
    <xf numFmtId="0" fontId="2" fillId="2" borderId="9" xfId="6" applyFont="1" applyFill="1" applyBorder="1"/>
    <xf numFmtId="0" fontId="2" fillId="2" borderId="0" xfId="6" applyFont="1" applyFill="1" applyAlignment="1">
      <alignment horizontal="center"/>
    </xf>
    <xf numFmtId="10" fontId="2" fillId="2" borderId="9" xfId="6" applyNumberFormat="1" applyFont="1" applyFill="1" applyBorder="1"/>
    <xf numFmtId="0" fontId="22" fillId="2" borderId="0" xfId="6" applyFill="1"/>
    <xf numFmtId="0" fontId="1" fillId="2" borderId="10" xfId="6" applyFont="1" applyFill="1" applyBorder="1" applyAlignment="1">
      <alignment horizontal="center"/>
    </xf>
    <xf numFmtId="0" fontId="2" fillId="2" borderId="10" xfId="6" applyFont="1" applyFill="1" applyBorder="1" applyAlignment="1">
      <alignment horizontal="center"/>
    </xf>
    <xf numFmtId="0" fontId="1" fillId="2" borderId="0" xfId="6" applyFont="1" applyFill="1" applyAlignment="1">
      <alignment horizontal="right"/>
    </xf>
    <xf numFmtId="0" fontId="2" fillId="2" borderId="7" xfId="6" applyFont="1" applyFill="1" applyBorder="1"/>
    <xf numFmtId="0" fontId="1" fillId="2" borderId="11" xfId="6" applyFont="1" applyFill="1" applyBorder="1"/>
    <xf numFmtId="0" fontId="2" fillId="2" borderId="11" xfId="6" applyFont="1" applyFill="1" applyBorder="1"/>
    <xf numFmtId="0" fontId="11" fillId="3" borderId="0" xfId="2" applyFont="1" applyFill="1" applyAlignment="1" applyProtection="1">
      <alignment horizontal="left"/>
      <protection locked="0"/>
    </xf>
    <xf numFmtId="0" fontId="5" fillId="2" borderId="0" xfId="6" applyFont="1" applyFill="1" applyAlignment="1">
      <alignment horizontal="center" vertical="top"/>
    </xf>
    <xf numFmtId="2" fontId="5" fillId="2" borderId="0" xfId="6" applyNumberFormat="1" applyFont="1" applyFill="1" applyAlignment="1">
      <alignment horizontal="left"/>
    </xf>
    <xf numFmtId="173" fontId="7" fillId="3" borderId="3" xfId="2" applyNumberFormat="1" applyFont="1" applyFill="1" applyBorder="1" applyAlignment="1" applyProtection="1">
      <alignment horizontal="center"/>
      <protection locked="0"/>
    </xf>
    <xf numFmtId="0" fontId="25" fillId="2" borderId="0" xfId="2" applyFont="1" applyFill="1" applyAlignment="1">
      <alignment horizontal="right"/>
    </xf>
    <xf numFmtId="0" fontId="29" fillId="2" borderId="0" xfId="2" applyFont="1" applyFill="1" applyAlignment="1">
      <alignment horizontal="center"/>
    </xf>
    <xf numFmtId="166" fontId="25" fillId="2" borderId="13" xfId="2" applyNumberFormat="1" applyFont="1" applyFill="1" applyBorder="1" applyAlignment="1">
      <alignment horizontal="center" vertical="center"/>
    </xf>
    <xf numFmtId="166" fontId="25" fillId="2" borderId="15" xfId="2" applyNumberFormat="1" applyFont="1" applyFill="1" applyBorder="1" applyAlignment="1">
      <alignment horizontal="center" vertical="center"/>
    </xf>
    <xf numFmtId="0" fontId="30" fillId="2" borderId="18" xfId="2" applyFont="1" applyFill="1" applyBorder="1" applyAlignment="1">
      <alignment horizontal="center" wrapText="1"/>
    </xf>
    <xf numFmtId="0" fontId="30" fillId="2" borderId="19" xfId="2" applyFont="1" applyFill="1" applyBorder="1" applyAlignment="1">
      <alignment horizontal="center" wrapText="1"/>
    </xf>
    <xf numFmtId="0" fontId="30" fillId="2" borderId="20" xfId="2" applyFont="1" applyFill="1" applyBorder="1" applyAlignment="1">
      <alignment horizontal="center" wrapText="1"/>
    </xf>
    <xf numFmtId="164" fontId="23" fillId="2" borderId="0" xfId="2" applyNumberFormat="1" applyFont="1" applyFill="1" applyAlignment="1">
      <alignment horizontal="center"/>
    </xf>
    <xf numFmtId="0" fontId="3" fillId="2" borderId="0" xfId="6" applyFont="1" applyFill="1" applyAlignment="1">
      <alignment horizontal="center"/>
    </xf>
    <xf numFmtId="0" fontId="1" fillId="2" borderId="10" xfId="6" applyFont="1" applyFill="1" applyBorder="1" applyAlignment="1">
      <alignment horizontal="center"/>
    </xf>
    <xf numFmtId="10" fontId="12" fillId="2" borderId="14" xfId="2" applyNumberFormat="1" applyFont="1" applyFill="1" applyBorder="1" applyAlignment="1">
      <alignment horizontal="center" vertical="center"/>
    </xf>
    <xf numFmtId="0" fontId="16" fillId="2" borderId="21" xfId="2" applyFont="1" applyFill="1" applyBorder="1" applyAlignment="1">
      <alignment horizontal="left" vertical="center" wrapText="1"/>
    </xf>
    <xf numFmtId="0" fontId="16" fillId="2" borderId="10" xfId="2" applyFont="1" applyFill="1" applyBorder="1" applyAlignment="1">
      <alignment horizontal="left" vertical="center" wrapText="1"/>
    </xf>
    <xf numFmtId="0" fontId="16" fillId="2" borderId="43" xfId="2" applyFont="1" applyFill="1" applyBorder="1" applyAlignment="1">
      <alignment horizontal="left" vertical="center" wrapText="1"/>
    </xf>
    <xf numFmtId="0" fontId="16" fillId="2" borderId="9" xfId="2" applyFont="1" applyFill="1" applyBorder="1" applyAlignment="1">
      <alignment horizontal="left" vertical="center" wrapText="1"/>
    </xf>
    <xf numFmtId="0" fontId="16" fillId="2" borderId="22" xfId="2" applyFont="1" applyFill="1" applyBorder="1" applyAlignment="1">
      <alignment horizontal="left" vertical="center" wrapText="1"/>
    </xf>
    <xf numFmtId="0" fontId="16" fillId="2" borderId="44" xfId="2" applyFont="1" applyFill="1" applyBorder="1" applyAlignment="1">
      <alignment horizontal="left" vertical="center" wrapText="1"/>
    </xf>
    <xf numFmtId="0" fontId="9" fillId="2" borderId="0" xfId="2" applyFont="1" applyFill="1" applyAlignment="1">
      <alignment horizontal="center"/>
    </xf>
    <xf numFmtId="0" fontId="9" fillId="2" borderId="10" xfId="2" applyFont="1" applyFill="1" applyBorder="1" applyAlignment="1">
      <alignment horizontal="center"/>
    </xf>
    <xf numFmtId="0" fontId="9" fillId="2" borderId="47" xfId="2" applyFont="1" applyFill="1" applyBorder="1" applyAlignment="1">
      <alignment horizontal="center"/>
    </xf>
    <xf numFmtId="0" fontId="9" fillId="2" borderId="58" xfId="2" applyFont="1" applyFill="1" applyBorder="1" applyAlignment="1">
      <alignment horizontal="center"/>
    </xf>
    <xf numFmtId="0" fontId="9" fillId="2" borderId="10" xfId="2" applyFont="1" applyFill="1" applyBorder="1" applyAlignment="1">
      <alignment horizontal="center" vertical="center"/>
    </xf>
    <xf numFmtId="0" fontId="9" fillId="2" borderId="0" xfId="2" applyFont="1" applyFill="1" applyAlignment="1">
      <alignment horizontal="center" vertical="center"/>
    </xf>
    <xf numFmtId="0" fontId="9" fillId="2" borderId="9" xfId="2" applyFont="1" applyFill="1" applyBorder="1" applyAlignment="1">
      <alignment horizontal="center" vertical="center"/>
    </xf>
    <xf numFmtId="2" fontId="10" fillId="3" borderId="13" xfId="2" applyNumberFormat="1" applyFont="1" applyFill="1" applyBorder="1" applyAlignment="1" applyProtection="1">
      <alignment horizontal="center" vertical="center"/>
      <protection locked="0"/>
    </xf>
    <xf numFmtId="2" fontId="10" fillId="3" borderId="14" xfId="2" applyNumberFormat="1" applyFont="1" applyFill="1" applyBorder="1" applyAlignment="1" applyProtection="1">
      <alignment horizontal="center" vertical="center"/>
      <protection locked="0"/>
    </xf>
    <xf numFmtId="2" fontId="10" fillId="3" borderId="15" xfId="2" applyNumberFormat="1" applyFont="1" applyFill="1" applyBorder="1" applyAlignment="1" applyProtection="1">
      <alignment horizontal="center" vertical="center"/>
      <protection locked="0"/>
    </xf>
    <xf numFmtId="0" fontId="9" fillId="2" borderId="43" xfId="2" applyFont="1" applyFill="1" applyBorder="1" applyAlignment="1">
      <alignment horizontal="center" vertical="center"/>
    </xf>
    <xf numFmtId="0" fontId="10" fillId="3" borderId="0" xfId="2" applyFont="1" applyFill="1" applyAlignment="1" applyProtection="1">
      <alignment horizontal="left"/>
      <protection locked="0"/>
    </xf>
    <xf numFmtId="0" fontId="16" fillId="2" borderId="18" xfId="2" applyFont="1" applyFill="1" applyBorder="1" applyAlignment="1">
      <alignment horizontal="justify" vertical="center" wrapText="1"/>
    </xf>
    <xf numFmtId="0" fontId="16" fillId="2" borderId="19" xfId="2" applyFont="1" applyFill="1" applyBorder="1" applyAlignment="1">
      <alignment horizontal="justify" vertical="center" wrapText="1"/>
    </xf>
    <xf numFmtId="0" fontId="16" fillId="2" borderId="20" xfId="2" applyFont="1" applyFill="1" applyBorder="1" applyAlignment="1">
      <alignment horizontal="justify" vertical="center" wrapText="1"/>
    </xf>
    <xf numFmtId="0" fontId="16" fillId="2" borderId="18" xfId="2" applyFont="1" applyFill="1" applyBorder="1" applyAlignment="1">
      <alignment horizontal="left" vertical="center" wrapText="1"/>
    </xf>
    <xf numFmtId="0" fontId="16" fillId="2" borderId="19" xfId="2" applyFont="1" applyFill="1" applyBorder="1" applyAlignment="1">
      <alignment horizontal="left" vertical="center" wrapText="1"/>
    </xf>
    <xf numFmtId="0" fontId="16" fillId="2" borderId="20" xfId="2" applyFont="1" applyFill="1" applyBorder="1" applyAlignment="1">
      <alignment horizontal="left" vertical="center" wrapText="1"/>
    </xf>
    <xf numFmtId="0" fontId="16" fillId="2" borderId="21" xfId="2" applyFont="1" applyFill="1" applyBorder="1" applyAlignment="1">
      <alignment horizontal="center" vertical="center" wrapText="1"/>
    </xf>
    <xf numFmtId="0" fontId="16" fillId="2" borderId="22" xfId="2" applyFont="1" applyFill="1" applyBorder="1" applyAlignment="1">
      <alignment horizontal="center" vertical="center" wrapText="1"/>
    </xf>
    <xf numFmtId="0" fontId="16" fillId="2" borderId="43" xfId="2" applyFont="1" applyFill="1" applyBorder="1" applyAlignment="1">
      <alignment horizontal="center" vertical="center" wrapText="1"/>
    </xf>
    <xf numFmtId="0" fontId="16" fillId="2" borderId="44" xfId="2" applyFont="1" applyFill="1" applyBorder="1" applyAlignment="1">
      <alignment horizontal="center" vertical="center" wrapText="1"/>
    </xf>
    <xf numFmtId="0" fontId="9" fillId="2" borderId="40" xfId="2" applyFont="1" applyFill="1" applyBorder="1" applyAlignment="1">
      <alignment horizontal="center"/>
    </xf>
    <xf numFmtId="0" fontId="18" fillId="2" borderId="0" xfId="2" applyFont="1" applyFill="1" applyAlignment="1">
      <alignment horizontal="center" vertical="center"/>
    </xf>
    <xf numFmtId="0" fontId="19" fillId="2" borderId="0" xfId="2" applyFont="1" applyFill="1" applyAlignment="1">
      <alignment horizontal="center" vertical="center"/>
    </xf>
    <xf numFmtId="0" fontId="16" fillId="2" borderId="18" xfId="2" applyFont="1" applyFill="1" applyBorder="1" applyAlignment="1">
      <alignment horizontal="center"/>
    </xf>
    <xf numFmtId="0" fontId="16" fillId="2" borderId="19" xfId="2" applyFont="1" applyFill="1" applyBorder="1" applyAlignment="1">
      <alignment horizontal="center"/>
    </xf>
    <xf numFmtId="0" fontId="16" fillId="2" borderId="20" xfId="2" applyFont="1" applyFill="1" applyBorder="1" applyAlignment="1">
      <alignment horizontal="center"/>
    </xf>
    <xf numFmtId="0" fontId="17" fillId="2" borderId="10" xfId="2" applyFont="1" applyFill="1" applyBorder="1" applyAlignment="1">
      <alignment horizontal="center" vertical="center"/>
    </xf>
    <xf numFmtId="0" fontId="10" fillId="3" borderId="0" xfId="2" applyFont="1" applyFill="1" applyAlignment="1" applyProtection="1">
      <alignment horizontal="left" wrapText="1"/>
      <protection locked="0"/>
    </xf>
    <xf numFmtId="0" fontId="11" fillId="3" borderId="0" xfId="2" applyFont="1" applyFill="1" applyAlignment="1" applyProtection="1">
      <alignment horizontal="left" wrapText="1"/>
      <protection locked="0"/>
    </xf>
    <xf numFmtId="0" fontId="11" fillId="3" borderId="0" xfId="2" applyFont="1" applyFill="1" applyAlignment="1" applyProtection="1">
      <alignment horizontal="left"/>
      <protection locked="0"/>
    </xf>
    <xf numFmtId="0" fontId="3" fillId="2" borderId="0" xfId="3" applyFont="1" applyFill="1" applyAlignment="1">
      <alignment horizontal="center"/>
    </xf>
    <xf numFmtId="0" fontId="1" fillId="2" borderId="10" xfId="3" applyFont="1" applyFill="1" applyBorder="1" applyAlignment="1">
      <alignment horizontal="center"/>
    </xf>
    <xf numFmtId="10" fontId="12" fillId="2" borderId="14" xfId="4" applyNumberFormat="1" applyFont="1" applyFill="1" applyBorder="1" applyAlignment="1">
      <alignment horizontal="center" vertical="center"/>
    </xf>
    <xf numFmtId="0" fontId="16" fillId="2" borderId="21" xfId="4" applyFont="1" applyFill="1" applyBorder="1" applyAlignment="1">
      <alignment horizontal="left" vertical="center" wrapText="1"/>
    </xf>
    <xf numFmtId="0" fontId="16" fillId="2" borderId="10" xfId="4" applyFont="1" applyFill="1" applyBorder="1" applyAlignment="1">
      <alignment horizontal="left" vertical="center" wrapText="1"/>
    </xf>
    <xf numFmtId="0" fontId="16" fillId="2" borderId="43" xfId="4" applyFont="1" applyFill="1" applyBorder="1" applyAlignment="1">
      <alignment horizontal="left" vertical="center" wrapText="1"/>
    </xf>
    <xf numFmtId="0" fontId="16" fillId="2" borderId="9" xfId="4" applyFont="1" applyFill="1" applyBorder="1" applyAlignment="1">
      <alignment horizontal="left" vertical="center" wrapText="1"/>
    </xf>
    <xf numFmtId="0" fontId="16" fillId="2" borderId="22" xfId="4" applyFont="1" applyFill="1" applyBorder="1" applyAlignment="1">
      <alignment horizontal="left" vertical="center" wrapText="1"/>
    </xf>
    <xf numFmtId="0" fontId="16" fillId="2" borderId="44" xfId="4" applyFont="1" applyFill="1" applyBorder="1" applyAlignment="1">
      <alignment horizontal="left" vertical="center" wrapText="1"/>
    </xf>
    <xf numFmtId="0" fontId="9" fillId="2" borderId="0" xfId="4" applyFont="1" applyFill="1" applyAlignment="1">
      <alignment horizontal="center"/>
    </xf>
    <xf numFmtId="0" fontId="9" fillId="2" borderId="10" xfId="4" applyFont="1" applyFill="1" applyBorder="1" applyAlignment="1">
      <alignment horizontal="center"/>
    </xf>
    <xf numFmtId="0" fontId="9" fillId="2" borderId="47" xfId="4" applyFont="1" applyFill="1" applyBorder="1" applyAlignment="1">
      <alignment horizontal="center"/>
    </xf>
    <xf numFmtId="0" fontId="9" fillId="2" borderId="58" xfId="4" applyFont="1" applyFill="1" applyBorder="1" applyAlignment="1">
      <alignment horizontal="center"/>
    </xf>
    <xf numFmtId="0" fontId="9" fillId="2" borderId="10" xfId="4" applyFont="1" applyFill="1" applyBorder="1" applyAlignment="1">
      <alignment horizontal="center" vertical="center"/>
    </xf>
    <xf numFmtId="0" fontId="9" fillId="2" borderId="0" xfId="4" applyFont="1" applyFill="1" applyAlignment="1">
      <alignment horizontal="center" vertical="center"/>
    </xf>
    <xf numFmtId="0" fontId="9" fillId="2" borderId="9" xfId="4" applyFont="1" applyFill="1" applyBorder="1" applyAlignment="1">
      <alignment horizontal="center" vertical="center"/>
    </xf>
    <xf numFmtId="2" fontId="10" fillId="3" borderId="13" xfId="4" applyNumberFormat="1" applyFont="1" applyFill="1" applyBorder="1" applyAlignment="1" applyProtection="1">
      <alignment horizontal="center" vertical="center"/>
      <protection locked="0"/>
    </xf>
    <xf numFmtId="2" fontId="10" fillId="3" borderId="14" xfId="4" applyNumberFormat="1" applyFont="1" applyFill="1" applyBorder="1" applyAlignment="1" applyProtection="1">
      <alignment horizontal="center" vertical="center"/>
      <protection locked="0"/>
    </xf>
    <xf numFmtId="2" fontId="10" fillId="3" borderId="15" xfId="4" applyNumberFormat="1" applyFont="1" applyFill="1" applyBorder="1" applyAlignment="1" applyProtection="1">
      <alignment horizontal="center" vertical="center"/>
      <protection locked="0"/>
    </xf>
    <xf numFmtId="0" fontId="9" fillId="2" borderId="43" xfId="4" applyFont="1" applyFill="1" applyBorder="1" applyAlignment="1">
      <alignment horizontal="center" vertical="center"/>
    </xf>
    <xf numFmtId="0" fontId="10" fillId="3" borderId="0" xfId="4" applyFont="1" applyFill="1" applyAlignment="1" applyProtection="1">
      <alignment horizontal="left"/>
      <protection locked="0"/>
    </xf>
    <xf numFmtId="0" fontId="16" fillId="2" borderId="18" xfId="4" applyFont="1" applyFill="1" applyBorder="1" applyAlignment="1">
      <alignment horizontal="justify" vertical="center" wrapText="1"/>
    </xf>
    <xf numFmtId="0" fontId="16" fillId="2" borderId="19" xfId="4" applyFont="1" applyFill="1" applyBorder="1" applyAlignment="1">
      <alignment horizontal="justify" vertical="center" wrapText="1"/>
    </xf>
    <xf numFmtId="0" fontId="16" fillId="2" borderId="20" xfId="4" applyFont="1" applyFill="1" applyBorder="1" applyAlignment="1">
      <alignment horizontal="justify" vertical="center" wrapText="1"/>
    </xf>
    <xf numFmtId="0" fontId="16" fillId="2" borderId="18" xfId="4" applyFont="1" applyFill="1" applyBorder="1" applyAlignment="1">
      <alignment horizontal="left" vertical="center" wrapText="1"/>
    </xf>
    <xf numFmtId="0" fontId="16" fillId="2" borderId="19" xfId="4" applyFont="1" applyFill="1" applyBorder="1" applyAlignment="1">
      <alignment horizontal="left" vertical="center" wrapText="1"/>
    </xf>
    <xf numFmtId="0" fontId="16" fillId="2" borderId="20" xfId="4" applyFont="1" applyFill="1" applyBorder="1" applyAlignment="1">
      <alignment horizontal="left" vertical="center" wrapText="1"/>
    </xf>
    <xf numFmtId="0" fontId="16" fillId="2" borderId="21" xfId="4" applyFont="1" applyFill="1" applyBorder="1" applyAlignment="1">
      <alignment horizontal="center" vertical="center" wrapText="1"/>
    </xf>
    <xf numFmtId="0" fontId="16" fillId="2" borderId="22" xfId="4" applyFont="1" applyFill="1" applyBorder="1" applyAlignment="1">
      <alignment horizontal="center" vertical="center" wrapText="1"/>
    </xf>
    <xf numFmtId="0" fontId="16" fillId="2" borderId="43" xfId="4" applyFont="1" applyFill="1" applyBorder="1" applyAlignment="1">
      <alignment horizontal="center" vertical="center" wrapText="1"/>
    </xf>
    <xf numFmtId="0" fontId="16" fillId="2" borderId="44" xfId="4" applyFont="1" applyFill="1" applyBorder="1" applyAlignment="1">
      <alignment horizontal="center" vertical="center" wrapText="1"/>
    </xf>
    <xf numFmtId="0" fontId="9" fillId="2" borderId="40" xfId="4" applyFont="1" applyFill="1" applyBorder="1" applyAlignment="1">
      <alignment horizontal="center"/>
    </xf>
    <xf numFmtId="0" fontId="18" fillId="2" borderId="0" xfId="4" applyFont="1" applyFill="1" applyAlignment="1">
      <alignment horizontal="center" vertical="center"/>
    </xf>
    <xf numFmtId="0" fontId="19" fillId="2" borderId="0" xfId="4" applyFont="1" applyFill="1" applyAlignment="1">
      <alignment horizontal="center" vertical="center"/>
    </xf>
    <xf numFmtId="0" fontId="16" fillId="2" borderId="18" xfId="4" applyFont="1" applyFill="1" applyBorder="1" applyAlignment="1">
      <alignment horizontal="center"/>
    </xf>
    <xf numFmtId="0" fontId="16" fillId="2" borderId="19" xfId="4" applyFont="1" applyFill="1" applyBorder="1" applyAlignment="1">
      <alignment horizontal="center"/>
    </xf>
    <xf numFmtId="0" fontId="16" fillId="2" borderId="20" xfId="4" applyFont="1" applyFill="1" applyBorder="1" applyAlignment="1">
      <alignment horizontal="center"/>
    </xf>
    <xf numFmtId="0" fontId="17" fillId="2" borderId="10" xfId="4" applyFont="1" applyFill="1" applyBorder="1" applyAlignment="1">
      <alignment horizontal="center" vertical="center"/>
    </xf>
    <xf numFmtId="0" fontId="10" fillId="3" borderId="0" xfId="4" applyFont="1" applyFill="1" applyAlignment="1" applyProtection="1">
      <alignment horizontal="left" wrapText="1"/>
      <protection locked="0"/>
    </xf>
    <xf numFmtId="0" fontId="11" fillId="3" borderId="0" xfId="4" applyFont="1" applyFill="1" applyAlignment="1" applyProtection="1">
      <alignment horizontal="left" wrapText="1"/>
      <protection locked="0"/>
    </xf>
    <xf numFmtId="0" fontId="11" fillId="3" borderId="0" xfId="4" applyFont="1" applyFill="1" applyAlignment="1" applyProtection="1">
      <alignment horizontal="left"/>
      <protection locked="0"/>
    </xf>
    <xf numFmtId="0" fontId="3" fillId="2" borderId="0" xfId="2" applyFont="1" applyFill="1" applyAlignment="1">
      <alignment horizontal="center"/>
    </xf>
    <xf numFmtId="0" fontId="1" fillId="2" borderId="10" xfId="2" applyFont="1" applyFill="1" applyBorder="1" applyAlignment="1">
      <alignment horizontal="center"/>
    </xf>
    <xf numFmtId="10" fontId="12" fillId="2" borderId="14" xfId="5" applyNumberFormat="1" applyFont="1" applyFill="1" applyBorder="1" applyAlignment="1">
      <alignment horizontal="center" vertical="center"/>
    </xf>
    <xf numFmtId="0" fontId="16" fillId="2" borderId="21" xfId="5" applyFont="1" applyFill="1" applyBorder="1" applyAlignment="1">
      <alignment horizontal="left" vertical="center" wrapText="1"/>
    </xf>
    <xf numFmtId="0" fontId="16" fillId="2" borderId="10" xfId="5" applyFont="1" applyFill="1" applyBorder="1" applyAlignment="1">
      <alignment horizontal="left" vertical="center" wrapText="1"/>
    </xf>
    <xf numFmtId="0" fontId="16" fillId="2" borderId="43" xfId="5" applyFont="1" applyFill="1" applyBorder="1" applyAlignment="1">
      <alignment horizontal="left" vertical="center" wrapText="1"/>
    </xf>
    <xf numFmtId="0" fontId="16" fillId="2" borderId="9" xfId="5" applyFont="1" applyFill="1" applyBorder="1" applyAlignment="1">
      <alignment horizontal="left" vertical="center" wrapText="1"/>
    </xf>
    <xf numFmtId="0" fontId="16" fillId="2" borderId="22" xfId="5" applyFont="1" applyFill="1" applyBorder="1" applyAlignment="1">
      <alignment horizontal="left" vertical="center" wrapText="1"/>
    </xf>
    <xf numFmtId="0" fontId="16" fillId="2" borderId="44" xfId="5" applyFont="1" applyFill="1" applyBorder="1" applyAlignment="1">
      <alignment horizontal="left" vertical="center" wrapText="1"/>
    </xf>
    <xf numFmtId="0" fontId="9" fillId="2" borderId="0" xfId="5" applyFont="1" applyFill="1" applyAlignment="1">
      <alignment horizontal="center"/>
    </xf>
    <xf numFmtId="0" fontId="9" fillId="2" borderId="10" xfId="5" applyFont="1" applyFill="1" applyBorder="1" applyAlignment="1">
      <alignment horizontal="center"/>
    </xf>
    <xf numFmtId="0" fontId="9" fillId="2" borderId="47" xfId="5" applyFont="1" applyFill="1" applyBorder="1" applyAlignment="1">
      <alignment horizontal="center"/>
    </xf>
    <xf numFmtId="0" fontId="9" fillId="2" borderId="58" xfId="5" applyFont="1" applyFill="1" applyBorder="1" applyAlignment="1">
      <alignment horizontal="center"/>
    </xf>
    <xf numFmtId="0" fontId="9" fillId="2" borderId="10" xfId="5" applyFont="1" applyFill="1" applyBorder="1" applyAlignment="1">
      <alignment horizontal="center" vertical="center"/>
    </xf>
    <xf numFmtId="0" fontId="9" fillId="2" borderId="0" xfId="5" applyFont="1" applyFill="1" applyAlignment="1">
      <alignment horizontal="center" vertical="center"/>
    </xf>
    <xf numFmtId="0" fontId="9" fillId="2" borderId="9" xfId="5" applyFont="1" applyFill="1" applyBorder="1" applyAlignment="1">
      <alignment horizontal="center" vertical="center"/>
    </xf>
    <xf numFmtId="2" fontId="10" fillId="3" borderId="13" xfId="5" applyNumberFormat="1" applyFont="1" applyFill="1" applyBorder="1" applyAlignment="1" applyProtection="1">
      <alignment horizontal="center" vertical="center"/>
      <protection locked="0"/>
    </xf>
    <xf numFmtId="2" fontId="10" fillId="3" borderId="14" xfId="5" applyNumberFormat="1" applyFont="1" applyFill="1" applyBorder="1" applyAlignment="1" applyProtection="1">
      <alignment horizontal="center" vertical="center"/>
      <protection locked="0"/>
    </xf>
    <xf numFmtId="2" fontId="10" fillId="3" borderId="15" xfId="5" applyNumberFormat="1" applyFont="1" applyFill="1" applyBorder="1" applyAlignment="1" applyProtection="1">
      <alignment horizontal="center" vertical="center"/>
      <protection locked="0"/>
    </xf>
    <xf numFmtId="0" fontId="9" fillId="2" borderId="43" xfId="5" applyFont="1" applyFill="1" applyBorder="1" applyAlignment="1">
      <alignment horizontal="center" vertical="center"/>
    </xf>
    <xf numFmtId="0" fontId="10" fillId="3" borderId="0" xfId="5" applyFont="1" applyFill="1" applyAlignment="1" applyProtection="1">
      <alignment horizontal="left"/>
      <protection locked="0"/>
    </xf>
    <xf numFmtId="0" fontId="16" fillId="2" borderId="18" xfId="5" applyFont="1" applyFill="1" applyBorder="1" applyAlignment="1">
      <alignment horizontal="justify" vertical="center" wrapText="1"/>
    </xf>
    <xf numFmtId="0" fontId="16" fillId="2" borderId="19" xfId="5" applyFont="1" applyFill="1" applyBorder="1" applyAlignment="1">
      <alignment horizontal="justify" vertical="center" wrapText="1"/>
    </xf>
    <xf numFmtId="0" fontId="16" fillId="2" borderId="20" xfId="5" applyFont="1" applyFill="1" applyBorder="1" applyAlignment="1">
      <alignment horizontal="justify" vertical="center" wrapText="1"/>
    </xf>
    <xf numFmtId="0" fontId="16" fillId="2" borderId="18" xfId="5" applyFont="1" applyFill="1" applyBorder="1" applyAlignment="1">
      <alignment horizontal="left" vertical="center" wrapText="1"/>
    </xf>
    <xf numFmtId="0" fontId="16" fillId="2" borderId="19" xfId="5" applyFont="1" applyFill="1" applyBorder="1" applyAlignment="1">
      <alignment horizontal="left" vertical="center" wrapText="1"/>
    </xf>
    <xf numFmtId="0" fontId="16" fillId="2" borderId="20" xfId="5" applyFont="1" applyFill="1" applyBorder="1" applyAlignment="1">
      <alignment horizontal="left" vertical="center" wrapText="1"/>
    </xf>
    <xf numFmtId="0" fontId="16" fillId="2" borderId="21" xfId="5" applyFont="1" applyFill="1" applyBorder="1" applyAlignment="1">
      <alignment horizontal="center" vertical="center" wrapText="1"/>
    </xf>
    <xf numFmtId="0" fontId="16" fillId="2" borderId="22" xfId="5" applyFont="1" applyFill="1" applyBorder="1" applyAlignment="1">
      <alignment horizontal="center" vertical="center" wrapText="1"/>
    </xf>
    <xf numFmtId="0" fontId="16" fillId="2" borderId="43" xfId="5" applyFont="1" applyFill="1" applyBorder="1" applyAlignment="1">
      <alignment horizontal="center" vertical="center" wrapText="1"/>
    </xf>
    <xf numFmtId="0" fontId="16" fillId="2" borderId="44" xfId="5" applyFont="1" applyFill="1" applyBorder="1" applyAlignment="1">
      <alignment horizontal="center" vertical="center" wrapText="1"/>
    </xf>
    <xf numFmtId="0" fontId="9" fillId="2" borderId="40" xfId="5" applyFont="1" applyFill="1" applyBorder="1" applyAlignment="1">
      <alignment horizontal="center"/>
    </xf>
    <xf numFmtId="0" fontId="18" fillId="2" borderId="0" xfId="5" applyFont="1" applyFill="1" applyAlignment="1">
      <alignment horizontal="center" vertical="center"/>
    </xf>
    <xf numFmtId="0" fontId="19" fillId="2" borderId="0" xfId="5" applyFont="1" applyFill="1" applyAlignment="1">
      <alignment horizontal="center" vertical="center"/>
    </xf>
    <xf numFmtId="0" fontId="16" fillId="2" borderId="18" xfId="5" applyFont="1" applyFill="1" applyBorder="1" applyAlignment="1">
      <alignment horizontal="center"/>
    </xf>
    <xf numFmtId="0" fontId="16" fillId="2" borderId="19" xfId="5" applyFont="1" applyFill="1" applyBorder="1" applyAlignment="1">
      <alignment horizontal="center"/>
    </xf>
    <xf numFmtId="0" fontId="16" fillId="2" borderId="20" xfId="5" applyFont="1" applyFill="1" applyBorder="1" applyAlignment="1">
      <alignment horizontal="center"/>
    </xf>
    <xf numFmtId="0" fontId="17" fillId="2" borderId="10" xfId="5" applyFont="1" applyFill="1" applyBorder="1" applyAlignment="1">
      <alignment horizontal="center" vertical="center"/>
    </xf>
    <xf numFmtId="0" fontId="10" fillId="3" borderId="0" xfId="5" applyFont="1" applyFill="1" applyAlignment="1" applyProtection="1">
      <alignment horizontal="left" wrapText="1"/>
      <protection locked="0"/>
    </xf>
    <xf numFmtId="0" fontId="11" fillId="3" borderId="0" xfId="5" applyFont="1" applyFill="1" applyAlignment="1" applyProtection="1">
      <alignment horizontal="left" wrapText="1"/>
      <protection locked="0"/>
    </xf>
    <xf numFmtId="0" fontId="11" fillId="3" borderId="0" xfId="5" applyFont="1" applyFill="1" applyAlignment="1" applyProtection="1">
      <alignment horizontal="left"/>
      <protection locked="0"/>
    </xf>
  </cellXfs>
  <cellStyles count="7">
    <cellStyle name="Normal" xfId="0" builtinId="0"/>
    <cellStyle name="Normal 2" xfId="1"/>
    <cellStyle name="Normal 3" xfId="2"/>
    <cellStyle name="Normal 4" xfId="3"/>
    <cellStyle name="Normal 5" xfId="4"/>
    <cellStyle name="Normal 6" xfId="5"/>
    <cellStyle name="Normal 7" xfId="6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3" workbookViewId="0">
      <selection activeCell="C47" sqref="C47"/>
    </sheetView>
  </sheetViews>
  <sheetFormatPr defaultRowHeight="15" x14ac:dyDescent="0.3"/>
  <cols>
    <col min="1" max="1" width="15.5703125" style="2" customWidth="1"/>
    <col min="2" max="2" width="18.42578125" style="2" customWidth="1"/>
    <col min="3" max="3" width="14.28515625" style="2" customWidth="1"/>
    <col min="4" max="4" width="15" style="2" customWidth="1"/>
    <col min="5" max="5" width="9.140625" style="2" customWidth="1"/>
    <col min="6" max="6" width="27.85546875" style="2" customWidth="1"/>
    <col min="7" max="7" width="12.28515625" style="2" customWidth="1"/>
    <col min="8" max="8" width="9.140625" style="2" customWidth="1"/>
    <col min="9" max="16384" width="9.140625" style="1"/>
  </cols>
  <sheetData>
    <row r="10" spans="1:7" ht="13.5" customHeight="1" thickBot="1" x14ac:dyDescent="0.35"/>
    <row r="11" spans="1:7" ht="13.5" customHeight="1" thickBot="1" x14ac:dyDescent="0.35">
      <c r="A11" s="674" t="s">
        <v>28</v>
      </c>
      <c r="B11" s="675"/>
      <c r="C11" s="675"/>
      <c r="D11" s="675"/>
      <c r="E11" s="675"/>
      <c r="F11" s="676"/>
      <c r="G11" s="44"/>
    </row>
    <row r="12" spans="1:7" ht="16.5" customHeight="1" x14ac:dyDescent="0.3">
      <c r="A12" s="671" t="s">
        <v>29</v>
      </c>
      <c r="B12" s="671"/>
      <c r="C12" s="671"/>
      <c r="D12" s="671"/>
      <c r="E12" s="671"/>
      <c r="F12" s="671"/>
      <c r="G12" s="43"/>
    </row>
    <row r="14" spans="1:7" ht="16.5" customHeight="1" x14ac:dyDescent="0.3">
      <c r="A14" s="670" t="s">
        <v>30</v>
      </c>
      <c r="B14" s="670"/>
      <c r="C14" s="4" t="s">
        <v>5</v>
      </c>
    </row>
    <row r="15" spans="1:7" ht="16.5" customHeight="1" x14ac:dyDescent="0.3">
      <c r="A15" s="670" t="s">
        <v>31</v>
      </c>
      <c r="B15" s="670"/>
      <c r="C15" s="4" t="s">
        <v>129</v>
      </c>
    </row>
    <row r="16" spans="1:7" ht="16.5" customHeight="1" x14ac:dyDescent="0.3">
      <c r="A16" s="670" t="s">
        <v>32</v>
      </c>
      <c r="B16" s="670"/>
      <c r="C16" s="4" t="s">
        <v>132</v>
      </c>
    </row>
    <row r="17" spans="1:5" ht="16.5" customHeight="1" x14ac:dyDescent="0.3">
      <c r="A17" s="670" t="s">
        <v>33</v>
      </c>
      <c r="B17" s="670"/>
      <c r="C17" s="4" t="s">
        <v>131</v>
      </c>
    </row>
    <row r="18" spans="1:5" ht="16.5" customHeight="1" x14ac:dyDescent="0.3">
      <c r="A18" s="670" t="s">
        <v>34</v>
      </c>
      <c r="B18" s="670"/>
      <c r="C18" s="42" t="s">
        <v>130</v>
      </c>
    </row>
    <row r="19" spans="1:5" ht="16.5" customHeight="1" x14ac:dyDescent="0.3">
      <c r="A19" s="670" t="s">
        <v>35</v>
      </c>
      <c r="B19" s="670"/>
      <c r="C19" s="42" t="e">
        <f>#REF!</f>
        <v>#REF!</v>
      </c>
    </row>
    <row r="20" spans="1:5" ht="16.5" customHeight="1" x14ac:dyDescent="0.3">
      <c r="A20" s="7"/>
      <c r="B20" s="7"/>
      <c r="C20" s="41"/>
    </row>
    <row r="21" spans="1:5" ht="16.5" customHeight="1" x14ac:dyDescent="0.3">
      <c r="A21" s="671" t="s">
        <v>1</v>
      </c>
      <c r="B21" s="671"/>
      <c r="C21" s="40" t="s">
        <v>36</v>
      </c>
      <c r="D21" s="12"/>
    </row>
    <row r="22" spans="1:5" ht="15.75" customHeight="1" thickBot="1" x14ac:dyDescent="0.35">
      <c r="A22" s="677"/>
      <c r="B22" s="677"/>
      <c r="C22" s="39"/>
      <c r="D22" s="677"/>
      <c r="E22" s="677"/>
    </row>
    <row r="23" spans="1:5" ht="33.75" customHeight="1" thickBot="1" x14ac:dyDescent="0.35">
      <c r="C23" s="38" t="s">
        <v>37</v>
      </c>
      <c r="D23" s="21" t="s">
        <v>38</v>
      </c>
      <c r="E23" s="37"/>
    </row>
    <row r="24" spans="1:5" ht="15.75" customHeight="1" x14ac:dyDescent="0.3">
      <c r="C24" s="35">
        <v>1866.44</v>
      </c>
      <c r="D24" s="36">
        <f t="shared" ref="D24:D43" si="0">(C24-$C$46)/$C$46</f>
        <v>-1.1533887630059587E-2</v>
      </c>
      <c r="E24" s="31"/>
    </row>
    <row r="25" spans="1:5" ht="15.75" customHeight="1" x14ac:dyDescent="0.3">
      <c r="C25" s="35">
        <v>1913.01</v>
      </c>
      <c r="D25" s="34">
        <f t="shared" si="0"/>
        <v>1.3129571604133881E-2</v>
      </c>
      <c r="E25" s="31"/>
    </row>
    <row r="26" spans="1:5" ht="15.75" customHeight="1" x14ac:dyDescent="0.3">
      <c r="C26" s="35">
        <v>1898.25</v>
      </c>
      <c r="D26" s="34">
        <f t="shared" si="0"/>
        <v>5.3126796501571615E-3</v>
      </c>
      <c r="E26" s="31"/>
    </row>
    <row r="27" spans="1:5" ht="15.75" customHeight="1" x14ac:dyDescent="0.3">
      <c r="C27" s="35">
        <v>1864.8</v>
      </c>
      <c r="D27" s="34">
        <f t="shared" si="0"/>
        <v>-1.2402431180501499E-2</v>
      </c>
      <c r="E27" s="31"/>
    </row>
    <row r="28" spans="1:5" ht="15.75" customHeight="1" x14ac:dyDescent="0.3">
      <c r="C28" s="35">
        <v>1919.65</v>
      </c>
      <c r="D28" s="34">
        <f t="shared" si="0"/>
        <v>1.6646113783971704E-2</v>
      </c>
      <c r="E28" s="31"/>
    </row>
    <row r="29" spans="1:5" ht="15.75" customHeight="1" x14ac:dyDescent="0.3">
      <c r="C29" s="35">
        <v>1908.79</v>
      </c>
      <c r="D29" s="34">
        <f t="shared" si="0"/>
        <v>1.089466076092372E-2</v>
      </c>
      <c r="E29" s="31"/>
    </row>
    <row r="30" spans="1:5" ht="15.75" customHeight="1" x14ac:dyDescent="0.3">
      <c r="C30" s="35">
        <v>1903.05</v>
      </c>
      <c r="D30" s="34">
        <f t="shared" si="0"/>
        <v>7.8547583343772098E-3</v>
      </c>
      <c r="E30" s="31"/>
    </row>
    <row r="31" spans="1:5" ht="15.75" customHeight="1" x14ac:dyDescent="0.3">
      <c r="C31" s="35">
        <v>1873</v>
      </c>
      <c r="D31" s="34">
        <f t="shared" si="0"/>
        <v>-8.0597134282921826E-3</v>
      </c>
      <c r="E31" s="31"/>
    </row>
    <row r="32" spans="1:5" ht="15.75" customHeight="1" x14ac:dyDescent="0.3">
      <c r="C32" s="35">
        <v>1878.64</v>
      </c>
      <c r="D32" s="34">
        <f t="shared" si="0"/>
        <v>-5.0727709743335443E-3</v>
      </c>
      <c r="E32" s="31"/>
    </row>
    <row r="33" spans="1:7" ht="15.75" customHeight="1" x14ac:dyDescent="0.3">
      <c r="C33" s="35">
        <v>1824.81</v>
      </c>
      <c r="D33" s="34">
        <f t="shared" si="0"/>
        <v>-3.3581124218409988E-2</v>
      </c>
      <c r="E33" s="31"/>
    </row>
    <row r="34" spans="1:7" ht="15.75" customHeight="1" x14ac:dyDescent="0.3">
      <c r="C34" s="35">
        <v>1874.31</v>
      </c>
      <c r="D34" s="34">
        <f t="shared" si="0"/>
        <v>-7.3659377873904839E-3</v>
      </c>
      <c r="E34" s="31"/>
    </row>
    <row r="35" spans="1:7" ht="15.75" customHeight="1" x14ac:dyDescent="0.3">
      <c r="C35" s="35">
        <v>1865.03</v>
      </c>
      <c r="D35" s="34">
        <f t="shared" si="0"/>
        <v>-1.2280623243549277E-2</v>
      </c>
      <c r="E35" s="31"/>
    </row>
    <row r="36" spans="1:7" ht="15.75" customHeight="1" x14ac:dyDescent="0.3">
      <c r="C36" s="35">
        <v>1897.59</v>
      </c>
      <c r="D36" s="34">
        <f t="shared" si="0"/>
        <v>4.9631438310768581E-3</v>
      </c>
      <c r="E36" s="31"/>
    </row>
    <row r="37" spans="1:7" ht="15.75" customHeight="1" x14ac:dyDescent="0.3">
      <c r="C37" s="35">
        <v>1902.87</v>
      </c>
      <c r="D37" s="34">
        <f t="shared" si="0"/>
        <v>7.7594303837189241E-3</v>
      </c>
      <c r="E37" s="31"/>
    </row>
    <row r="38" spans="1:7" ht="15.75" customHeight="1" x14ac:dyDescent="0.3">
      <c r="C38" s="35">
        <v>1910.29</v>
      </c>
      <c r="D38" s="34">
        <f t="shared" si="0"/>
        <v>1.1689060349742493E-2</v>
      </c>
      <c r="E38" s="31"/>
    </row>
    <row r="39" spans="1:7" ht="15.75" customHeight="1" x14ac:dyDescent="0.3">
      <c r="C39" s="35">
        <v>1899.77</v>
      </c>
      <c r="D39" s="34">
        <f t="shared" si="0"/>
        <v>6.1176712334935083E-3</v>
      </c>
      <c r="E39" s="31"/>
    </row>
    <row r="40" spans="1:7" ht="15.75" customHeight="1" x14ac:dyDescent="0.3">
      <c r="C40" s="35">
        <v>1876.47</v>
      </c>
      <c r="D40" s="34">
        <f t="shared" si="0"/>
        <v>-6.2220023794914078E-3</v>
      </c>
      <c r="E40" s="31"/>
    </row>
    <row r="41" spans="1:7" ht="15.75" customHeight="1" x14ac:dyDescent="0.3">
      <c r="C41" s="35">
        <v>1905.66</v>
      </c>
      <c r="D41" s="34">
        <f t="shared" si="0"/>
        <v>9.2370136189219437E-3</v>
      </c>
      <c r="E41" s="31"/>
    </row>
    <row r="42" spans="1:7" ht="15.75" customHeight="1" x14ac:dyDescent="0.3">
      <c r="C42" s="35">
        <v>1896.2</v>
      </c>
      <c r="D42" s="34">
        <f t="shared" si="0"/>
        <v>4.2270002121048622E-3</v>
      </c>
      <c r="E42" s="31"/>
    </row>
    <row r="43" spans="1:7" ht="16.5" customHeight="1" thickBot="1" x14ac:dyDescent="0.35">
      <c r="C43" s="33">
        <v>1885.74</v>
      </c>
      <c r="D43" s="32">
        <f t="shared" si="0"/>
        <v>-1.3126129205914003E-3</v>
      </c>
      <c r="E43" s="31"/>
    </row>
    <row r="44" spans="1:7" ht="16.5" customHeight="1" thickBot="1" x14ac:dyDescent="0.35">
      <c r="C44" s="27"/>
      <c r="D44" s="31"/>
      <c r="E44" s="30"/>
    </row>
    <row r="45" spans="1:7" ht="16.5" customHeight="1" thickBot="1" x14ac:dyDescent="0.35">
      <c r="B45" s="26" t="s">
        <v>39</v>
      </c>
      <c r="C45" s="29">
        <f>SUM(C24:C44)</f>
        <v>37764.369999999995</v>
      </c>
      <c r="D45" s="28"/>
      <c r="E45" s="27"/>
    </row>
    <row r="46" spans="1:7" ht="17.25" customHeight="1" thickBot="1" x14ac:dyDescent="0.35">
      <c r="B46" s="26" t="s">
        <v>40</v>
      </c>
      <c r="C46" s="25">
        <f>AVERAGE(C24:C44)</f>
        <v>1888.2184999999997</v>
      </c>
      <c r="E46" s="23"/>
    </row>
    <row r="47" spans="1:7" ht="17.25" customHeight="1" thickBot="1" x14ac:dyDescent="0.35">
      <c r="A47" s="4"/>
      <c r="B47" s="24"/>
      <c r="D47" s="19"/>
      <c r="E47" s="23"/>
    </row>
    <row r="48" spans="1:7" ht="33.75" customHeight="1" thickBot="1" x14ac:dyDescent="0.35">
      <c r="B48" s="22" t="s">
        <v>40</v>
      </c>
      <c r="C48" s="21" t="s">
        <v>41</v>
      </c>
      <c r="D48" s="20"/>
      <c r="G48" s="19"/>
    </row>
    <row r="49" spans="1:6" ht="17.25" customHeight="1" thickBot="1" x14ac:dyDescent="0.35">
      <c r="B49" s="672">
        <f>C46</f>
        <v>1888.2184999999997</v>
      </c>
      <c r="C49" s="18">
        <f>-IF(C46&lt;=80,10%,IF(C46&lt;250,7.5%,5%))</f>
        <v>-0.05</v>
      </c>
      <c r="D49" s="16">
        <f>IF(C46&lt;=80,C46*0.9,IF(C46&lt;250,C46*0.925,C46*0.95))</f>
        <v>1793.8075749999996</v>
      </c>
    </row>
    <row r="50" spans="1:6" ht="17.25" customHeight="1" thickBot="1" x14ac:dyDescent="0.35">
      <c r="B50" s="673"/>
      <c r="C50" s="17">
        <f>IF(C46&lt;=80, 10%, IF(C46&lt;250, 7.5%, 5%))</f>
        <v>0.05</v>
      </c>
      <c r="D50" s="16">
        <f>IF(C46&lt;=80, C46*1.1, IF(C46&lt;250, C46*1.075, C46*1.05))</f>
        <v>1982.6294249999999</v>
      </c>
    </row>
    <row r="51" spans="1:6" ht="16.5" customHeight="1" thickBot="1" x14ac:dyDescent="0.35">
      <c r="A51" s="15"/>
      <c r="B51" s="14"/>
      <c r="C51" s="4"/>
      <c r="D51" s="13"/>
      <c r="E51" s="4"/>
      <c r="F51" s="12"/>
    </row>
    <row r="52" spans="1:6" ht="16.5" customHeight="1" x14ac:dyDescent="0.3">
      <c r="A52" s="4"/>
      <c r="B52" s="11" t="s">
        <v>23</v>
      </c>
      <c r="C52" s="11"/>
      <c r="D52" s="9" t="s">
        <v>24</v>
      </c>
      <c r="E52" s="10"/>
      <c r="F52" s="9" t="s">
        <v>25</v>
      </c>
    </row>
    <row r="53" spans="1:6" ht="34.5" customHeight="1" x14ac:dyDescent="0.3">
      <c r="A53" s="7" t="s">
        <v>26</v>
      </c>
      <c r="B53" s="8"/>
      <c r="C53" s="4"/>
      <c r="D53" s="8"/>
      <c r="E53" s="4"/>
      <c r="F53" s="8"/>
    </row>
    <row r="54" spans="1:6" ht="34.5" customHeight="1" x14ac:dyDescent="0.3">
      <c r="A54" s="7" t="s">
        <v>27</v>
      </c>
      <c r="B54" s="5"/>
      <c r="C54" s="6"/>
      <c r="D54" s="5"/>
      <c r="E54" s="4"/>
      <c r="F54" s="3"/>
    </row>
  </sheetData>
  <sheetProtection password="B3F3" sheet="1" formatColumns="0" formatRows="0" insertColumns="0" insertHyperlinks="0" deleteColumns="0" deleteRows="0" autoFilter="0" pivotTables="0"/>
  <mergeCells count="12">
    <mergeCell ref="A19:B19"/>
    <mergeCell ref="A21:B21"/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view="pageBreakPreview" topLeftCell="A22" zoomScaleSheetLayoutView="100" workbookViewId="0">
      <selection activeCell="A24" sqref="A24:G47"/>
    </sheetView>
  </sheetViews>
  <sheetFormatPr defaultRowHeight="13.5" x14ac:dyDescent="0.25"/>
  <cols>
    <col min="1" max="1" width="27.5703125" style="623" customWidth="1"/>
    <col min="2" max="2" width="20.42578125" style="623" customWidth="1"/>
    <col min="3" max="3" width="31.85546875" style="623" customWidth="1"/>
    <col min="4" max="4" width="25.85546875" style="623" customWidth="1"/>
    <col min="5" max="5" width="25.7109375" style="623" customWidth="1"/>
    <col min="6" max="6" width="23.140625" style="623" customWidth="1"/>
    <col min="7" max="7" width="28.42578125" style="623" customWidth="1"/>
    <col min="8" max="8" width="21.5703125" style="623" customWidth="1"/>
    <col min="9" max="9" width="9.140625" style="623" customWidth="1"/>
    <col min="10" max="16384" width="9.140625" style="659"/>
  </cols>
  <sheetData>
    <row r="1" spans="1:5" ht="18.75" customHeight="1" x14ac:dyDescent="0.3">
      <c r="A1" s="678" t="s">
        <v>0</v>
      </c>
      <c r="B1" s="678"/>
      <c r="C1" s="678"/>
      <c r="D1" s="678"/>
      <c r="E1" s="678"/>
    </row>
    <row r="2" spans="1:5" ht="16.5" customHeight="1" x14ac:dyDescent="0.3">
      <c r="A2" s="624" t="s">
        <v>1</v>
      </c>
      <c r="B2" s="625" t="s">
        <v>2</v>
      </c>
    </row>
    <row r="3" spans="1:5" ht="16.5" customHeight="1" x14ac:dyDescent="0.3">
      <c r="A3" s="626" t="s">
        <v>3</v>
      </c>
      <c r="B3" s="626" t="s">
        <v>122</v>
      </c>
      <c r="D3" s="627"/>
      <c r="E3" s="628"/>
    </row>
    <row r="4" spans="1:5" ht="16.5" customHeight="1" x14ac:dyDescent="0.3">
      <c r="A4" s="629" t="s">
        <v>4</v>
      </c>
      <c r="B4" s="630" t="s">
        <v>134</v>
      </c>
      <c r="C4" s="628"/>
      <c r="D4" s="628"/>
      <c r="E4" s="628"/>
    </row>
    <row r="5" spans="1:5" ht="16.5" customHeight="1" x14ac:dyDescent="0.3">
      <c r="A5" s="629" t="s">
        <v>6</v>
      </c>
      <c r="B5" s="667">
        <v>98.8</v>
      </c>
      <c r="C5" s="628"/>
      <c r="D5" s="628"/>
      <c r="E5" s="628"/>
    </row>
    <row r="6" spans="1:5" ht="16.5" customHeight="1" x14ac:dyDescent="0.3">
      <c r="A6" s="626" t="s">
        <v>7</v>
      </c>
      <c r="B6" s="630">
        <f>'Tenofovir Disoproxil Fumarate'!D43</f>
        <v>14.56</v>
      </c>
      <c r="C6" s="628"/>
      <c r="D6" s="628"/>
      <c r="E6" s="628"/>
    </row>
    <row r="7" spans="1:5" ht="16.5" customHeight="1" x14ac:dyDescent="0.3">
      <c r="A7" s="626" t="s">
        <v>8</v>
      </c>
      <c r="B7" s="631">
        <f>B6/50*10/25</f>
        <v>0.11648</v>
      </c>
      <c r="C7" s="628"/>
      <c r="D7" s="628"/>
      <c r="E7" s="628"/>
    </row>
    <row r="8" spans="1:5" ht="15.75" customHeight="1" x14ac:dyDescent="0.25">
      <c r="A8" s="628"/>
      <c r="B8" s="632"/>
      <c r="C8" s="628"/>
      <c r="D8" s="628"/>
      <c r="E8" s="628"/>
    </row>
    <row r="9" spans="1:5" ht="16.5" customHeight="1" x14ac:dyDescent="0.3">
      <c r="A9" s="633" t="s">
        <v>10</v>
      </c>
      <c r="B9" s="634" t="s">
        <v>11</v>
      </c>
      <c r="C9" s="633" t="s">
        <v>12</v>
      </c>
      <c r="D9" s="633" t="s">
        <v>13</v>
      </c>
      <c r="E9" s="633" t="s">
        <v>14</v>
      </c>
    </row>
    <row r="10" spans="1:5" ht="16.5" customHeight="1" x14ac:dyDescent="0.3">
      <c r="A10" s="635">
        <v>1</v>
      </c>
      <c r="B10" s="636">
        <v>22608947</v>
      </c>
      <c r="C10" s="636">
        <v>54667.7</v>
      </c>
      <c r="D10" s="637">
        <v>1.1000000000000001</v>
      </c>
      <c r="E10" s="638">
        <v>16.100000000000001</v>
      </c>
    </row>
    <row r="11" spans="1:5" ht="16.5" customHeight="1" x14ac:dyDescent="0.3">
      <c r="A11" s="635">
        <v>2</v>
      </c>
      <c r="B11" s="636">
        <v>22699482</v>
      </c>
      <c r="C11" s="636">
        <v>54870.8</v>
      </c>
      <c r="D11" s="637">
        <v>1.1000000000000001</v>
      </c>
      <c r="E11" s="637">
        <v>16.100000000000001</v>
      </c>
    </row>
    <row r="12" spans="1:5" ht="16.5" customHeight="1" x14ac:dyDescent="0.3">
      <c r="A12" s="635">
        <v>3</v>
      </c>
      <c r="B12" s="636">
        <v>22660600</v>
      </c>
      <c r="C12" s="636">
        <v>54780.5</v>
      </c>
      <c r="D12" s="637">
        <v>1.1000000000000001</v>
      </c>
      <c r="E12" s="637">
        <v>16.100000000000001</v>
      </c>
    </row>
    <row r="13" spans="1:5" ht="16.5" customHeight="1" x14ac:dyDescent="0.3">
      <c r="A13" s="635">
        <v>4</v>
      </c>
      <c r="B13" s="636">
        <v>22528640</v>
      </c>
      <c r="C13" s="636">
        <v>54560.1</v>
      </c>
      <c r="D13" s="637">
        <v>1.1000000000000001</v>
      </c>
      <c r="E13" s="637">
        <v>16.100000000000001</v>
      </c>
    </row>
    <row r="14" spans="1:5" ht="16.5" customHeight="1" x14ac:dyDescent="0.3">
      <c r="A14" s="635">
        <v>5</v>
      </c>
      <c r="B14" s="636">
        <v>22525469</v>
      </c>
      <c r="C14" s="636">
        <v>55340</v>
      </c>
      <c r="D14" s="637">
        <v>1.1000000000000001</v>
      </c>
      <c r="E14" s="637">
        <v>16.100000000000001</v>
      </c>
    </row>
    <row r="15" spans="1:5" ht="16.5" customHeight="1" x14ac:dyDescent="0.3">
      <c r="A15" s="635">
        <v>6</v>
      </c>
      <c r="B15" s="639">
        <v>22499874</v>
      </c>
      <c r="C15" s="639">
        <v>55285</v>
      </c>
      <c r="D15" s="640">
        <v>1.1000000000000001</v>
      </c>
      <c r="E15" s="640">
        <v>16.100000000000001</v>
      </c>
    </row>
    <row r="16" spans="1:5" ht="16.5" customHeight="1" x14ac:dyDescent="0.3">
      <c r="A16" s="641" t="s">
        <v>15</v>
      </c>
      <c r="B16" s="642">
        <f>AVERAGE(B10:B15)</f>
        <v>22587168.666666668</v>
      </c>
      <c r="C16" s="643">
        <f>AVERAGE(C10:C15)</f>
        <v>54917.35</v>
      </c>
      <c r="D16" s="644">
        <f>AVERAGE(D10:D15)</f>
        <v>1.0999999999999999</v>
      </c>
      <c r="E16" s="644">
        <f>AVERAGE(E10:E15)</f>
        <v>16.099999999999998</v>
      </c>
    </row>
    <row r="17" spans="1:5" ht="16.5" customHeight="1" x14ac:dyDescent="0.3">
      <c r="A17" s="645" t="s">
        <v>16</v>
      </c>
      <c r="B17" s="646">
        <f>(STDEV(B10:B15)/B16)</f>
        <v>3.614881059678996E-3</v>
      </c>
      <c r="C17" s="647"/>
      <c r="D17" s="647"/>
      <c r="E17" s="648"/>
    </row>
    <row r="18" spans="1:5" s="623" customFormat="1" ht="16.5" customHeight="1" x14ac:dyDescent="0.3">
      <c r="A18" s="649" t="s">
        <v>17</v>
      </c>
      <c r="B18" s="650">
        <f>COUNT(B10:B15)</f>
        <v>6</v>
      </c>
      <c r="C18" s="651"/>
      <c r="D18" s="652"/>
      <c r="E18" s="653"/>
    </row>
    <row r="19" spans="1:5" s="623" customFormat="1" ht="15.75" customHeight="1" x14ac:dyDescent="0.25">
      <c r="A19" s="628"/>
      <c r="B19" s="628"/>
      <c r="C19" s="628"/>
      <c r="D19" s="628"/>
      <c r="E19" s="628"/>
    </row>
    <row r="20" spans="1:5" s="623" customFormat="1" ht="16.5" customHeight="1" x14ac:dyDescent="0.3">
      <c r="A20" s="629" t="s">
        <v>18</v>
      </c>
      <c r="B20" s="654" t="s">
        <v>19</v>
      </c>
      <c r="C20" s="655"/>
      <c r="D20" s="655"/>
      <c r="E20" s="655"/>
    </row>
    <row r="21" spans="1:5" ht="16.5" customHeight="1" x14ac:dyDescent="0.3">
      <c r="A21" s="629"/>
      <c r="B21" s="654" t="s">
        <v>20</v>
      </c>
      <c r="C21" s="655"/>
      <c r="D21" s="655"/>
      <c r="E21" s="655"/>
    </row>
    <row r="22" spans="1:5" ht="16.5" customHeight="1" x14ac:dyDescent="0.3">
      <c r="A22" s="629"/>
      <c r="B22" s="654" t="s">
        <v>21</v>
      </c>
      <c r="C22" s="655"/>
      <c r="D22" s="655"/>
      <c r="E22" s="655"/>
    </row>
    <row r="23" spans="1:5" ht="15.75" customHeight="1" x14ac:dyDescent="0.25">
      <c r="A23" s="628"/>
      <c r="B23" s="628"/>
      <c r="C23" s="628"/>
      <c r="D23" s="628"/>
      <c r="E23" s="628"/>
    </row>
    <row r="24" spans="1:5" ht="16.5" customHeight="1" x14ac:dyDescent="0.3">
      <c r="A24" s="624" t="s">
        <v>1</v>
      </c>
      <c r="B24" s="625" t="s">
        <v>22</v>
      </c>
    </row>
    <row r="25" spans="1:5" ht="16.5" customHeight="1" x14ac:dyDescent="0.3">
      <c r="A25" s="629" t="s">
        <v>4</v>
      </c>
      <c r="B25" s="668" t="str">
        <f>B4</f>
        <v>Tenofovir DF</v>
      </c>
      <c r="C25" s="628"/>
      <c r="D25" s="628"/>
      <c r="E25" s="628"/>
    </row>
    <row r="26" spans="1:5" ht="16.5" customHeight="1" x14ac:dyDescent="0.3">
      <c r="A26" s="629" t="s">
        <v>6</v>
      </c>
      <c r="B26" s="630">
        <v>98.8</v>
      </c>
      <c r="C26" s="628"/>
      <c r="D26" s="628"/>
      <c r="E26" s="628"/>
    </row>
    <row r="27" spans="1:5" ht="16.5" customHeight="1" x14ac:dyDescent="0.3">
      <c r="A27" s="626" t="s">
        <v>7</v>
      </c>
      <c r="B27" s="630">
        <f>'Tenofovir Disoproxil Fumarate'!D96</f>
        <v>15.07</v>
      </c>
      <c r="C27" s="628"/>
      <c r="D27" s="628"/>
      <c r="E27" s="628"/>
    </row>
    <row r="28" spans="1:5" ht="16.5" customHeight="1" x14ac:dyDescent="0.3">
      <c r="A28" s="626" t="s">
        <v>8</v>
      </c>
      <c r="B28" s="631">
        <f>B27/25*10/20</f>
        <v>0.3014</v>
      </c>
      <c r="C28" s="628"/>
      <c r="D28" s="628"/>
      <c r="E28" s="628"/>
    </row>
    <row r="29" spans="1:5" ht="15.75" customHeight="1" x14ac:dyDescent="0.25">
      <c r="A29" s="628"/>
      <c r="B29" s="628"/>
      <c r="C29" s="628"/>
      <c r="D29" s="628"/>
      <c r="E29" s="628"/>
    </row>
    <row r="30" spans="1:5" ht="16.5" customHeight="1" x14ac:dyDescent="0.3">
      <c r="A30" s="633" t="s">
        <v>10</v>
      </c>
      <c r="B30" s="634" t="s">
        <v>11</v>
      </c>
      <c r="C30" s="633" t="s">
        <v>12</v>
      </c>
      <c r="D30" s="633" t="s">
        <v>13</v>
      </c>
      <c r="E30" s="633" t="s">
        <v>14</v>
      </c>
    </row>
    <row r="31" spans="1:5" ht="16.5" customHeight="1" x14ac:dyDescent="0.3">
      <c r="A31" s="635">
        <v>1</v>
      </c>
      <c r="B31" s="58">
        <v>6215959</v>
      </c>
      <c r="C31" s="58">
        <v>212865.5</v>
      </c>
      <c r="D31" s="59">
        <v>1.2</v>
      </c>
      <c r="E31" s="60">
        <v>17</v>
      </c>
    </row>
    <row r="32" spans="1:5" ht="16.5" customHeight="1" x14ac:dyDescent="0.3">
      <c r="A32" s="635">
        <v>2</v>
      </c>
      <c r="B32" s="58">
        <v>6146291</v>
      </c>
      <c r="C32" s="58">
        <v>213632.3</v>
      </c>
      <c r="D32" s="59">
        <v>1.2</v>
      </c>
      <c r="E32" s="59">
        <v>17</v>
      </c>
    </row>
    <row r="33" spans="1:7" ht="16.5" customHeight="1" x14ac:dyDescent="0.3">
      <c r="A33" s="635">
        <v>3</v>
      </c>
      <c r="B33" s="58">
        <v>6117690</v>
      </c>
      <c r="C33" s="58">
        <v>211832.5</v>
      </c>
      <c r="D33" s="59">
        <v>1.2</v>
      </c>
      <c r="E33" s="59">
        <v>17</v>
      </c>
    </row>
    <row r="34" spans="1:7" ht="16.5" customHeight="1" x14ac:dyDescent="0.3">
      <c r="A34" s="635">
        <v>4</v>
      </c>
      <c r="B34" s="58">
        <v>6046996</v>
      </c>
      <c r="C34" s="58">
        <v>211255.5</v>
      </c>
      <c r="D34" s="59">
        <v>1.2</v>
      </c>
      <c r="E34" s="59">
        <v>17</v>
      </c>
    </row>
    <row r="35" spans="1:7" ht="16.5" customHeight="1" x14ac:dyDescent="0.3">
      <c r="A35" s="635">
        <v>5</v>
      </c>
      <c r="B35" s="58">
        <v>6022405</v>
      </c>
      <c r="C35" s="58">
        <v>212011.9</v>
      </c>
      <c r="D35" s="59">
        <v>1.2</v>
      </c>
      <c r="E35" s="59">
        <v>17</v>
      </c>
    </row>
    <row r="36" spans="1:7" ht="16.5" customHeight="1" x14ac:dyDescent="0.3">
      <c r="A36" s="635">
        <v>6</v>
      </c>
      <c r="B36" s="61">
        <v>5987820</v>
      </c>
      <c r="C36" s="61">
        <v>211627.3</v>
      </c>
      <c r="D36" s="62">
        <v>1.2</v>
      </c>
      <c r="E36" s="62">
        <v>17.02</v>
      </c>
    </row>
    <row r="37" spans="1:7" ht="16.5" customHeight="1" x14ac:dyDescent="0.3">
      <c r="A37" s="641" t="s">
        <v>15</v>
      </c>
      <c r="B37" s="642">
        <f>AVERAGE(B31:B36)</f>
        <v>6089526.833333333</v>
      </c>
      <c r="C37" s="643">
        <f>AVERAGE(C31:C36)</f>
        <v>212204.16666666666</v>
      </c>
      <c r="D37" s="644">
        <f>AVERAGE(D31:D36)</f>
        <v>1.2</v>
      </c>
      <c r="E37" s="644">
        <f>AVERAGE(E31:E36)</f>
        <v>17.003333333333334</v>
      </c>
    </row>
    <row r="38" spans="1:7" ht="16.5" customHeight="1" x14ac:dyDescent="0.3">
      <c r="A38" s="645" t="s">
        <v>16</v>
      </c>
      <c r="B38" s="646">
        <f>(STDEV(B31:B36)/B37)</f>
        <v>1.4061164205120444E-2</v>
      </c>
      <c r="C38" s="647"/>
      <c r="D38" s="647"/>
      <c r="E38" s="648"/>
    </row>
    <row r="39" spans="1:7" s="623" customFormat="1" ht="16.5" customHeight="1" x14ac:dyDescent="0.3">
      <c r="A39" s="649" t="s">
        <v>17</v>
      </c>
      <c r="B39" s="650">
        <f>COUNT(B31:B36)</f>
        <v>6</v>
      </c>
      <c r="C39" s="651"/>
      <c r="D39" s="652"/>
      <c r="E39" s="653"/>
    </row>
    <row r="40" spans="1:7" s="623" customFormat="1" ht="15.75" customHeight="1" x14ac:dyDescent="0.25">
      <c r="A40" s="628"/>
      <c r="B40" s="628"/>
      <c r="C40" s="628"/>
      <c r="D40" s="628"/>
      <c r="E40" s="628"/>
    </row>
    <row r="41" spans="1:7" s="623" customFormat="1" ht="16.5" customHeight="1" x14ac:dyDescent="0.3">
      <c r="A41" s="629" t="s">
        <v>18</v>
      </c>
      <c r="B41" s="654" t="s">
        <v>19</v>
      </c>
      <c r="C41" s="655"/>
      <c r="D41" s="655"/>
      <c r="E41" s="655"/>
    </row>
    <row r="42" spans="1:7" ht="16.5" customHeight="1" x14ac:dyDescent="0.3">
      <c r="A42" s="629"/>
      <c r="B42" s="654" t="s">
        <v>20</v>
      </c>
      <c r="C42" s="655"/>
      <c r="D42" s="655"/>
      <c r="E42" s="655"/>
    </row>
    <row r="43" spans="1:7" ht="16.5" customHeight="1" x14ac:dyDescent="0.3">
      <c r="A43" s="629"/>
      <c r="B43" s="654" t="s">
        <v>21</v>
      </c>
      <c r="C43" s="655"/>
      <c r="D43" s="655"/>
      <c r="E43" s="655"/>
    </row>
    <row r="44" spans="1:7" ht="14.25" customHeight="1" thickBot="1" x14ac:dyDescent="0.3">
      <c r="A44" s="656"/>
      <c r="B44" s="657"/>
      <c r="D44" s="658"/>
      <c r="F44" s="659"/>
      <c r="G44" s="659"/>
    </row>
    <row r="45" spans="1:7" ht="15" customHeight="1" x14ac:dyDescent="0.3">
      <c r="B45" s="679" t="s">
        <v>23</v>
      </c>
      <c r="C45" s="679"/>
      <c r="E45" s="660" t="s">
        <v>24</v>
      </c>
      <c r="F45" s="661"/>
      <c r="G45" s="660" t="s">
        <v>25</v>
      </c>
    </row>
    <row r="46" spans="1:7" ht="15" customHeight="1" x14ac:dyDescent="0.3">
      <c r="A46" s="662" t="s">
        <v>26</v>
      </c>
      <c r="B46" s="663"/>
      <c r="C46" s="663"/>
      <c r="E46" s="663"/>
      <c r="G46" s="663"/>
    </row>
    <row r="47" spans="1:7" ht="15" customHeight="1" x14ac:dyDescent="0.3">
      <c r="A47" s="662" t="s">
        <v>27</v>
      </c>
      <c r="B47" s="664"/>
      <c r="C47" s="664"/>
      <c r="E47" s="664"/>
      <c r="G47" s="665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B45:C45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B88" zoomScale="85" zoomScaleNormal="60" zoomScaleSheetLayoutView="85" zoomScalePageLayoutView="43" workbookViewId="0">
      <selection activeCell="D98" sqref="D98"/>
    </sheetView>
  </sheetViews>
  <sheetFormatPr defaultColWidth="9.140625" defaultRowHeight="13.5" x14ac:dyDescent="0.25"/>
  <cols>
    <col min="1" max="1" width="55.42578125" style="45" customWidth="1"/>
    <col min="2" max="2" width="33.7109375" style="45" customWidth="1"/>
    <col min="3" max="3" width="42.28515625" style="45" customWidth="1"/>
    <col min="4" max="4" width="30.5703125" style="45" customWidth="1"/>
    <col min="5" max="5" width="39.85546875" style="45" customWidth="1"/>
    <col min="6" max="6" width="30.7109375" style="45" customWidth="1"/>
    <col min="7" max="7" width="39.85546875" style="45" customWidth="1"/>
    <col min="8" max="8" width="30" style="45" customWidth="1"/>
    <col min="9" max="9" width="30.28515625" style="45" hidden="1" customWidth="1"/>
    <col min="10" max="10" width="30.42578125" style="45" customWidth="1"/>
    <col min="11" max="11" width="21.28515625" style="45" customWidth="1"/>
    <col min="12" max="12" width="9.140625" style="45"/>
    <col min="13" max="16384" width="9.140625" style="1"/>
  </cols>
  <sheetData>
    <row r="1" spans="1:9" ht="18.75" customHeight="1" x14ac:dyDescent="0.25">
      <c r="A1" s="710" t="s">
        <v>42</v>
      </c>
      <c r="B1" s="710"/>
      <c r="C1" s="710"/>
      <c r="D1" s="710"/>
      <c r="E1" s="710"/>
      <c r="F1" s="710"/>
      <c r="G1" s="710"/>
      <c r="H1" s="710"/>
      <c r="I1" s="710"/>
    </row>
    <row r="2" spans="1:9" ht="18.75" customHeight="1" x14ac:dyDescent="0.25">
      <c r="A2" s="710"/>
      <c r="B2" s="710"/>
      <c r="C2" s="710"/>
      <c r="D2" s="710"/>
      <c r="E2" s="710"/>
      <c r="F2" s="710"/>
      <c r="G2" s="710"/>
      <c r="H2" s="710"/>
      <c r="I2" s="710"/>
    </row>
    <row r="3" spans="1:9" ht="18.75" customHeight="1" x14ac:dyDescent="0.25">
      <c r="A3" s="710"/>
      <c r="B3" s="710"/>
      <c r="C3" s="710"/>
      <c r="D3" s="710"/>
      <c r="E3" s="710"/>
      <c r="F3" s="710"/>
      <c r="G3" s="710"/>
      <c r="H3" s="710"/>
      <c r="I3" s="710"/>
    </row>
    <row r="4" spans="1:9" ht="18.75" customHeight="1" x14ac:dyDescent="0.25">
      <c r="A4" s="710"/>
      <c r="B4" s="710"/>
      <c r="C4" s="710"/>
      <c r="D4" s="710"/>
      <c r="E4" s="710"/>
      <c r="F4" s="710"/>
      <c r="G4" s="710"/>
      <c r="H4" s="710"/>
      <c r="I4" s="710"/>
    </row>
    <row r="5" spans="1:9" ht="18.75" customHeight="1" x14ac:dyDescent="0.25">
      <c r="A5" s="710"/>
      <c r="B5" s="710"/>
      <c r="C5" s="710"/>
      <c r="D5" s="710"/>
      <c r="E5" s="710"/>
      <c r="F5" s="710"/>
      <c r="G5" s="710"/>
      <c r="H5" s="710"/>
      <c r="I5" s="710"/>
    </row>
    <row r="6" spans="1:9" ht="18.75" customHeight="1" x14ac:dyDescent="0.25">
      <c r="A6" s="710"/>
      <c r="B6" s="710"/>
      <c r="C6" s="710"/>
      <c r="D6" s="710"/>
      <c r="E6" s="710"/>
      <c r="F6" s="710"/>
      <c r="G6" s="710"/>
      <c r="H6" s="710"/>
      <c r="I6" s="710"/>
    </row>
    <row r="7" spans="1:9" ht="18.75" customHeight="1" x14ac:dyDescent="0.25">
      <c r="A7" s="710"/>
      <c r="B7" s="710"/>
      <c r="C7" s="710"/>
      <c r="D7" s="710"/>
      <c r="E7" s="710"/>
      <c r="F7" s="710"/>
      <c r="G7" s="710"/>
      <c r="H7" s="710"/>
      <c r="I7" s="710"/>
    </row>
    <row r="8" spans="1:9" x14ac:dyDescent="0.25">
      <c r="A8" s="711" t="s">
        <v>43</v>
      </c>
      <c r="B8" s="711"/>
      <c r="C8" s="711"/>
      <c r="D8" s="711"/>
      <c r="E8" s="711"/>
      <c r="F8" s="711"/>
      <c r="G8" s="711"/>
      <c r="H8" s="711"/>
      <c r="I8" s="711"/>
    </row>
    <row r="9" spans="1:9" x14ac:dyDescent="0.25">
      <c r="A9" s="711"/>
      <c r="B9" s="711"/>
      <c r="C9" s="711"/>
      <c r="D9" s="711"/>
      <c r="E9" s="711"/>
      <c r="F9" s="711"/>
      <c r="G9" s="711"/>
      <c r="H9" s="711"/>
      <c r="I9" s="711"/>
    </row>
    <row r="10" spans="1:9" x14ac:dyDescent="0.25">
      <c r="A10" s="711"/>
      <c r="B10" s="711"/>
      <c r="C10" s="711"/>
      <c r="D10" s="711"/>
      <c r="E10" s="711"/>
      <c r="F10" s="711"/>
      <c r="G10" s="711"/>
      <c r="H10" s="711"/>
      <c r="I10" s="711"/>
    </row>
    <row r="11" spans="1:9" x14ac:dyDescent="0.25">
      <c r="A11" s="711"/>
      <c r="B11" s="711"/>
      <c r="C11" s="711"/>
      <c r="D11" s="711"/>
      <c r="E11" s="711"/>
      <c r="F11" s="711"/>
      <c r="G11" s="711"/>
      <c r="H11" s="711"/>
      <c r="I11" s="711"/>
    </row>
    <row r="12" spans="1:9" x14ac:dyDescent="0.25">
      <c r="A12" s="711"/>
      <c r="B12" s="711"/>
      <c r="C12" s="711"/>
      <c r="D12" s="711"/>
      <c r="E12" s="711"/>
      <c r="F12" s="711"/>
      <c r="G12" s="711"/>
      <c r="H12" s="711"/>
      <c r="I12" s="711"/>
    </row>
    <row r="13" spans="1:9" x14ac:dyDescent="0.25">
      <c r="A13" s="711"/>
      <c r="B13" s="711"/>
      <c r="C13" s="711"/>
      <c r="D13" s="711"/>
      <c r="E13" s="711"/>
      <c r="F13" s="711"/>
      <c r="G13" s="711"/>
      <c r="H13" s="711"/>
      <c r="I13" s="711"/>
    </row>
    <row r="14" spans="1:9" x14ac:dyDescent="0.25">
      <c r="A14" s="711"/>
      <c r="B14" s="711"/>
      <c r="C14" s="711"/>
      <c r="D14" s="711"/>
      <c r="E14" s="711"/>
      <c r="F14" s="711"/>
      <c r="G14" s="711"/>
      <c r="H14" s="711"/>
      <c r="I14" s="711"/>
    </row>
    <row r="15" spans="1:9" ht="19.5" customHeight="1" thickBot="1" x14ac:dyDescent="0.35">
      <c r="A15" s="130"/>
    </row>
    <row r="16" spans="1:9" ht="19.5" customHeight="1" thickBot="1" x14ac:dyDescent="0.35">
      <c r="A16" s="712" t="s">
        <v>28</v>
      </c>
      <c r="B16" s="713"/>
      <c r="C16" s="713"/>
      <c r="D16" s="713"/>
      <c r="E16" s="713"/>
      <c r="F16" s="713"/>
      <c r="G16" s="713"/>
      <c r="H16" s="714"/>
    </row>
    <row r="17" spans="1:14" ht="20.25" customHeight="1" x14ac:dyDescent="0.25">
      <c r="A17" s="715" t="s">
        <v>44</v>
      </c>
      <c r="B17" s="715"/>
      <c r="C17" s="715"/>
      <c r="D17" s="715"/>
      <c r="E17" s="715"/>
      <c r="F17" s="715"/>
      <c r="G17" s="715"/>
      <c r="H17" s="715"/>
    </row>
    <row r="18" spans="1:14" ht="26.25" customHeight="1" x14ac:dyDescent="0.4">
      <c r="A18" s="131" t="s">
        <v>30</v>
      </c>
      <c r="B18" s="716" t="s">
        <v>122</v>
      </c>
      <c r="C18" s="716"/>
      <c r="D18" s="132"/>
      <c r="E18" s="133"/>
      <c r="F18" s="134"/>
      <c r="G18" s="134"/>
      <c r="H18" s="134"/>
    </row>
    <row r="19" spans="1:14" ht="26.25" customHeight="1" x14ac:dyDescent="0.4">
      <c r="A19" s="131" t="s">
        <v>31</v>
      </c>
      <c r="B19" s="666" t="s">
        <v>129</v>
      </c>
      <c r="C19" s="134">
        <v>29</v>
      </c>
      <c r="D19" s="134"/>
      <c r="E19" s="134"/>
      <c r="F19" s="134"/>
      <c r="G19" s="134"/>
      <c r="H19" s="134"/>
    </row>
    <row r="20" spans="1:14" ht="26.25" customHeight="1" x14ac:dyDescent="0.4">
      <c r="A20" s="131" t="s">
        <v>32</v>
      </c>
      <c r="B20" s="717" t="s">
        <v>123</v>
      </c>
      <c r="C20" s="717"/>
      <c r="D20" s="134"/>
      <c r="E20" s="134"/>
      <c r="F20" s="134"/>
      <c r="G20" s="134"/>
      <c r="H20" s="134"/>
    </row>
    <row r="21" spans="1:14" ht="26.25" customHeight="1" x14ac:dyDescent="0.4">
      <c r="A21" s="131" t="s">
        <v>33</v>
      </c>
      <c r="B21" s="717" t="s">
        <v>9</v>
      </c>
      <c r="C21" s="717"/>
      <c r="D21" s="717"/>
      <c r="E21" s="717"/>
      <c r="F21" s="717"/>
      <c r="G21" s="717"/>
      <c r="H21" s="717"/>
      <c r="I21" s="135"/>
    </row>
    <row r="22" spans="1:14" ht="26.25" customHeight="1" x14ac:dyDescent="0.4">
      <c r="A22" s="131" t="s">
        <v>34</v>
      </c>
      <c r="B22" s="136">
        <v>42590</v>
      </c>
      <c r="C22" s="134"/>
      <c r="D22" s="134"/>
      <c r="E22" s="134"/>
      <c r="F22" s="134"/>
      <c r="G22" s="134"/>
      <c r="H22" s="134"/>
    </row>
    <row r="23" spans="1:14" ht="26.25" customHeight="1" x14ac:dyDescent="0.4">
      <c r="A23" s="131" t="s">
        <v>35</v>
      </c>
      <c r="B23" s="136">
        <v>42643</v>
      </c>
      <c r="C23" s="134"/>
      <c r="D23" s="134"/>
      <c r="E23" s="134"/>
      <c r="F23" s="134"/>
      <c r="G23" s="134"/>
      <c r="H23" s="134"/>
    </row>
    <row r="24" spans="1:14" ht="18.75" x14ac:dyDescent="0.3">
      <c r="A24" s="131"/>
      <c r="B24" s="137"/>
    </row>
    <row r="25" spans="1:14" ht="18.75" x14ac:dyDescent="0.3">
      <c r="A25" s="138" t="s">
        <v>1</v>
      </c>
      <c r="B25" s="137"/>
    </row>
    <row r="26" spans="1:14" ht="26.25" customHeight="1" x14ac:dyDescent="0.4">
      <c r="A26" s="139" t="s">
        <v>4</v>
      </c>
      <c r="B26" s="716" t="s">
        <v>124</v>
      </c>
      <c r="C26" s="716"/>
    </row>
    <row r="27" spans="1:14" ht="26.25" customHeight="1" x14ac:dyDescent="0.4">
      <c r="A27" s="140" t="s">
        <v>45</v>
      </c>
      <c r="B27" s="718" t="s">
        <v>125</v>
      </c>
      <c r="C27" s="718"/>
    </row>
    <row r="28" spans="1:14" ht="27" customHeight="1" thickBot="1" x14ac:dyDescent="0.45">
      <c r="A28" s="140" t="s">
        <v>6</v>
      </c>
      <c r="B28" s="141">
        <v>98.8</v>
      </c>
    </row>
    <row r="29" spans="1:14" s="55" customFormat="1" ht="27" customHeight="1" thickBot="1" x14ac:dyDescent="0.45">
      <c r="A29" s="140" t="s">
        <v>46</v>
      </c>
      <c r="B29" s="142">
        <v>0</v>
      </c>
      <c r="C29" s="699" t="s">
        <v>47</v>
      </c>
      <c r="D29" s="700"/>
      <c r="E29" s="700"/>
      <c r="F29" s="700"/>
      <c r="G29" s="701"/>
      <c r="I29" s="143"/>
      <c r="J29" s="143"/>
      <c r="K29" s="143"/>
      <c r="L29" s="143"/>
    </row>
    <row r="30" spans="1:14" s="55" customFormat="1" ht="19.5" customHeight="1" thickBot="1" x14ac:dyDescent="0.35">
      <c r="A30" s="140" t="s">
        <v>48</v>
      </c>
      <c r="B30" s="144">
        <f>B28-B29</f>
        <v>98.8</v>
      </c>
      <c r="C30" s="145"/>
      <c r="D30" s="145"/>
      <c r="E30" s="145"/>
      <c r="F30" s="145"/>
      <c r="G30" s="146"/>
      <c r="I30" s="143"/>
      <c r="J30" s="143"/>
      <c r="K30" s="143"/>
      <c r="L30" s="143"/>
    </row>
    <row r="31" spans="1:14" s="55" customFormat="1" ht="27" customHeight="1" thickBot="1" x14ac:dyDescent="0.45">
      <c r="A31" s="140" t="s">
        <v>49</v>
      </c>
      <c r="B31" s="147">
        <v>1</v>
      </c>
      <c r="C31" s="702" t="s">
        <v>50</v>
      </c>
      <c r="D31" s="703"/>
      <c r="E31" s="703"/>
      <c r="F31" s="703"/>
      <c r="G31" s="703"/>
      <c r="H31" s="704"/>
      <c r="I31" s="143"/>
      <c r="J31" s="143"/>
      <c r="K31" s="143"/>
      <c r="L31" s="143"/>
    </row>
    <row r="32" spans="1:14" s="55" customFormat="1" ht="27" customHeight="1" thickBot="1" x14ac:dyDescent="0.45">
      <c r="A32" s="140" t="s">
        <v>51</v>
      </c>
      <c r="B32" s="147">
        <v>1</v>
      </c>
      <c r="C32" s="702" t="s">
        <v>52</v>
      </c>
      <c r="D32" s="703"/>
      <c r="E32" s="703"/>
      <c r="F32" s="703"/>
      <c r="G32" s="703"/>
      <c r="H32" s="704"/>
      <c r="I32" s="143"/>
      <c r="J32" s="143"/>
      <c r="K32" s="143"/>
      <c r="L32" s="148"/>
      <c r="M32" s="148"/>
      <c r="N32" s="149"/>
    </row>
    <row r="33" spans="1:14" s="55" customFormat="1" ht="17.25" customHeight="1" x14ac:dyDescent="0.3">
      <c r="A33" s="140"/>
      <c r="B33" s="150"/>
      <c r="C33" s="151"/>
      <c r="D33" s="151"/>
      <c r="E33" s="151"/>
      <c r="F33" s="151"/>
      <c r="G33" s="151"/>
      <c r="H33" s="151"/>
      <c r="I33" s="143"/>
      <c r="J33" s="143"/>
      <c r="K33" s="143"/>
      <c r="L33" s="148"/>
      <c r="M33" s="148"/>
      <c r="N33" s="149"/>
    </row>
    <row r="34" spans="1:14" s="55" customFormat="1" ht="18.75" x14ac:dyDescent="0.3">
      <c r="A34" s="140" t="s">
        <v>53</v>
      </c>
      <c r="B34" s="152">
        <f>B31/B32</f>
        <v>1</v>
      </c>
      <c r="C34" s="130" t="s">
        <v>54</v>
      </c>
      <c r="D34" s="130"/>
      <c r="E34" s="130"/>
      <c r="F34" s="130"/>
      <c r="G34" s="130"/>
      <c r="I34" s="143"/>
      <c r="J34" s="143"/>
      <c r="K34" s="143"/>
      <c r="L34" s="148"/>
      <c r="M34" s="148"/>
      <c r="N34" s="149"/>
    </row>
    <row r="35" spans="1:14" s="55" customFormat="1" ht="19.5" customHeight="1" thickBot="1" x14ac:dyDescent="0.35">
      <c r="A35" s="140"/>
      <c r="B35" s="144"/>
      <c r="G35" s="130"/>
      <c r="I35" s="143"/>
      <c r="J35" s="143"/>
      <c r="K35" s="143"/>
      <c r="L35" s="148"/>
      <c r="M35" s="148"/>
      <c r="N35" s="149"/>
    </row>
    <row r="36" spans="1:14" s="55" customFormat="1" ht="27" customHeight="1" thickBot="1" x14ac:dyDescent="0.45">
      <c r="A36" s="153" t="s">
        <v>55</v>
      </c>
      <c r="B36" s="154">
        <v>50</v>
      </c>
      <c r="C36" s="130"/>
      <c r="D36" s="689" t="s">
        <v>56</v>
      </c>
      <c r="E36" s="709"/>
      <c r="F36" s="689" t="s">
        <v>57</v>
      </c>
      <c r="G36" s="690"/>
      <c r="J36" s="143"/>
      <c r="K36" s="143"/>
      <c r="L36" s="148"/>
      <c r="M36" s="148"/>
      <c r="N36" s="149"/>
    </row>
    <row r="37" spans="1:14" s="55" customFormat="1" ht="27" customHeight="1" thickBot="1" x14ac:dyDescent="0.45">
      <c r="A37" s="155" t="s">
        <v>58</v>
      </c>
      <c r="B37" s="156">
        <v>10</v>
      </c>
      <c r="C37" s="157" t="s">
        <v>59</v>
      </c>
      <c r="D37" s="158" t="s">
        <v>60</v>
      </c>
      <c r="E37" s="159" t="s">
        <v>61</v>
      </c>
      <c r="F37" s="158" t="s">
        <v>60</v>
      </c>
      <c r="G37" s="160" t="s">
        <v>61</v>
      </c>
      <c r="I37" s="161" t="s">
        <v>62</v>
      </c>
      <c r="J37" s="143"/>
      <c r="K37" s="143"/>
      <c r="L37" s="148"/>
      <c r="M37" s="148"/>
      <c r="N37" s="149"/>
    </row>
    <row r="38" spans="1:14" s="55" customFormat="1" ht="26.25" customHeight="1" x14ac:dyDescent="0.4">
      <c r="A38" s="155" t="s">
        <v>63</v>
      </c>
      <c r="B38" s="156">
        <v>25</v>
      </c>
      <c r="C38" s="162">
        <v>1</v>
      </c>
      <c r="D38" s="163">
        <v>22432835</v>
      </c>
      <c r="E38" s="164">
        <f>IF(ISBLANK(D38),"-",$D$48/$D$45*D38)</f>
        <v>23391447.715998575</v>
      </c>
      <c r="F38" s="163">
        <v>23998399</v>
      </c>
      <c r="G38" s="165">
        <f>IF(ISBLANK(F38),"-",$D$48/$F$45*F38)</f>
        <v>23491177.495516803</v>
      </c>
      <c r="I38" s="166"/>
      <c r="J38" s="143"/>
      <c r="K38" s="143"/>
      <c r="L38" s="148"/>
      <c r="M38" s="148"/>
      <c r="N38" s="149"/>
    </row>
    <row r="39" spans="1:14" s="55" customFormat="1" ht="26.25" customHeight="1" x14ac:dyDescent="0.4">
      <c r="A39" s="155" t="s">
        <v>64</v>
      </c>
      <c r="B39" s="156">
        <v>1</v>
      </c>
      <c r="C39" s="167">
        <v>2</v>
      </c>
      <c r="D39" s="168">
        <v>22297044</v>
      </c>
      <c r="E39" s="169">
        <f>IF(ISBLANK(D39),"-",$D$48/$D$45*D39)</f>
        <v>23249854.017440051</v>
      </c>
      <c r="F39" s="168">
        <v>23979670</v>
      </c>
      <c r="G39" s="170">
        <f>IF(ISBLANK(F39),"-",$D$48/$F$45*F39)</f>
        <v>23472844.344904818</v>
      </c>
      <c r="I39" s="680">
        <f>ABS((F43/D43*D42)-F42)/D42</f>
        <v>8.2812905211067014E-3</v>
      </c>
      <c r="J39" s="143"/>
      <c r="K39" s="143"/>
      <c r="L39" s="148"/>
      <c r="M39" s="148"/>
      <c r="N39" s="149"/>
    </row>
    <row r="40" spans="1:14" ht="26.25" customHeight="1" x14ac:dyDescent="0.4">
      <c r="A40" s="155" t="s">
        <v>65</v>
      </c>
      <c r="B40" s="156">
        <v>1</v>
      </c>
      <c r="C40" s="167">
        <v>3</v>
      </c>
      <c r="D40" s="168">
        <v>22238468</v>
      </c>
      <c r="E40" s="169">
        <f>IF(ISBLANK(D40),"-",$D$48/$D$45*D40)</f>
        <v>23188774.914356899</v>
      </c>
      <c r="F40" s="168">
        <v>23914363</v>
      </c>
      <c r="G40" s="170">
        <f>IF(ISBLANK(F40),"-",$D$48/$F$45*F40)</f>
        <v>23408917.650099061</v>
      </c>
      <c r="I40" s="680"/>
      <c r="L40" s="148"/>
      <c r="M40" s="148"/>
      <c r="N40" s="130"/>
    </row>
    <row r="41" spans="1:14" ht="27" customHeight="1" thickBot="1" x14ac:dyDescent="0.45">
      <c r="A41" s="155" t="s">
        <v>66</v>
      </c>
      <c r="B41" s="156">
        <v>1</v>
      </c>
      <c r="C41" s="171">
        <v>4</v>
      </c>
      <c r="D41" s="172"/>
      <c r="E41" s="173" t="str">
        <f>IF(ISBLANK(D41),"-",$D$48/$D$45*D41)</f>
        <v>-</v>
      </c>
      <c r="F41" s="172"/>
      <c r="G41" s="174" t="str">
        <f>IF(ISBLANK(F41),"-",$D$48/$F$45*F41)</f>
        <v>-</v>
      </c>
      <c r="I41" s="175"/>
      <c r="L41" s="148"/>
      <c r="M41" s="148"/>
      <c r="N41" s="130"/>
    </row>
    <row r="42" spans="1:14" ht="27" customHeight="1" thickBot="1" x14ac:dyDescent="0.45">
      <c r="A42" s="155" t="s">
        <v>67</v>
      </c>
      <c r="B42" s="156">
        <v>1</v>
      </c>
      <c r="C42" s="176" t="s">
        <v>68</v>
      </c>
      <c r="D42" s="177">
        <f>AVERAGE(D38:D41)</f>
        <v>22322782.333333332</v>
      </c>
      <c r="E42" s="178">
        <f>AVERAGE(E38:E41)</f>
        <v>23276692.215931844</v>
      </c>
      <c r="F42" s="177">
        <f>AVERAGE(F38:F41)</f>
        <v>23964144</v>
      </c>
      <c r="G42" s="179">
        <f>AVERAGE(G38:G41)</f>
        <v>23457646.496840227</v>
      </c>
      <c r="H42" s="79"/>
    </row>
    <row r="43" spans="1:14" ht="26.25" customHeight="1" x14ac:dyDescent="0.4">
      <c r="A43" s="155" t="s">
        <v>69</v>
      </c>
      <c r="B43" s="156">
        <v>1</v>
      </c>
      <c r="C43" s="180" t="s">
        <v>70</v>
      </c>
      <c r="D43" s="181">
        <v>14.56</v>
      </c>
      <c r="E43" s="130"/>
      <c r="F43" s="181">
        <v>15.51</v>
      </c>
      <c r="H43" s="79"/>
    </row>
    <row r="44" spans="1:14" ht="26.25" customHeight="1" x14ac:dyDescent="0.4">
      <c r="A44" s="155" t="s">
        <v>71</v>
      </c>
      <c r="B44" s="156">
        <v>1</v>
      </c>
      <c r="C44" s="182" t="s">
        <v>72</v>
      </c>
      <c r="D44" s="183">
        <f>D43*$B$34</f>
        <v>14.56</v>
      </c>
      <c r="E44" s="184"/>
      <c r="F44" s="183">
        <f>F43*$B$34</f>
        <v>15.51</v>
      </c>
      <c r="H44" s="79"/>
    </row>
    <row r="45" spans="1:14" ht="19.5" customHeight="1" thickBot="1" x14ac:dyDescent="0.35">
      <c r="A45" s="155" t="s">
        <v>73</v>
      </c>
      <c r="B45" s="167">
        <f>(B44/B43)*(B42/B41)*(B40/B39)*(B38/B37)*B36</f>
        <v>125</v>
      </c>
      <c r="C45" s="182" t="s">
        <v>74</v>
      </c>
      <c r="D45" s="185">
        <f>D44*$B$30/100</f>
        <v>14.38528</v>
      </c>
      <c r="E45" s="186"/>
      <c r="F45" s="185">
        <f>F44*$B$30/100</f>
        <v>15.323879999999999</v>
      </c>
      <c r="H45" s="79"/>
    </row>
    <row r="46" spans="1:14" ht="19.5" customHeight="1" thickBot="1" x14ac:dyDescent="0.35">
      <c r="A46" s="681" t="s">
        <v>75</v>
      </c>
      <c r="B46" s="685"/>
      <c r="C46" s="182" t="s">
        <v>76</v>
      </c>
      <c r="D46" s="187">
        <f>D45/$B$45</f>
        <v>0.11508224</v>
      </c>
      <c r="E46" s="188"/>
      <c r="F46" s="189">
        <f>F45/$B$45</f>
        <v>0.12259104</v>
      </c>
      <c r="H46" s="79"/>
    </row>
    <row r="47" spans="1:14" ht="27" customHeight="1" thickBot="1" x14ac:dyDescent="0.45">
      <c r="A47" s="683"/>
      <c r="B47" s="686"/>
      <c r="C47" s="190" t="s">
        <v>77</v>
      </c>
      <c r="D47" s="191">
        <v>0.12</v>
      </c>
      <c r="E47" s="192"/>
      <c r="F47" s="188"/>
      <c r="H47" s="79"/>
    </row>
    <row r="48" spans="1:14" ht="18.75" x14ac:dyDescent="0.3">
      <c r="C48" s="193" t="s">
        <v>78</v>
      </c>
      <c r="D48" s="185">
        <f>D47*$B$45</f>
        <v>15</v>
      </c>
      <c r="F48" s="194"/>
      <c r="H48" s="79"/>
    </row>
    <row r="49" spans="1:12" ht="19.5" customHeight="1" thickBot="1" x14ac:dyDescent="0.35">
      <c r="C49" s="195" t="s">
        <v>79</v>
      </c>
      <c r="D49" s="196">
        <f>D48/B34</f>
        <v>15</v>
      </c>
      <c r="F49" s="194"/>
      <c r="H49" s="79"/>
    </row>
    <row r="50" spans="1:12" ht="18.75" x14ac:dyDescent="0.3">
      <c r="C50" s="153" t="s">
        <v>80</v>
      </c>
      <c r="D50" s="197">
        <f>AVERAGE(E38:E41,G38:G41)</f>
        <v>23367169.356386036</v>
      </c>
      <c r="F50" s="198"/>
      <c r="H50" s="79"/>
    </row>
    <row r="51" spans="1:12" ht="18.75" x14ac:dyDescent="0.3">
      <c r="C51" s="155" t="s">
        <v>81</v>
      </c>
      <c r="D51" s="199">
        <f>STDEV(E38:E41,G38:G41)/D50</f>
        <v>5.2225802664322548E-3</v>
      </c>
      <c r="F51" s="198"/>
      <c r="H51" s="79"/>
    </row>
    <row r="52" spans="1:12" ht="19.5" customHeight="1" thickBot="1" x14ac:dyDescent="0.35">
      <c r="C52" s="200" t="s">
        <v>17</v>
      </c>
      <c r="D52" s="201">
        <f>COUNT(E38:E41,G38:G41)</f>
        <v>6</v>
      </c>
      <c r="F52" s="198"/>
    </row>
    <row r="54" spans="1:12" ht="18.75" x14ac:dyDescent="0.3">
      <c r="A54" s="202" t="s">
        <v>1</v>
      </c>
      <c r="B54" s="203" t="s">
        <v>82</v>
      </c>
    </row>
    <row r="55" spans="1:12" ht="18.75" x14ac:dyDescent="0.3">
      <c r="A55" s="130" t="s">
        <v>83</v>
      </c>
      <c r="B55" s="204" t="str">
        <f>B21</f>
        <v>Tenofovir Disoproxil Fumarate 300mg, Lamivudine 300mg, Efavirenz 600mg</v>
      </c>
    </row>
    <row r="56" spans="1:12" ht="26.25" customHeight="1" x14ac:dyDescent="0.4">
      <c r="A56" s="204" t="s">
        <v>84</v>
      </c>
      <c r="B56" s="205">
        <v>300</v>
      </c>
      <c r="C56" s="130" t="str">
        <f>B20</f>
        <v xml:space="preserve">Tenofovir Disoproxil Fumarate 300mg, Lamivudine 300mg &amp; Efavirenz 600mg </v>
      </c>
      <c r="H56" s="184"/>
    </row>
    <row r="57" spans="1:12" ht="18.75" x14ac:dyDescent="0.3">
      <c r="A57" s="204" t="s">
        <v>85</v>
      </c>
      <c r="B57" s="206">
        <f>Uniformity!C46</f>
        <v>1888.2184999999997</v>
      </c>
      <c r="H57" s="184"/>
    </row>
    <row r="58" spans="1:12" ht="19.5" customHeight="1" thickBot="1" x14ac:dyDescent="0.35">
      <c r="H58" s="184"/>
    </row>
    <row r="59" spans="1:12" s="55" customFormat="1" ht="27" customHeight="1" thickBot="1" x14ac:dyDescent="0.45">
      <c r="A59" s="153" t="s">
        <v>86</v>
      </c>
      <c r="B59" s="154">
        <v>200</v>
      </c>
      <c r="C59" s="130"/>
      <c r="D59" s="207" t="s">
        <v>87</v>
      </c>
      <c r="E59" s="208" t="s">
        <v>59</v>
      </c>
      <c r="F59" s="208" t="s">
        <v>60</v>
      </c>
      <c r="G59" s="208" t="s">
        <v>88</v>
      </c>
      <c r="H59" s="157" t="s">
        <v>89</v>
      </c>
      <c r="L59" s="143"/>
    </row>
    <row r="60" spans="1:12" s="55" customFormat="1" ht="26.25" customHeight="1" x14ac:dyDescent="0.4">
      <c r="A60" s="155" t="s">
        <v>90</v>
      </c>
      <c r="B60" s="156">
        <v>4</v>
      </c>
      <c r="C60" s="691" t="s">
        <v>91</v>
      </c>
      <c r="D60" s="694">
        <v>1878.28</v>
      </c>
      <c r="E60" s="209">
        <v>1</v>
      </c>
      <c r="F60" s="210">
        <v>21708876</v>
      </c>
      <c r="G60" s="211">
        <f>IF(ISBLANK(F60),"-",(F60/$D$50*$D$47*$B$68)*($B$57/$D$60))</f>
        <v>280.18469006015687</v>
      </c>
      <c r="H60" s="212">
        <f t="shared" ref="H60:H71" si="0">IF(ISBLANK(F60),"-",G60/$B$56)</f>
        <v>0.93394896686718953</v>
      </c>
      <c r="L60" s="143"/>
    </row>
    <row r="61" spans="1:12" s="55" customFormat="1" ht="26.25" customHeight="1" x14ac:dyDescent="0.4">
      <c r="A61" s="155" t="s">
        <v>92</v>
      </c>
      <c r="B61" s="156">
        <v>50</v>
      </c>
      <c r="C61" s="692"/>
      <c r="D61" s="695"/>
      <c r="E61" s="213">
        <v>2</v>
      </c>
      <c r="F61" s="168">
        <v>21692652</v>
      </c>
      <c r="G61" s="214">
        <f>IF(ISBLANK(F61),"-",(F61/$D$50*$D$47*$B$68)*($B$57/$D$60))</f>
        <v>279.97529569024402</v>
      </c>
      <c r="H61" s="215">
        <f t="shared" si="0"/>
        <v>0.93325098563414677</v>
      </c>
      <c r="L61" s="143"/>
    </row>
    <row r="62" spans="1:12" s="55" customFormat="1" ht="26.25" customHeight="1" x14ac:dyDescent="0.4">
      <c r="A62" s="155" t="s">
        <v>93</v>
      </c>
      <c r="B62" s="156">
        <v>1</v>
      </c>
      <c r="C62" s="692"/>
      <c r="D62" s="695"/>
      <c r="E62" s="213">
        <v>3</v>
      </c>
      <c r="F62" s="216">
        <v>21752123</v>
      </c>
      <c r="G62" s="214">
        <f>IF(ISBLANK(F62),"-",(F62/$D$50*$D$47*$B$68)*($B$57/$D$60))</f>
        <v>280.74285563681002</v>
      </c>
      <c r="H62" s="215">
        <f t="shared" si="0"/>
        <v>0.93580951878936669</v>
      </c>
      <c r="L62" s="143"/>
    </row>
    <row r="63" spans="1:12" ht="27" customHeight="1" thickBot="1" x14ac:dyDescent="0.45">
      <c r="A63" s="155" t="s">
        <v>94</v>
      </c>
      <c r="B63" s="156">
        <v>1</v>
      </c>
      <c r="C63" s="693"/>
      <c r="D63" s="696"/>
      <c r="E63" s="217">
        <v>4</v>
      </c>
      <c r="F63" s="218"/>
      <c r="G63" s="214" t="str">
        <f>IF(ISBLANK(F63),"-",(F63/$D$50*$D$47*$B$68)*($B$57/$D$60))</f>
        <v>-</v>
      </c>
      <c r="H63" s="215" t="str">
        <f t="shared" si="0"/>
        <v>-</v>
      </c>
    </row>
    <row r="64" spans="1:12" ht="26.25" customHeight="1" x14ac:dyDescent="0.4">
      <c r="A64" s="155" t="s">
        <v>95</v>
      </c>
      <c r="B64" s="156">
        <v>1</v>
      </c>
      <c r="C64" s="691" t="s">
        <v>96</v>
      </c>
      <c r="D64" s="694">
        <v>1910.9</v>
      </c>
      <c r="E64" s="209">
        <v>1</v>
      </c>
      <c r="F64" s="210"/>
      <c r="G64" s="219" t="str">
        <f>IF(ISBLANK(F64),"-",(F64/$D$50*$D$47*$B$68)*($B$57/$D$64))</f>
        <v>-</v>
      </c>
      <c r="H64" s="220" t="str">
        <f t="shared" si="0"/>
        <v>-</v>
      </c>
    </row>
    <row r="65" spans="1:8" ht="26.25" customHeight="1" x14ac:dyDescent="0.4">
      <c r="A65" s="155" t="s">
        <v>97</v>
      </c>
      <c r="B65" s="156">
        <v>1</v>
      </c>
      <c r="C65" s="692"/>
      <c r="D65" s="695"/>
      <c r="E65" s="213">
        <v>2</v>
      </c>
      <c r="F65" s="168"/>
      <c r="G65" s="221" t="str">
        <f>IF(ISBLANK(F65),"-",(F65/$D$50*$D$47*$B$68)*($B$57/$D$64))</f>
        <v>-</v>
      </c>
      <c r="H65" s="222" t="str">
        <f t="shared" si="0"/>
        <v>-</v>
      </c>
    </row>
    <row r="66" spans="1:8" ht="26.25" customHeight="1" x14ac:dyDescent="0.4">
      <c r="A66" s="155" t="s">
        <v>98</v>
      </c>
      <c r="B66" s="156">
        <v>1</v>
      </c>
      <c r="C66" s="692"/>
      <c r="D66" s="695"/>
      <c r="E66" s="213">
        <v>3</v>
      </c>
      <c r="F66" s="168"/>
      <c r="G66" s="221" t="str">
        <f>IF(ISBLANK(F66),"-",(F66/$D$50*$D$47*$B$68)*($B$57/$D$64))</f>
        <v>-</v>
      </c>
      <c r="H66" s="222" t="str">
        <f t="shared" si="0"/>
        <v>-</v>
      </c>
    </row>
    <row r="67" spans="1:8" ht="27" customHeight="1" thickBot="1" x14ac:dyDescent="0.45">
      <c r="A67" s="155" t="s">
        <v>99</v>
      </c>
      <c r="B67" s="156">
        <v>1</v>
      </c>
      <c r="C67" s="693"/>
      <c r="D67" s="696"/>
      <c r="E67" s="217">
        <v>4</v>
      </c>
      <c r="F67" s="218"/>
      <c r="G67" s="223" t="str">
        <f>IF(ISBLANK(F67),"-",(F67/$D$50*$D$47*$B$68)*($B$57/$D$64))</f>
        <v>-</v>
      </c>
      <c r="H67" s="224" t="str">
        <f t="shared" si="0"/>
        <v>-</v>
      </c>
    </row>
    <row r="68" spans="1:8" ht="26.25" customHeight="1" x14ac:dyDescent="0.4">
      <c r="A68" s="155" t="s">
        <v>100</v>
      </c>
      <c r="B68" s="225">
        <f>(B67/B66)*(B65/B64)*(B63/B62)*(B61/B60)*B59</f>
        <v>2500</v>
      </c>
      <c r="C68" s="691" t="s">
        <v>101</v>
      </c>
      <c r="D68" s="694">
        <v>1926.54</v>
      </c>
      <c r="E68" s="209">
        <v>1</v>
      </c>
      <c r="F68" s="210">
        <v>22106143</v>
      </c>
      <c r="G68" s="219">
        <f>IF(ISBLANK(F68),"-",(F68/$D$50*$D$47*$B$68)*($B$57/$D$68))</f>
        <v>278.16490858045063</v>
      </c>
      <c r="H68" s="215">
        <f t="shared" si="0"/>
        <v>0.92721636193483548</v>
      </c>
    </row>
    <row r="69" spans="1:8" ht="27" customHeight="1" thickBot="1" x14ac:dyDescent="0.45">
      <c r="A69" s="200" t="s">
        <v>102</v>
      </c>
      <c r="B69" s="226">
        <f>(D47*B68)/B56*B57</f>
        <v>1888.2184999999997</v>
      </c>
      <c r="C69" s="692"/>
      <c r="D69" s="695"/>
      <c r="E69" s="213">
        <v>2</v>
      </c>
      <c r="F69" s="168">
        <v>21964671</v>
      </c>
      <c r="G69" s="221">
        <f>IF(ISBLANK(F69),"-",(F69/$D$50*$D$47*$B$68)*($B$57/$D$68))</f>
        <v>276.38474521379311</v>
      </c>
      <c r="H69" s="215">
        <f t="shared" si="0"/>
        <v>0.92128248404597701</v>
      </c>
    </row>
    <row r="70" spans="1:8" ht="26.25" customHeight="1" x14ac:dyDescent="0.4">
      <c r="A70" s="705" t="s">
        <v>75</v>
      </c>
      <c r="B70" s="706"/>
      <c r="C70" s="692"/>
      <c r="D70" s="695"/>
      <c r="E70" s="213">
        <v>3</v>
      </c>
      <c r="F70" s="168">
        <v>21971120</v>
      </c>
      <c r="G70" s="221">
        <f>IF(ISBLANK(F70),"-",(F70/$D$50*$D$47*$B$68)*($B$57/$D$68))</f>
        <v>276.46589394676903</v>
      </c>
      <c r="H70" s="215">
        <f t="shared" si="0"/>
        <v>0.92155297982256346</v>
      </c>
    </row>
    <row r="71" spans="1:8" ht="27" customHeight="1" thickBot="1" x14ac:dyDescent="0.45">
      <c r="A71" s="707"/>
      <c r="B71" s="708"/>
      <c r="C71" s="697"/>
      <c r="D71" s="696"/>
      <c r="E71" s="217">
        <v>4</v>
      </c>
      <c r="F71" s="218"/>
      <c r="G71" s="223" t="str">
        <f>IF(ISBLANK(F71),"-",(F71/$D$50*$D$47*$B$68)*($B$57/$D$68))</f>
        <v>-</v>
      </c>
      <c r="H71" s="227" t="str">
        <f t="shared" si="0"/>
        <v>-</v>
      </c>
    </row>
    <row r="72" spans="1:8" ht="26.25" customHeight="1" x14ac:dyDescent="0.4">
      <c r="A72" s="184"/>
      <c r="B72" s="184"/>
      <c r="C72" s="184"/>
      <c r="D72" s="184"/>
      <c r="E72" s="184"/>
      <c r="F72" s="228" t="s">
        <v>68</v>
      </c>
      <c r="G72" s="229">
        <f>AVERAGE(G60:G71)</f>
        <v>278.65306485470393</v>
      </c>
      <c r="H72" s="230">
        <f>AVERAGE(H60:H71)</f>
        <v>0.92884354951567982</v>
      </c>
    </row>
    <row r="73" spans="1:8" ht="26.25" customHeight="1" x14ac:dyDescent="0.4">
      <c r="C73" s="184"/>
      <c r="D73" s="184"/>
      <c r="E73" s="184"/>
      <c r="F73" s="231" t="s">
        <v>81</v>
      </c>
      <c r="G73" s="232">
        <f>STDEV(G60:G71)/G72</f>
        <v>6.9269531041158674E-3</v>
      </c>
      <c r="H73" s="232">
        <f>STDEV(H60:H71)/H72</f>
        <v>6.9269531041158527E-3</v>
      </c>
    </row>
    <row r="74" spans="1:8" ht="27" customHeight="1" thickBot="1" x14ac:dyDescent="0.45">
      <c r="A74" s="184"/>
      <c r="B74" s="184"/>
      <c r="C74" s="184"/>
      <c r="D74" s="184"/>
      <c r="E74" s="186"/>
      <c r="F74" s="233" t="s">
        <v>17</v>
      </c>
      <c r="G74" s="234">
        <f>COUNT(G60:G71)</f>
        <v>6</v>
      </c>
      <c r="H74" s="234">
        <f>COUNT(H60:H71)</f>
        <v>6</v>
      </c>
    </row>
    <row r="76" spans="1:8" ht="26.25" customHeight="1" x14ac:dyDescent="0.4">
      <c r="A76" s="139" t="s">
        <v>103</v>
      </c>
      <c r="B76" s="140" t="s">
        <v>104</v>
      </c>
      <c r="C76" s="687" t="str">
        <f>B20</f>
        <v xml:space="preserve">Tenofovir Disoproxil Fumarate 300mg, Lamivudine 300mg &amp; Efavirenz 600mg </v>
      </c>
      <c r="D76" s="687"/>
      <c r="E76" s="130" t="s">
        <v>105</v>
      </c>
      <c r="F76" s="130"/>
      <c r="G76" s="235">
        <f>H72</f>
        <v>0.92884354951567982</v>
      </c>
      <c r="H76" s="144"/>
    </row>
    <row r="77" spans="1:8" ht="18.75" x14ac:dyDescent="0.3">
      <c r="A77" s="138" t="s">
        <v>106</v>
      </c>
      <c r="B77" s="138" t="s">
        <v>107</v>
      </c>
    </row>
    <row r="78" spans="1:8" ht="18.75" x14ac:dyDescent="0.3">
      <c r="A78" s="138"/>
      <c r="B78" s="138"/>
    </row>
    <row r="79" spans="1:8" ht="26.25" customHeight="1" x14ac:dyDescent="0.4">
      <c r="A79" s="139" t="s">
        <v>4</v>
      </c>
      <c r="B79" s="698" t="str">
        <f>B26</f>
        <v>Tenofovir Disoproxil Fumurate</v>
      </c>
      <c r="C79" s="698"/>
    </row>
    <row r="80" spans="1:8" ht="26.25" customHeight="1" x14ac:dyDescent="0.4">
      <c r="A80" s="140" t="s">
        <v>45</v>
      </c>
      <c r="B80" s="698" t="str">
        <f>B27</f>
        <v>T11-8</v>
      </c>
      <c r="C80" s="698"/>
    </row>
    <row r="81" spans="1:12" ht="27" customHeight="1" thickBot="1" x14ac:dyDescent="0.45">
      <c r="A81" s="140" t="s">
        <v>6</v>
      </c>
      <c r="B81" s="141">
        <f>B28</f>
        <v>98.8</v>
      </c>
    </row>
    <row r="82" spans="1:12" s="55" customFormat="1" ht="27" customHeight="1" thickBot="1" x14ac:dyDescent="0.45">
      <c r="A82" s="140" t="s">
        <v>46</v>
      </c>
      <c r="B82" s="142">
        <v>0</v>
      </c>
      <c r="C82" s="699" t="s">
        <v>47</v>
      </c>
      <c r="D82" s="700"/>
      <c r="E82" s="700"/>
      <c r="F82" s="700"/>
      <c r="G82" s="701"/>
      <c r="I82" s="143"/>
      <c r="J82" s="143"/>
      <c r="K82" s="143"/>
      <c r="L82" s="143"/>
    </row>
    <row r="83" spans="1:12" s="55" customFormat="1" ht="19.5" customHeight="1" thickBot="1" x14ac:dyDescent="0.35">
      <c r="A83" s="140" t="s">
        <v>48</v>
      </c>
      <c r="B83" s="144">
        <f>B81-B82</f>
        <v>98.8</v>
      </c>
      <c r="C83" s="145"/>
      <c r="D83" s="145"/>
      <c r="E83" s="145"/>
      <c r="F83" s="145"/>
      <c r="G83" s="146"/>
      <c r="I83" s="143"/>
      <c r="J83" s="143"/>
      <c r="K83" s="143"/>
      <c r="L83" s="143"/>
    </row>
    <row r="84" spans="1:12" s="55" customFormat="1" ht="27" customHeight="1" thickBot="1" x14ac:dyDescent="0.45">
      <c r="A84" s="140" t="s">
        <v>49</v>
      </c>
      <c r="B84" s="147">
        <v>1</v>
      </c>
      <c r="C84" s="702" t="s">
        <v>108</v>
      </c>
      <c r="D84" s="703"/>
      <c r="E84" s="703"/>
      <c r="F84" s="703"/>
      <c r="G84" s="703"/>
      <c r="H84" s="704"/>
      <c r="I84" s="143"/>
      <c r="J84" s="143"/>
      <c r="K84" s="143"/>
      <c r="L84" s="143"/>
    </row>
    <row r="85" spans="1:12" s="55" customFormat="1" ht="27" customHeight="1" thickBot="1" x14ac:dyDescent="0.45">
      <c r="A85" s="140" t="s">
        <v>51</v>
      </c>
      <c r="B85" s="147">
        <v>1</v>
      </c>
      <c r="C85" s="702" t="s">
        <v>109</v>
      </c>
      <c r="D85" s="703"/>
      <c r="E85" s="703"/>
      <c r="F85" s="703"/>
      <c r="G85" s="703"/>
      <c r="H85" s="704"/>
      <c r="I85" s="143"/>
      <c r="J85" s="143"/>
      <c r="K85" s="143"/>
      <c r="L85" s="143"/>
    </row>
    <row r="86" spans="1:12" s="55" customFormat="1" ht="18.75" x14ac:dyDescent="0.3">
      <c r="A86" s="140"/>
      <c r="B86" s="150"/>
      <c r="C86" s="151"/>
      <c r="D86" s="151"/>
      <c r="E86" s="151"/>
      <c r="F86" s="151"/>
      <c r="G86" s="151"/>
      <c r="H86" s="151"/>
      <c r="I86" s="143"/>
      <c r="J86" s="143"/>
      <c r="K86" s="143"/>
      <c r="L86" s="143"/>
    </row>
    <row r="87" spans="1:12" s="55" customFormat="1" ht="18.75" x14ac:dyDescent="0.3">
      <c r="A87" s="140" t="s">
        <v>53</v>
      </c>
      <c r="B87" s="152">
        <f>B84/B85</f>
        <v>1</v>
      </c>
      <c r="C87" s="130" t="s">
        <v>54</v>
      </c>
      <c r="D87" s="130"/>
      <c r="E87" s="130"/>
      <c r="F87" s="130"/>
      <c r="G87" s="130"/>
      <c r="I87" s="143"/>
      <c r="J87" s="143"/>
      <c r="K87" s="143"/>
      <c r="L87" s="143"/>
    </row>
    <row r="88" spans="1:12" ht="19.5" customHeight="1" thickBot="1" x14ac:dyDescent="0.35">
      <c r="A88" s="138"/>
      <c r="B88" s="138"/>
    </row>
    <row r="89" spans="1:12" ht="27" customHeight="1" thickBot="1" x14ac:dyDescent="0.45">
      <c r="A89" s="153" t="s">
        <v>55</v>
      </c>
      <c r="B89" s="154">
        <v>25</v>
      </c>
      <c r="D89" s="236" t="s">
        <v>56</v>
      </c>
      <c r="E89" s="237"/>
      <c r="F89" s="689" t="s">
        <v>57</v>
      </c>
      <c r="G89" s="690"/>
    </row>
    <row r="90" spans="1:12" ht="27" customHeight="1" thickBot="1" x14ac:dyDescent="0.45">
      <c r="A90" s="155" t="s">
        <v>58</v>
      </c>
      <c r="B90" s="156">
        <v>10</v>
      </c>
      <c r="C90" s="238" t="s">
        <v>59</v>
      </c>
      <c r="D90" s="158" t="s">
        <v>60</v>
      </c>
      <c r="E90" s="159" t="s">
        <v>61</v>
      </c>
      <c r="F90" s="158" t="s">
        <v>60</v>
      </c>
      <c r="G90" s="239" t="s">
        <v>61</v>
      </c>
      <c r="I90" s="161" t="s">
        <v>62</v>
      </c>
    </row>
    <row r="91" spans="1:12" ht="26.25" customHeight="1" x14ac:dyDescent="0.4">
      <c r="A91" s="155" t="s">
        <v>63</v>
      </c>
      <c r="B91" s="156">
        <v>20</v>
      </c>
      <c r="C91" s="240">
        <v>1</v>
      </c>
      <c r="D91" s="163">
        <v>73424721</v>
      </c>
      <c r="E91" s="164">
        <f>IF(ISBLANK(D91),"-",$D$101/$D$98*D91)</f>
        <v>73971319.738655522</v>
      </c>
      <c r="F91" s="163">
        <v>68856923</v>
      </c>
      <c r="G91" s="165">
        <f>IF(ISBLANK(F91),"-",$D$101/$F$98*F91)</f>
        <v>73207186.872724816</v>
      </c>
      <c r="I91" s="166"/>
    </row>
    <row r="92" spans="1:12" ht="26.25" customHeight="1" x14ac:dyDescent="0.4">
      <c r="A92" s="155" t="s">
        <v>64</v>
      </c>
      <c r="B92" s="156">
        <v>1</v>
      </c>
      <c r="C92" s="184">
        <v>2</v>
      </c>
      <c r="D92" s="168">
        <v>73212740</v>
      </c>
      <c r="E92" s="169">
        <f>IF(ISBLANK(D92),"-",$D$101/$D$98*D92)</f>
        <v>73757760.679581672</v>
      </c>
      <c r="F92" s="168">
        <v>68859152</v>
      </c>
      <c r="G92" s="170">
        <f>IF(ISBLANK(F92),"-",$D$101/$F$98*F92)</f>
        <v>73209556.697172821</v>
      </c>
      <c r="I92" s="680">
        <f>ABS((F96/D96*D95)-F95)/D95</f>
        <v>1.0496072569253875E-2</v>
      </c>
    </row>
    <row r="93" spans="1:12" ht="26.25" customHeight="1" x14ac:dyDescent="0.4">
      <c r="A93" s="155" t="s">
        <v>65</v>
      </c>
      <c r="B93" s="156">
        <v>1</v>
      </c>
      <c r="C93" s="184">
        <v>3</v>
      </c>
      <c r="D93" s="168">
        <v>73568097</v>
      </c>
      <c r="E93" s="169">
        <f>IF(ISBLANK(D93),"-",$D$101/$D$98*D93)</f>
        <v>74115763.078642458</v>
      </c>
      <c r="F93" s="168">
        <v>68634567</v>
      </c>
      <c r="G93" s="170">
        <f>IF(ISBLANK(F93),"-",$D$101/$F$98*F93)</f>
        <v>72970782.796924457</v>
      </c>
      <c r="I93" s="680"/>
    </row>
    <row r="94" spans="1:12" ht="27" customHeight="1" thickBot="1" x14ac:dyDescent="0.45">
      <c r="A94" s="155" t="s">
        <v>66</v>
      </c>
      <c r="B94" s="156">
        <v>1</v>
      </c>
      <c r="C94" s="241">
        <v>4</v>
      </c>
      <c r="D94" s="172"/>
      <c r="E94" s="173" t="str">
        <f>IF(ISBLANK(D94),"-",$D$101/$D$98*D94)</f>
        <v>-</v>
      </c>
      <c r="F94" s="242"/>
      <c r="G94" s="174" t="str">
        <f>IF(ISBLANK(F94),"-",$D$101/$F$98*F94)</f>
        <v>-</v>
      </c>
      <c r="I94" s="175"/>
    </row>
    <row r="95" spans="1:12" ht="27" customHeight="1" thickBot="1" x14ac:dyDescent="0.45">
      <c r="A95" s="155" t="s">
        <v>67</v>
      </c>
      <c r="B95" s="156">
        <v>1</v>
      </c>
      <c r="C95" s="140" t="s">
        <v>68</v>
      </c>
      <c r="D95" s="243">
        <f>AVERAGE(D91:D94)</f>
        <v>73401852.666666672</v>
      </c>
      <c r="E95" s="178">
        <f>AVERAGE(E91:E94)</f>
        <v>73948281.165626556</v>
      </c>
      <c r="F95" s="244">
        <f>AVERAGE(F91:F94)</f>
        <v>68783547.333333328</v>
      </c>
      <c r="G95" s="245">
        <f>AVERAGE(G91:G94)</f>
        <v>73129175.45560737</v>
      </c>
    </row>
    <row r="96" spans="1:12" ht="26.25" customHeight="1" x14ac:dyDescent="0.4">
      <c r="A96" s="155" t="s">
        <v>69</v>
      </c>
      <c r="B96" s="141">
        <v>1</v>
      </c>
      <c r="C96" s="246" t="s">
        <v>110</v>
      </c>
      <c r="D96" s="247">
        <v>15.07</v>
      </c>
      <c r="E96" s="130"/>
      <c r="F96" s="181">
        <v>14.28</v>
      </c>
    </row>
    <row r="97" spans="1:10" ht="26.25" customHeight="1" x14ac:dyDescent="0.4">
      <c r="A97" s="155" t="s">
        <v>71</v>
      </c>
      <c r="B97" s="141">
        <v>1</v>
      </c>
      <c r="C97" s="248" t="s">
        <v>111</v>
      </c>
      <c r="D97" s="249">
        <f>D96*$B$87</f>
        <v>15.07</v>
      </c>
      <c r="E97" s="184"/>
      <c r="F97" s="183">
        <f>F96*$B$87</f>
        <v>14.28</v>
      </c>
    </row>
    <row r="98" spans="1:10" ht="19.5" customHeight="1" thickBot="1" x14ac:dyDescent="0.35">
      <c r="A98" s="155" t="s">
        <v>73</v>
      </c>
      <c r="B98" s="184">
        <f>(B97/B96)*(B95/B94)*(B93/B92)*(B91/B90)*B89</f>
        <v>50</v>
      </c>
      <c r="C98" s="248" t="s">
        <v>112</v>
      </c>
      <c r="D98" s="250">
        <f>D97*$B$83/100</f>
        <v>14.889159999999999</v>
      </c>
      <c r="E98" s="186"/>
      <c r="F98" s="185">
        <f>F97*$B$83/100</f>
        <v>14.108639999999998</v>
      </c>
    </row>
    <row r="99" spans="1:10" ht="19.5" customHeight="1" thickBot="1" x14ac:dyDescent="0.35">
      <c r="A99" s="681" t="s">
        <v>75</v>
      </c>
      <c r="B99" s="682"/>
      <c r="C99" s="248" t="s">
        <v>113</v>
      </c>
      <c r="D99" s="251">
        <f>D98/$B$98</f>
        <v>0.29778319999999997</v>
      </c>
      <c r="E99" s="186"/>
      <c r="F99" s="189">
        <f>F98/$B$98</f>
        <v>0.28217279999999995</v>
      </c>
      <c r="H99" s="79"/>
    </row>
    <row r="100" spans="1:10" ht="19.5" customHeight="1" thickBot="1" x14ac:dyDescent="0.35">
      <c r="A100" s="683"/>
      <c r="B100" s="684"/>
      <c r="C100" s="248" t="s">
        <v>77</v>
      </c>
      <c r="D100" s="252">
        <f>$B$56/$B$116</f>
        <v>0.3</v>
      </c>
      <c r="F100" s="194"/>
      <c r="G100" s="253"/>
      <c r="H100" s="79"/>
    </row>
    <row r="101" spans="1:10" ht="18.75" x14ac:dyDescent="0.3">
      <c r="C101" s="248" t="s">
        <v>78</v>
      </c>
      <c r="D101" s="249">
        <f>D100*$B$98</f>
        <v>15</v>
      </c>
      <c r="F101" s="194"/>
      <c r="H101" s="79"/>
    </row>
    <row r="102" spans="1:10" ht="19.5" customHeight="1" thickBot="1" x14ac:dyDescent="0.35">
      <c r="C102" s="254" t="s">
        <v>79</v>
      </c>
      <c r="D102" s="255">
        <f>D101/B34</f>
        <v>15</v>
      </c>
      <c r="F102" s="198"/>
      <c r="H102" s="79"/>
      <c r="J102" s="256"/>
    </row>
    <row r="103" spans="1:10" ht="18.75" x14ac:dyDescent="0.3">
      <c r="C103" s="257" t="s">
        <v>114</v>
      </c>
      <c r="D103" s="258">
        <f>AVERAGE(E91:E94,G91:G94)</f>
        <v>73538728.310616955</v>
      </c>
      <c r="F103" s="198"/>
      <c r="G103" s="253"/>
      <c r="H103" s="79"/>
      <c r="J103" s="259"/>
    </row>
    <row r="104" spans="1:10" ht="18.75" x14ac:dyDescent="0.3">
      <c r="C104" s="231" t="s">
        <v>81</v>
      </c>
      <c r="D104" s="260">
        <f>STDEV(E91:E94,G91:G94)/D103</f>
        <v>6.4039524022751265E-3</v>
      </c>
      <c r="F104" s="198"/>
      <c r="H104" s="79"/>
      <c r="J104" s="259"/>
    </row>
    <row r="105" spans="1:10" ht="19.5" customHeight="1" thickBot="1" x14ac:dyDescent="0.35">
      <c r="C105" s="233" t="s">
        <v>17</v>
      </c>
      <c r="D105" s="261">
        <f>COUNT(E91:E94,G91:G94)</f>
        <v>6</v>
      </c>
      <c r="F105" s="198"/>
      <c r="H105" s="79"/>
      <c r="J105" s="259"/>
    </row>
    <row r="106" spans="1:10" ht="19.5" customHeight="1" thickBot="1" x14ac:dyDescent="0.35">
      <c r="A106" s="202"/>
      <c r="B106" s="202"/>
      <c r="C106" s="202"/>
      <c r="D106" s="202"/>
      <c r="E106" s="202"/>
    </row>
    <row r="107" spans="1:10" ht="26.25" customHeight="1" x14ac:dyDescent="0.4">
      <c r="A107" s="153" t="s">
        <v>115</v>
      </c>
      <c r="B107" s="154">
        <v>1000</v>
      </c>
      <c r="C107" s="236" t="s">
        <v>116</v>
      </c>
      <c r="D107" s="262" t="s">
        <v>60</v>
      </c>
      <c r="E107" s="263" t="s">
        <v>117</v>
      </c>
      <c r="F107" s="264" t="s">
        <v>118</v>
      </c>
    </row>
    <row r="108" spans="1:10" ht="26.25" customHeight="1" x14ac:dyDescent="0.4">
      <c r="A108" s="155" t="s">
        <v>119</v>
      </c>
      <c r="B108" s="156">
        <v>1</v>
      </c>
      <c r="C108" s="265">
        <v>1</v>
      </c>
      <c r="D108" s="266">
        <v>71395950</v>
      </c>
      <c r="E108" s="267">
        <f t="shared" ref="E108:E113" si="1">IF(ISBLANK(D108),"-",D108/$D$103*$D$100*$B$116)</f>
        <v>291.25857207552122</v>
      </c>
      <c r="F108" s="268">
        <f t="shared" ref="F108:F113" si="2">IF(ISBLANK(D108), "-", E108/$B$56)</f>
        <v>0.97086190691840402</v>
      </c>
    </row>
    <row r="109" spans="1:10" ht="26.25" customHeight="1" x14ac:dyDescent="0.4">
      <c r="A109" s="155" t="s">
        <v>92</v>
      </c>
      <c r="B109" s="156">
        <v>1</v>
      </c>
      <c r="C109" s="265">
        <v>2</v>
      </c>
      <c r="D109" s="266">
        <v>71337639</v>
      </c>
      <c r="E109" s="269">
        <f t="shared" si="1"/>
        <v>291.02069333595273</v>
      </c>
      <c r="F109" s="270">
        <f t="shared" si="2"/>
        <v>0.97006897778650913</v>
      </c>
    </row>
    <row r="110" spans="1:10" ht="26.25" customHeight="1" x14ac:dyDescent="0.4">
      <c r="A110" s="155" t="s">
        <v>93</v>
      </c>
      <c r="B110" s="156">
        <v>1</v>
      </c>
      <c r="C110" s="265">
        <v>3</v>
      </c>
      <c r="D110" s="266">
        <v>71104495</v>
      </c>
      <c r="E110" s="269">
        <f t="shared" si="1"/>
        <v>290.06958632598958</v>
      </c>
      <c r="F110" s="270">
        <f t="shared" si="2"/>
        <v>0.96689862108663194</v>
      </c>
    </row>
    <row r="111" spans="1:10" ht="26.25" customHeight="1" x14ac:dyDescent="0.4">
      <c r="A111" s="155" t="s">
        <v>94</v>
      </c>
      <c r="B111" s="156">
        <v>1</v>
      </c>
      <c r="C111" s="265">
        <v>4</v>
      </c>
      <c r="D111" s="266">
        <v>71332444</v>
      </c>
      <c r="E111" s="269">
        <f t="shared" si="1"/>
        <v>290.9995004212015</v>
      </c>
      <c r="F111" s="270">
        <f t="shared" si="2"/>
        <v>0.96999833473733832</v>
      </c>
    </row>
    <row r="112" spans="1:10" ht="26.25" customHeight="1" x14ac:dyDescent="0.4">
      <c r="A112" s="155" t="s">
        <v>95</v>
      </c>
      <c r="B112" s="156">
        <v>1</v>
      </c>
      <c r="C112" s="265">
        <v>5</v>
      </c>
      <c r="D112" s="266">
        <v>71177255</v>
      </c>
      <c r="E112" s="269">
        <f t="shared" si="1"/>
        <v>290.36640951699991</v>
      </c>
      <c r="F112" s="270">
        <f t="shared" si="2"/>
        <v>0.96788803172333304</v>
      </c>
    </row>
    <row r="113" spans="1:10" ht="26.25" customHeight="1" x14ac:dyDescent="0.4">
      <c r="A113" s="155" t="s">
        <v>97</v>
      </c>
      <c r="B113" s="156">
        <v>1</v>
      </c>
      <c r="C113" s="271">
        <v>6</v>
      </c>
      <c r="D113" s="272">
        <v>70869384</v>
      </c>
      <c r="E113" s="273">
        <f t="shared" si="1"/>
        <v>289.11045497275114</v>
      </c>
      <c r="F113" s="274">
        <f t="shared" si="2"/>
        <v>0.96370151657583714</v>
      </c>
    </row>
    <row r="114" spans="1:10" ht="26.25" customHeight="1" x14ac:dyDescent="0.4">
      <c r="A114" s="155" t="s">
        <v>98</v>
      </c>
      <c r="B114" s="156">
        <v>1</v>
      </c>
      <c r="C114" s="265"/>
      <c r="D114" s="184"/>
      <c r="E114" s="130"/>
      <c r="F114" s="275"/>
    </row>
    <row r="115" spans="1:10" ht="26.25" customHeight="1" x14ac:dyDescent="0.4">
      <c r="A115" s="155" t="s">
        <v>99</v>
      </c>
      <c r="B115" s="156">
        <v>1</v>
      </c>
      <c r="C115" s="265"/>
      <c r="D115" s="276" t="s">
        <v>68</v>
      </c>
      <c r="E115" s="277">
        <f>AVERAGE(E108:E113)</f>
        <v>290.47086944140267</v>
      </c>
      <c r="F115" s="278">
        <f>AVERAGE(F108:F113)</f>
        <v>0.9682362314713423</v>
      </c>
    </row>
    <row r="116" spans="1:10" ht="27" customHeight="1" thickBot="1" x14ac:dyDescent="0.45">
      <c r="A116" s="155" t="s">
        <v>100</v>
      </c>
      <c r="B116" s="167">
        <f>(B115/B114)*(B113/B112)*(B111/B110)*(B109/B108)*B107</f>
        <v>1000</v>
      </c>
      <c r="C116" s="279"/>
      <c r="D116" s="140" t="s">
        <v>81</v>
      </c>
      <c r="E116" s="280">
        <f>STDEV(E108:E113)/E115</f>
        <v>2.7648434119405966E-3</v>
      </c>
      <c r="F116" s="280">
        <f>STDEV(F108:F113)/F115</f>
        <v>2.7648434119405913E-3</v>
      </c>
      <c r="I116" s="130"/>
    </row>
    <row r="117" spans="1:10" ht="27" customHeight="1" thickBot="1" x14ac:dyDescent="0.45">
      <c r="A117" s="681" t="s">
        <v>75</v>
      </c>
      <c r="B117" s="685"/>
      <c r="C117" s="281"/>
      <c r="D117" s="282" t="s">
        <v>17</v>
      </c>
      <c r="E117" s="283">
        <f>COUNT(E108:E113)</f>
        <v>6</v>
      </c>
      <c r="F117" s="283">
        <f>COUNT(F108:F113)</f>
        <v>6</v>
      </c>
      <c r="I117" s="130"/>
      <c r="J117" s="259"/>
    </row>
    <row r="118" spans="1:10" ht="19.5" customHeight="1" thickBot="1" x14ac:dyDescent="0.35">
      <c r="A118" s="683"/>
      <c r="B118" s="686"/>
      <c r="C118" s="130"/>
      <c r="D118" s="130"/>
      <c r="E118" s="130"/>
      <c r="F118" s="184"/>
      <c r="G118" s="130"/>
      <c r="H118" s="130"/>
      <c r="I118" s="130"/>
    </row>
    <row r="119" spans="1:10" ht="18.75" x14ac:dyDescent="0.3">
      <c r="A119" s="284"/>
      <c r="B119" s="151"/>
      <c r="C119" s="130"/>
      <c r="D119" s="130"/>
      <c r="E119" s="130"/>
      <c r="F119" s="184"/>
      <c r="G119" s="130"/>
      <c r="H119" s="130"/>
      <c r="I119" s="130"/>
    </row>
    <row r="120" spans="1:10" ht="26.25" customHeight="1" x14ac:dyDescent="0.4">
      <c r="A120" s="139" t="s">
        <v>103</v>
      </c>
      <c r="B120" s="140" t="s">
        <v>120</v>
      </c>
      <c r="C120" s="687" t="str">
        <f>B20</f>
        <v xml:space="preserve">Tenofovir Disoproxil Fumarate 300mg, Lamivudine 300mg &amp; Efavirenz 600mg </v>
      </c>
      <c r="D120" s="687"/>
      <c r="E120" s="130" t="s">
        <v>121</v>
      </c>
      <c r="F120" s="130"/>
      <c r="G120" s="235">
        <f>F115</f>
        <v>0.9682362314713423</v>
      </c>
      <c r="H120" s="130"/>
      <c r="I120" s="130"/>
    </row>
    <row r="121" spans="1:10" ht="19.5" customHeight="1" thickBot="1" x14ac:dyDescent="0.35">
      <c r="A121" s="285"/>
      <c r="B121" s="285"/>
      <c r="C121" s="286"/>
      <c r="D121" s="286"/>
      <c r="E121" s="286"/>
      <c r="F121" s="286"/>
      <c r="G121" s="286"/>
      <c r="H121" s="286"/>
    </row>
    <row r="122" spans="1:10" ht="18.75" x14ac:dyDescent="0.3">
      <c r="B122" s="688" t="s">
        <v>23</v>
      </c>
      <c r="C122" s="688"/>
      <c r="E122" s="238" t="s">
        <v>24</v>
      </c>
      <c r="F122" s="287"/>
      <c r="G122" s="688" t="s">
        <v>25</v>
      </c>
      <c r="H122" s="688"/>
    </row>
    <row r="123" spans="1:10" ht="69.95" customHeight="1" x14ac:dyDescent="0.3">
      <c r="A123" s="139" t="s">
        <v>26</v>
      </c>
      <c r="B123" s="288"/>
      <c r="C123" s="288"/>
      <c r="E123" s="288"/>
      <c r="F123" s="130"/>
      <c r="G123" s="288"/>
      <c r="H123" s="288"/>
    </row>
    <row r="124" spans="1:10" ht="69.95" customHeight="1" x14ac:dyDescent="0.3">
      <c r="A124" s="139" t="s">
        <v>27</v>
      </c>
      <c r="B124" s="289"/>
      <c r="C124" s="289"/>
      <c r="E124" s="289"/>
      <c r="F124" s="130"/>
      <c r="G124" s="290"/>
      <c r="H124" s="290"/>
    </row>
    <row r="125" spans="1:10" ht="18.75" x14ac:dyDescent="0.3">
      <c r="A125" s="184"/>
      <c r="B125" s="184"/>
      <c r="C125" s="184"/>
      <c r="D125" s="184"/>
      <c r="E125" s="184"/>
      <c r="F125" s="186"/>
      <c r="G125" s="184"/>
      <c r="H125" s="184"/>
      <c r="I125" s="130"/>
    </row>
    <row r="126" spans="1:10" ht="18.75" x14ac:dyDescent="0.3">
      <c r="A126" s="184"/>
      <c r="B126" s="184"/>
      <c r="C126" s="184"/>
      <c r="D126" s="184"/>
      <c r="E126" s="184"/>
      <c r="F126" s="186"/>
      <c r="G126" s="184"/>
      <c r="H126" s="184"/>
      <c r="I126" s="130"/>
    </row>
    <row r="127" spans="1:10" ht="18.75" x14ac:dyDescent="0.3">
      <c r="A127" s="184"/>
      <c r="B127" s="184"/>
      <c r="C127" s="184"/>
      <c r="D127" s="184"/>
      <c r="E127" s="184"/>
      <c r="F127" s="186"/>
      <c r="G127" s="184"/>
      <c r="H127" s="184"/>
      <c r="I127" s="130"/>
    </row>
    <row r="128" spans="1:10" ht="18.75" x14ac:dyDescent="0.3">
      <c r="A128" s="184"/>
      <c r="B128" s="184"/>
      <c r="C128" s="184"/>
      <c r="D128" s="184"/>
      <c r="E128" s="184"/>
      <c r="F128" s="186"/>
      <c r="G128" s="184"/>
      <c r="H128" s="184"/>
      <c r="I128" s="130"/>
    </row>
    <row r="129" spans="1:9" ht="18.75" x14ac:dyDescent="0.3">
      <c r="A129" s="184"/>
      <c r="B129" s="184"/>
      <c r="C129" s="184"/>
      <c r="D129" s="184"/>
      <c r="E129" s="184"/>
      <c r="F129" s="186"/>
      <c r="G129" s="184"/>
      <c r="H129" s="184"/>
      <c r="I129" s="130"/>
    </row>
    <row r="130" spans="1:9" ht="18.75" x14ac:dyDescent="0.3">
      <c r="A130" s="184"/>
      <c r="B130" s="184"/>
      <c r="C130" s="184"/>
      <c r="D130" s="184"/>
      <c r="E130" s="184"/>
      <c r="F130" s="186"/>
      <c r="G130" s="184"/>
      <c r="H130" s="184"/>
      <c r="I130" s="130"/>
    </row>
    <row r="131" spans="1:9" ht="18.75" x14ac:dyDescent="0.3">
      <c r="A131" s="184"/>
      <c r="B131" s="184"/>
      <c r="C131" s="184"/>
      <c r="D131" s="184"/>
      <c r="E131" s="184"/>
      <c r="F131" s="186"/>
      <c r="G131" s="184"/>
      <c r="H131" s="184"/>
      <c r="I131" s="130"/>
    </row>
    <row r="132" spans="1:9" ht="18.75" x14ac:dyDescent="0.3">
      <c r="A132" s="184"/>
      <c r="B132" s="184"/>
      <c r="C132" s="184"/>
      <c r="D132" s="184"/>
      <c r="E132" s="184"/>
      <c r="F132" s="186"/>
      <c r="G132" s="184"/>
      <c r="H132" s="184"/>
      <c r="I132" s="130"/>
    </row>
    <row r="133" spans="1:9" ht="18.75" x14ac:dyDescent="0.3">
      <c r="A133" s="184"/>
      <c r="B133" s="184"/>
      <c r="C133" s="184"/>
      <c r="D133" s="184"/>
      <c r="E133" s="184"/>
      <c r="F133" s="186"/>
      <c r="G133" s="184"/>
      <c r="H133" s="184"/>
      <c r="I133" s="130"/>
    </row>
    <row r="250" spans="1:1" x14ac:dyDescent="0.25">
      <c r="A250" s="45">
        <v>5</v>
      </c>
    </row>
  </sheetData>
  <sheetProtection password="F258" sheet="1" objects="1" scenarios="1" formatCells="0" formatColumn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49"/>
  <sheetViews>
    <sheetView view="pageBreakPreview" topLeftCell="B29" zoomScaleSheetLayoutView="100" workbookViewId="0">
      <selection activeCell="B9" sqref="B9"/>
    </sheetView>
  </sheetViews>
  <sheetFormatPr defaultRowHeight="13.5" x14ac:dyDescent="0.25"/>
  <cols>
    <col min="1" max="1" width="27.5703125" style="87" customWidth="1"/>
    <col min="2" max="2" width="20.42578125" style="87" customWidth="1"/>
    <col min="3" max="3" width="31.85546875" style="87" customWidth="1"/>
    <col min="4" max="4" width="25.85546875" style="87" customWidth="1"/>
    <col min="5" max="5" width="25.7109375" style="87" customWidth="1"/>
    <col min="6" max="6" width="23.140625" style="87" customWidth="1"/>
    <col min="7" max="7" width="28.42578125" style="87" customWidth="1"/>
    <col min="8" max="8" width="21.5703125" style="87" customWidth="1"/>
    <col min="9" max="9" width="9.140625" style="87" customWidth="1"/>
    <col min="10" max="16384" width="9.140625" style="123"/>
  </cols>
  <sheetData>
    <row r="3" spans="1:5" ht="18.75" customHeight="1" x14ac:dyDescent="0.3">
      <c r="A3" s="719" t="s">
        <v>0</v>
      </c>
      <c r="B3" s="719"/>
      <c r="C3" s="719"/>
      <c r="D3" s="719"/>
      <c r="E3" s="719"/>
    </row>
    <row r="4" spans="1:5" ht="16.5" customHeight="1" x14ac:dyDescent="0.3">
      <c r="A4" s="88" t="s">
        <v>1</v>
      </c>
      <c r="B4" s="89" t="s">
        <v>2</v>
      </c>
    </row>
    <row r="5" spans="1:5" ht="16.5" customHeight="1" x14ac:dyDescent="0.3">
      <c r="A5" s="90" t="s">
        <v>3</v>
      </c>
      <c r="B5" s="90" t="s">
        <v>122</v>
      </c>
      <c r="D5" s="91"/>
      <c r="E5" s="92"/>
    </row>
    <row r="6" spans="1:5" ht="16.5" customHeight="1" x14ac:dyDescent="0.3">
      <c r="A6" s="93" t="s">
        <v>4</v>
      </c>
      <c r="B6" s="94" t="s">
        <v>126</v>
      </c>
      <c r="C6" s="92"/>
      <c r="D6" s="92"/>
      <c r="E6" s="92"/>
    </row>
    <row r="7" spans="1:5" ht="16.5" customHeight="1" x14ac:dyDescent="0.3">
      <c r="A7" s="93" t="s">
        <v>6</v>
      </c>
      <c r="B7" s="91">
        <v>84.06</v>
      </c>
      <c r="C7" s="92"/>
      <c r="D7" s="92"/>
      <c r="E7" s="92"/>
    </row>
    <row r="8" spans="1:5" ht="16.5" customHeight="1" x14ac:dyDescent="0.3">
      <c r="A8" s="90" t="s">
        <v>7</v>
      </c>
      <c r="B8" s="94">
        <f>Lamivudine!D43</f>
        <v>14.53</v>
      </c>
      <c r="C8" s="92"/>
      <c r="D8" s="92"/>
      <c r="E8" s="92"/>
    </row>
    <row r="9" spans="1:5" ht="16.5" customHeight="1" x14ac:dyDescent="0.3">
      <c r="A9" s="90" t="s">
        <v>8</v>
      </c>
      <c r="B9" s="95">
        <f>B8/50*10/25</f>
        <v>0.11623999999999998</v>
      </c>
      <c r="C9" s="92"/>
      <c r="D9" s="92"/>
      <c r="E9" s="92"/>
    </row>
    <row r="10" spans="1:5" ht="15.75" customHeight="1" x14ac:dyDescent="0.25">
      <c r="A10" s="92"/>
      <c r="B10" s="96"/>
      <c r="C10" s="92"/>
      <c r="D10" s="92"/>
      <c r="E10" s="92"/>
    </row>
    <row r="11" spans="1:5" ht="16.5" customHeight="1" x14ac:dyDescent="0.3">
      <c r="A11" s="97" t="s">
        <v>10</v>
      </c>
      <c r="B11" s="98" t="s">
        <v>11</v>
      </c>
      <c r="C11" s="97" t="s">
        <v>12</v>
      </c>
      <c r="D11" s="97" t="s">
        <v>13</v>
      </c>
      <c r="E11" s="97" t="s">
        <v>14</v>
      </c>
    </row>
    <row r="12" spans="1:5" ht="16.5" customHeight="1" x14ac:dyDescent="0.3">
      <c r="A12" s="99">
        <v>1</v>
      </c>
      <c r="B12" s="100">
        <v>44551264</v>
      </c>
      <c r="C12" s="100">
        <v>7173.6</v>
      </c>
      <c r="D12" s="101">
        <v>1.1000000000000001</v>
      </c>
      <c r="E12" s="102">
        <v>4.3</v>
      </c>
    </row>
    <row r="13" spans="1:5" ht="16.5" customHeight="1" x14ac:dyDescent="0.3">
      <c r="A13" s="99">
        <v>2</v>
      </c>
      <c r="B13" s="100">
        <v>44698997</v>
      </c>
      <c r="C13" s="100">
        <v>7178.1</v>
      </c>
      <c r="D13" s="101">
        <v>1.1000000000000001</v>
      </c>
      <c r="E13" s="101">
        <v>4.3</v>
      </c>
    </row>
    <row r="14" spans="1:5" ht="16.5" customHeight="1" x14ac:dyDescent="0.3">
      <c r="A14" s="99">
        <v>3</v>
      </c>
      <c r="B14" s="100">
        <v>44635849</v>
      </c>
      <c r="C14" s="100">
        <v>7269.1</v>
      </c>
      <c r="D14" s="101">
        <v>1.1000000000000001</v>
      </c>
      <c r="E14" s="101">
        <v>4.3</v>
      </c>
    </row>
    <row r="15" spans="1:5" ht="16.5" customHeight="1" x14ac:dyDescent="0.3">
      <c r="A15" s="99">
        <v>4</v>
      </c>
      <c r="B15" s="100">
        <v>44509519</v>
      </c>
      <c r="C15" s="100">
        <v>7279.2</v>
      </c>
      <c r="D15" s="101">
        <v>1.1000000000000001</v>
      </c>
      <c r="E15" s="101">
        <v>4.3</v>
      </c>
    </row>
    <row r="16" spans="1:5" ht="16.5" customHeight="1" x14ac:dyDescent="0.3">
      <c r="A16" s="99">
        <v>5</v>
      </c>
      <c r="B16" s="100">
        <v>44563632</v>
      </c>
      <c r="C16" s="100">
        <v>7379.4</v>
      </c>
      <c r="D16" s="101">
        <v>1.1000000000000001</v>
      </c>
      <c r="E16" s="101">
        <v>4.3</v>
      </c>
    </row>
    <row r="17" spans="1:5" ht="16.5" customHeight="1" x14ac:dyDescent="0.3">
      <c r="A17" s="99">
        <v>6</v>
      </c>
      <c r="B17" s="103">
        <v>44561537</v>
      </c>
      <c r="C17" s="103">
        <v>7346</v>
      </c>
      <c r="D17" s="104">
        <v>1.1000000000000001</v>
      </c>
      <c r="E17" s="104">
        <v>4.3</v>
      </c>
    </row>
    <row r="18" spans="1:5" ht="16.5" customHeight="1" x14ac:dyDescent="0.3">
      <c r="A18" s="105" t="s">
        <v>15</v>
      </c>
      <c r="B18" s="106">
        <f>AVERAGE(B12:B17)</f>
        <v>44586799.666666664</v>
      </c>
      <c r="C18" s="107">
        <f>AVERAGE(C12:C17)</f>
        <v>7270.9000000000005</v>
      </c>
      <c r="D18" s="108">
        <f>AVERAGE(D12:D17)</f>
        <v>1.0999999999999999</v>
      </c>
      <c r="E18" s="108">
        <f>AVERAGE(E12:E17)</f>
        <v>4.3</v>
      </c>
    </row>
    <row r="19" spans="1:5" ht="16.5" customHeight="1" x14ac:dyDescent="0.3">
      <c r="A19" s="109" t="s">
        <v>16</v>
      </c>
      <c r="B19" s="110">
        <f>(STDEV(B12:B17)/B18)</f>
        <v>1.5344570368489047E-3</v>
      </c>
      <c r="C19" s="111"/>
      <c r="D19" s="111"/>
      <c r="E19" s="112"/>
    </row>
    <row r="20" spans="1:5" s="87" customFormat="1" ht="16.5" customHeight="1" x14ac:dyDescent="0.3">
      <c r="A20" s="113" t="s">
        <v>17</v>
      </c>
      <c r="B20" s="114">
        <f>COUNT(B12:B17)</f>
        <v>6</v>
      </c>
      <c r="C20" s="115"/>
      <c r="D20" s="116"/>
      <c r="E20" s="117"/>
    </row>
    <row r="21" spans="1:5" s="87" customFormat="1" ht="15.75" customHeight="1" x14ac:dyDescent="0.25">
      <c r="A21" s="92"/>
      <c r="B21" s="92"/>
      <c r="C21" s="92"/>
      <c r="D21" s="92"/>
      <c r="E21" s="92"/>
    </row>
    <row r="22" spans="1:5" s="87" customFormat="1" ht="16.5" customHeight="1" x14ac:dyDescent="0.3">
      <c r="A22" s="93" t="s">
        <v>18</v>
      </c>
      <c r="B22" s="118" t="s">
        <v>19</v>
      </c>
      <c r="C22" s="119"/>
      <c r="D22" s="119"/>
      <c r="E22" s="119"/>
    </row>
    <row r="23" spans="1:5" ht="16.5" customHeight="1" x14ac:dyDescent="0.3">
      <c r="A23" s="93"/>
      <c r="B23" s="118" t="s">
        <v>20</v>
      </c>
      <c r="C23" s="119"/>
      <c r="D23" s="119"/>
      <c r="E23" s="119"/>
    </row>
    <row r="24" spans="1:5" ht="16.5" customHeight="1" x14ac:dyDescent="0.3">
      <c r="A24" s="93"/>
      <c r="B24" s="118" t="s">
        <v>21</v>
      </c>
      <c r="C24" s="119"/>
      <c r="D24" s="119"/>
      <c r="E24" s="119"/>
    </row>
    <row r="25" spans="1:5" ht="15.75" customHeight="1" x14ac:dyDescent="0.25">
      <c r="A25" s="92"/>
      <c r="B25" s="92"/>
      <c r="C25" s="92"/>
      <c r="D25" s="92"/>
      <c r="E25" s="92"/>
    </row>
    <row r="26" spans="1:5" ht="16.5" customHeight="1" x14ac:dyDescent="0.3">
      <c r="A26" s="88" t="s">
        <v>1</v>
      </c>
      <c r="B26" s="89" t="s">
        <v>22</v>
      </c>
    </row>
    <row r="27" spans="1:5" ht="16.5" customHeight="1" x14ac:dyDescent="0.3">
      <c r="A27" s="93" t="s">
        <v>4</v>
      </c>
      <c r="B27" s="90" t="s">
        <v>126</v>
      </c>
      <c r="C27" s="92"/>
      <c r="D27" s="92"/>
      <c r="E27" s="92"/>
    </row>
    <row r="28" spans="1:5" ht="16.5" customHeight="1" x14ac:dyDescent="0.3">
      <c r="A28" s="93" t="s">
        <v>6</v>
      </c>
      <c r="B28" s="94">
        <v>84.06</v>
      </c>
      <c r="C28" s="92"/>
      <c r="D28" s="92"/>
      <c r="E28" s="92"/>
    </row>
    <row r="29" spans="1:5" ht="16.5" customHeight="1" x14ac:dyDescent="0.3">
      <c r="A29" s="90" t="s">
        <v>7</v>
      </c>
      <c r="B29" s="94">
        <f>Lamivudine!D96</f>
        <v>16</v>
      </c>
      <c r="C29" s="92"/>
      <c r="D29" s="92"/>
      <c r="E29" s="92"/>
    </row>
    <row r="30" spans="1:5" ht="16.5" customHeight="1" x14ac:dyDescent="0.3">
      <c r="A30" s="90" t="s">
        <v>8</v>
      </c>
      <c r="B30" s="95">
        <f>B29/25*10/20</f>
        <v>0.32</v>
      </c>
      <c r="C30" s="92"/>
      <c r="D30" s="92"/>
      <c r="E30" s="92"/>
    </row>
    <row r="31" spans="1:5" ht="15.75" customHeight="1" x14ac:dyDescent="0.25">
      <c r="A31" s="92"/>
      <c r="B31" s="92"/>
      <c r="C31" s="92"/>
      <c r="D31" s="92"/>
      <c r="E31" s="92"/>
    </row>
    <row r="32" spans="1:5" ht="16.5" customHeight="1" x14ac:dyDescent="0.3">
      <c r="A32" s="97" t="s">
        <v>10</v>
      </c>
      <c r="B32" s="98" t="s">
        <v>11</v>
      </c>
      <c r="C32" s="97" t="s">
        <v>12</v>
      </c>
      <c r="D32" s="97" t="s">
        <v>13</v>
      </c>
      <c r="E32" s="97" t="s">
        <v>14</v>
      </c>
    </row>
    <row r="33" spans="1:7" ht="16.5" customHeight="1" x14ac:dyDescent="0.3">
      <c r="A33" s="99">
        <v>1</v>
      </c>
      <c r="B33" s="100">
        <v>20420692</v>
      </c>
      <c r="C33" s="100">
        <v>70094.2</v>
      </c>
      <c r="D33" s="101">
        <v>1.2</v>
      </c>
      <c r="E33" s="102">
        <v>8.6</v>
      </c>
    </row>
    <row r="34" spans="1:7" ht="16.5" customHeight="1" x14ac:dyDescent="0.3">
      <c r="A34" s="99">
        <v>2</v>
      </c>
      <c r="B34" s="100">
        <v>20344360</v>
      </c>
      <c r="C34" s="100">
        <v>69785.600000000006</v>
      </c>
      <c r="D34" s="101">
        <v>1.2</v>
      </c>
      <c r="E34" s="101">
        <v>8.6</v>
      </c>
    </row>
    <row r="35" spans="1:7" ht="16.5" customHeight="1" x14ac:dyDescent="0.3">
      <c r="A35" s="99">
        <v>3</v>
      </c>
      <c r="B35" s="100">
        <v>20408505</v>
      </c>
      <c r="C35" s="100">
        <v>69688.899999999994</v>
      </c>
      <c r="D35" s="101">
        <v>1.2</v>
      </c>
      <c r="E35" s="101">
        <v>8.6</v>
      </c>
    </row>
    <row r="36" spans="1:7" ht="16.5" customHeight="1" x14ac:dyDescent="0.3">
      <c r="A36" s="99">
        <v>4</v>
      </c>
      <c r="B36" s="100">
        <v>20326724</v>
      </c>
      <c r="C36" s="100">
        <v>69602.3</v>
      </c>
      <c r="D36" s="101">
        <v>1.2</v>
      </c>
      <c r="E36" s="101">
        <v>8.6</v>
      </c>
    </row>
    <row r="37" spans="1:7" ht="16.5" customHeight="1" x14ac:dyDescent="0.3">
      <c r="A37" s="99">
        <v>5</v>
      </c>
      <c r="B37" s="100">
        <v>20394290</v>
      </c>
      <c r="C37" s="100">
        <v>69916.3</v>
      </c>
      <c r="D37" s="101">
        <v>1.2</v>
      </c>
      <c r="E37" s="101">
        <v>8.6</v>
      </c>
    </row>
    <row r="38" spans="1:7" ht="16.5" customHeight="1" x14ac:dyDescent="0.3">
      <c r="A38" s="99">
        <v>6</v>
      </c>
      <c r="B38" s="103">
        <v>20416552</v>
      </c>
      <c r="C38" s="103">
        <v>69734.2</v>
      </c>
      <c r="D38" s="104">
        <v>1.2</v>
      </c>
      <c r="E38" s="104">
        <v>8.6</v>
      </c>
    </row>
    <row r="39" spans="1:7" ht="16.5" customHeight="1" x14ac:dyDescent="0.3">
      <c r="A39" s="105" t="s">
        <v>15</v>
      </c>
      <c r="B39" s="106">
        <f>AVERAGE(B33:B38)</f>
        <v>20385187.166666668</v>
      </c>
      <c r="C39" s="107">
        <f>AVERAGE(C33:C38)</f>
        <v>69803.583333333328</v>
      </c>
      <c r="D39" s="108">
        <f>AVERAGE(D33:D38)</f>
        <v>1.2</v>
      </c>
      <c r="E39" s="108">
        <f>AVERAGE(E33:E38)</f>
        <v>8.6</v>
      </c>
    </row>
    <row r="40" spans="1:7" ht="16.5" customHeight="1" x14ac:dyDescent="0.3">
      <c r="A40" s="109" t="s">
        <v>16</v>
      </c>
      <c r="B40" s="110">
        <f>(STDEV(B33:B38)/B39)</f>
        <v>1.956772181042793E-3</v>
      </c>
      <c r="C40" s="111"/>
      <c r="D40" s="111"/>
      <c r="E40" s="112"/>
    </row>
    <row r="41" spans="1:7" s="87" customFormat="1" ht="16.5" customHeight="1" x14ac:dyDescent="0.3">
      <c r="A41" s="113" t="s">
        <v>17</v>
      </c>
      <c r="B41" s="114">
        <f>COUNT(B33:B38)</f>
        <v>6</v>
      </c>
      <c r="C41" s="115"/>
      <c r="D41" s="116"/>
      <c r="E41" s="117"/>
    </row>
    <row r="42" spans="1:7" s="87" customFormat="1" ht="15.75" customHeight="1" x14ac:dyDescent="0.25">
      <c r="A42" s="92"/>
      <c r="B42" s="92"/>
      <c r="C42" s="92"/>
      <c r="D42" s="92"/>
      <c r="E42" s="92"/>
    </row>
    <row r="43" spans="1:7" s="87" customFormat="1" ht="16.5" customHeight="1" x14ac:dyDescent="0.3">
      <c r="A43" s="93" t="s">
        <v>18</v>
      </c>
      <c r="B43" s="118" t="s">
        <v>19</v>
      </c>
      <c r="C43" s="119"/>
      <c r="D43" s="119"/>
      <c r="E43" s="119"/>
    </row>
    <row r="44" spans="1:7" ht="16.5" customHeight="1" x14ac:dyDescent="0.3">
      <c r="A44" s="93"/>
      <c r="B44" s="118" t="s">
        <v>20</v>
      </c>
      <c r="C44" s="119"/>
      <c r="D44" s="119"/>
      <c r="E44" s="119"/>
    </row>
    <row r="45" spans="1:7" ht="16.5" customHeight="1" x14ac:dyDescent="0.3">
      <c r="A45" s="93"/>
      <c r="B45" s="118" t="s">
        <v>21</v>
      </c>
      <c r="C45" s="119"/>
      <c r="D45" s="119"/>
      <c r="E45" s="119"/>
    </row>
    <row r="46" spans="1:7" ht="14.25" customHeight="1" thickBot="1" x14ac:dyDescent="0.3">
      <c r="A46" s="120"/>
      <c r="B46" s="121"/>
      <c r="D46" s="122"/>
      <c r="F46" s="123"/>
      <c r="G46" s="123"/>
    </row>
    <row r="47" spans="1:7" ht="15" customHeight="1" x14ac:dyDescent="0.3">
      <c r="B47" s="720" t="s">
        <v>23</v>
      </c>
      <c r="C47" s="720"/>
      <c r="E47" s="124" t="s">
        <v>24</v>
      </c>
      <c r="F47" s="125"/>
      <c r="G47" s="124" t="s">
        <v>25</v>
      </c>
    </row>
    <row r="48" spans="1:7" ht="15" customHeight="1" x14ac:dyDescent="0.3">
      <c r="A48" s="126" t="s">
        <v>26</v>
      </c>
      <c r="B48" s="127"/>
      <c r="C48" s="127"/>
      <c r="E48" s="127"/>
      <c r="G48" s="127"/>
    </row>
    <row r="49" spans="1:7" ht="15" customHeight="1" x14ac:dyDescent="0.3">
      <c r="A49" s="126" t="s">
        <v>27</v>
      </c>
      <c r="B49" s="128"/>
      <c r="C49" s="128"/>
      <c r="E49" s="128"/>
      <c r="G49" s="129"/>
    </row>
  </sheetData>
  <sheetProtection formatCells="0" formatColumns="0" formatRows="0" insertColumns="0" insertRows="0" insertHyperlinks="0" deleteColumns="0" deleteRows="0" sort="0" autoFilter="0" pivotTables="0"/>
  <mergeCells count="2">
    <mergeCell ref="A3:E3"/>
    <mergeCell ref="B47:C47"/>
  </mergeCells>
  <pageMargins left="0.7" right="0.7" top="0.75" bottom="0.75" header="0.3" footer="0.3"/>
  <pageSetup scale="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B31" zoomScale="70" zoomScaleNormal="60" zoomScaleSheetLayoutView="70" zoomScalePageLayoutView="41" workbookViewId="0">
      <selection activeCell="F40" sqref="F40"/>
    </sheetView>
  </sheetViews>
  <sheetFormatPr defaultColWidth="9.140625" defaultRowHeight="13.5" x14ac:dyDescent="0.25"/>
  <cols>
    <col min="1" max="1" width="55.42578125" style="291" customWidth="1"/>
    <col min="2" max="2" width="33.7109375" style="291" customWidth="1"/>
    <col min="3" max="3" width="42.28515625" style="291" customWidth="1"/>
    <col min="4" max="4" width="30.5703125" style="291" customWidth="1"/>
    <col min="5" max="5" width="39.85546875" style="291" customWidth="1"/>
    <col min="6" max="6" width="30.7109375" style="291" customWidth="1"/>
    <col min="7" max="7" width="39.85546875" style="291" customWidth="1"/>
    <col min="8" max="8" width="30" style="291" customWidth="1"/>
    <col min="9" max="9" width="30.28515625" style="291" hidden="1" customWidth="1"/>
    <col min="10" max="10" width="30.42578125" style="291" customWidth="1"/>
    <col min="11" max="11" width="21.28515625" style="291" customWidth="1"/>
    <col min="12" max="12" width="9.140625" style="291"/>
    <col min="13" max="16384" width="9.140625" style="293"/>
  </cols>
  <sheetData>
    <row r="1" spans="1:9" ht="18.75" customHeight="1" x14ac:dyDescent="0.25">
      <c r="A1" s="751" t="s">
        <v>42</v>
      </c>
      <c r="B1" s="751"/>
      <c r="C1" s="751"/>
      <c r="D1" s="751"/>
      <c r="E1" s="751"/>
      <c r="F1" s="751"/>
      <c r="G1" s="751"/>
      <c r="H1" s="751"/>
      <c r="I1" s="751"/>
    </row>
    <row r="2" spans="1:9" ht="18.75" customHeight="1" x14ac:dyDescent="0.25">
      <c r="A2" s="751"/>
      <c r="B2" s="751"/>
      <c r="C2" s="751"/>
      <c r="D2" s="751"/>
      <c r="E2" s="751"/>
      <c r="F2" s="751"/>
      <c r="G2" s="751"/>
      <c r="H2" s="751"/>
      <c r="I2" s="751"/>
    </row>
    <row r="3" spans="1:9" ht="18.75" customHeight="1" x14ac:dyDescent="0.25">
      <c r="A3" s="751"/>
      <c r="B3" s="751"/>
      <c r="C3" s="751"/>
      <c r="D3" s="751"/>
      <c r="E3" s="751"/>
      <c r="F3" s="751"/>
      <c r="G3" s="751"/>
      <c r="H3" s="751"/>
      <c r="I3" s="751"/>
    </row>
    <row r="4" spans="1:9" ht="18.75" customHeight="1" x14ac:dyDescent="0.25">
      <c r="A4" s="751"/>
      <c r="B4" s="751"/>
      <c r="C4" s="751"/>
      <c r="D4" s="751"/>
      <c r="E4" s="751"/>
      <c r="F4" s="751"/>
      <c r="G4" s="751"/>
      <c r="H4" s="751"/>
      <c r="I4" s="751"/>
    </row>
    <row r="5" spans="1:9" ht="18.75" customHeight="1" x14ac:dyDescent="0.25">
      <c r="A5" s="751"/>
      <c r="B5" s="751"/>
      <c r="C5" s="751"/>
      <c r="D5" s="751"/>
      <c r="E5" s="751"/>
      <c r="F5" s="751"/>
      <c r="G5" s="751"/>
      <c r="H5" s="751"/>
      <c r="I5" s="751"/>
    </row>
    <row r="6" spans="1:9" ht="18.75" customHeight="1" x14ac:dyDescent="0.25">
      <c r="A6" s="751"/>
      <c r="B6" s="751"/>
      <c r="C6" s="751"/>
      <c r="D6" s="751"/>
      <c r="E6" s="751"/>
      <c r="F6" s="751"/>
      <c r="G6" s="751"/>
      <c r="H6" s="751"/>
      <c r="I6" s="751"/>
    </row>
    <row r="7" spans="1:9" ht="18.75" customHeight="1" x14ac:dyDescent="0.25">
      <c r="A7" s="751"/>
      <c r="B7" s="751"/>
      <c r="C7" s="751"/>
      <c r="D7" s="751"/>
      <c r="E7" s="751"/>
      <c r="F7" s="751"/>
      <c r="G7" s="751"/>
      <c r="H7" s="751"/>
      <c r="I7" s="751"/>
    </row>
    <row r="8" spans="1:9" x14ac:dyDescent="0.25">
      <c r="A8" s="752" t="s">
        <v>43</v>
      </c>
      <c r="B8" s="752"/>
      <c r="C8" s="752"/>
      <c r="D8" s="752"/>
      <c r="E8" s="752"/>
      <c r="F8" s="752"/>
      <c r="G8" s="752"/>
      <c r="H8" s="752"/>
      <c r="I8" s="752"/>
    </row>
    <row r="9" spans="1:9" x14ac:dyDescent="0.25">
      <c r="A9" s="752"/>
      <c r="B9" s="752"/>
      <c r="C9" s="752"/>
      <c r="D9" s="752"/>
      <c r="E9" s="752"/>
      <c r="F9" s="752"/>
      <c r="G9" s="752"/>
      <c r="H9" s="752"/>
      <c r="I9" s="752"/>
    </row>
    <row r="10" spans="1:9" x14ac:dyDescent="0.25">
      <c r="A10" s="752"/>
      <c r="B10" s="752"/>
      <c r="C10" s="752"/>
      <c r="D10" s="752"/>
      <c r="E10" s="752"/>
      <c r="F10" s="752"/>
      <c r="G10" s="752"/>
      <c r="H10" s="752"/>
      <c r="I10" s="752"/>
    </row>
    <row r="11" spans="1:9" x14ac:dyDescent="0.25">
      <c r="A11" s="752"/>
      <c r="B11" s="752"/>
      <c r="C11" s="752"/>
      <c r="D11" s="752"/>
      <c r="E11" s="752"/>
      <c r="F11" s="752"/>
      <c r="G11" s="752"/>
      <c r="H11" s="752"/>
      <c r="I11" s="752"/>
    </row>
    <row r="12" spans="1:9" x14ac:dyDescent="0.25">
      <c r="A12" s="752"/>
      <c r="B12" s="752"/>
      <c r="C12" s="752"/>
      <c r="D12" s="752"/>
      <c r="E12" s="752"/>
      <c r="F12" s="752"/>
      <c r="G12" s="752"/>
      <c r="H12" s="752"/>
      <c r="I12" s="752"/>
    </row>
    <row r="13" spans="1:9" x14ac:dyDescent="0.25">
      <c r="A13" s="752"/>
      <c r="B13" s="752"/>
      <c r="C13" s="752"/>
      <c r="D13" s="752"/>
      <c r="E13" s="752"/>
      <c r="F13" s="752"/>
      <c r="G13" s="752"/>
      <c r="H13" s="752"/>
      <c r="I13" s="752"/>
    </row>
    <row r="14" spans="1:9" x14ac:dyDescent="0.25">
      <c r="A14" s="752"/>
      <c r="B14" s="752"/>
      <c r="C14" s="752"/>
      <c r="D14" s="752"/>
      <c r="E14" s="752"/>
      <c r="F14" s="752"/>
      <c r="G14" s="752"/>
      <c r="H14" s="752"/>
      <c r="I14" s="752"/>
    </row>
    <row r="15" spans="1:9" ht="19.5" customHeight="1" thickBot="1" x14ac:dyDescent="0.35">
      <c r="A15" s="292"/>
    </row>
    <row r="16" spans="1:9" ht="19.5" customHeight="1" thickBot="1" x14ac:dyDescent="0.35">
      <c r="A16" s="753" t="s">
        <v>28</v>
      </c>
      <c r="B16" s="754"/>
      <c r="C16" s="754"/>
      <c r="D16" s="754"/>
      <c r="E16" s="754"/>
      <c r="F16" s="754"/>
      <c r="G16" s="754"/>
      <c r="H16" s="755"/>
    </row>
    <row r="17" spans="1:14" ht="20.25" customHeight="1" x14ac:dyDescent="0.25">
      <c r="A17" s="756" t="s">
        <v>44</v>
      </c>
      <c r="B17" s="756"/>
      <c r="C17" s="756"/>
      <c r="D17" s="756"/>
      <c r="E17" s="756"/>
      <c r="F17" s="756"/>
      <c r="G17" s="756"/>
      <c r="H17" s="756"/>
    </row>
    <row r="18" spans="1:14" ht="26.25" customHeight="1" x14ac:dyDescent="0.4">
      <c r="A18" s="294" t="s">
        <v>30</v>
      </c>
      <c r="B18" s="757" t="s">
        <v>122</v>
      </c>
      <c r="C18" s="757"/>
      <c r="D18" s="295"/>
      <c r="E18" s="296"/>
      <c r="F18" s="297"/>
      <c r="G18" s="297"/>
      <c r="H18" s="297"/>
    </row>
    <row r="19" spans="1:14" ht="26.25" customHeight="1" x14ac:dyDescent="0.4">
      <c r="A19" s="294" t="s">
        <v>31</v>
      </c>
      <c r="B19" s="298" t="str">
        <f>'Tenofovir Disoproxil Fumarate'!B19</f>
        <v>NDQB201607044</v>
      </c>
      <c r="C19" s="297">
        <v>29</v>
      </c>
      <c r="D19" s="297"/>
      <c r="E19" s="297"/>
      <c r="F19" s="297"/>
      <c r="G19" s="297"/>
      <c r="H19" s="297"/>
    </row>
    <row r="20" spans="1:14" ht="26.25" customHeight="1" x14ac:dyDescent="0.4">
      <c r="A20" s="294" t="s">
        <v>32</v>
      </c>
      <c r="B20" s="758" t="s">
        <v>123</v>
      </c>
      <c r="C20" s="758"/>
      <c r="D20" s="297"/>
      <c r="E20" s="297"/>
      <c r="F20" s="297"/>
      <c r="G20" s="297"/>
      <c r="H20" s="297"/>
    </row>
    <row r="21" spans="1:14" ht="26.25" customHeight="1" x14ac:dyDescent="0.4">
      <c r="A21" s="294" t="s">
        <v>33</v>
      </c>
      <c r="B21" s="758" t="s">
        <v>9</v>
      </c>
      <c r="C21" s="758"/>
      <c r="D21" s="758"/>
      <c r="E21" s="758"/>
      <c r="F21" s="758"/>
      <c r="G21" s="758"/>
      <c r="H21" s="758"/>
      <c r="I21" s="299"/>
    </row>
    <row r="22" spans="1:14" ht="26.25" customHeight="1" x14ac:dyDescent="0.4">
      <c r="A22" s="294" t="s">
        <v>34</v>
      </c>
      <c r="B22" s="300">
        <f>'Tenofovir Disoproxil Fumarate'!B22</f>
        <v>42590</v>
      </c>
      <c r="C22" s="297"/>
      <c r="D22" s="297"/>
      <c r="E22" s="297"/>
      <c r="F22" s="297"/>
      <c r="G22" s="297"/>
      <c r="H22" s="297"/>
    </row>
    <row r="23" spans="1:14" ht="26.25" customHeight="1" x14ac:dyDescent="0.4">
      <c r="A23" s="294" t="s">
        <v>35</v>
      </c>
      <c r="B23" s="300">
        <f>'Tenofovir Disoproxil Fumarate'!B23</f>
        <v>42643</v>
      </c>
      <c r="C23" s="297"/>
      <c r="D23" s="297"/>
      <c r="E23" s="297"/>
      <c r="F23" s="297"/>
      <c r="G23" s="297"/>
      <c r="H23" s="297"/>
    </row>
    <row r="24" spans="1:14" ht="18.75" x14ac:dyDescent="0.3">
      <c r="A24" s="294"/>
      <c r="B24" s="301"/>
    </row>
    <row r="25" spans="1:14" ht="18.75" x14ac:dyDescent="0.3">
      <c r="A25" s="302" t="s">
        <v>1</v>
      </c>
      <c r="B25" s="301"/>
    </row>
    <row r="26" spans="1:14" ht="26.25" customHeight="1" x14ac:dyDescent="0.4">
      <c r="A26" s="303" t="s">
        <v>4</v>
      </c>
      <c r="B26" s="757" t="s">
        <v>126</v>
      </c>
      <c r="C26" s="757"/>
    </row>
    <row r="27" spans="1:14" ht="26.25" customHeight="1" x14ac:dyDescent="0.4">
      <c r="A27" s="304" t="s">
        <v>45</v>
      </c>
      <c r="B27" s="759" t="s">
        <v>135</v>
      </c>
      <c r="C27" s="759"/>
    </row>
    <row r="28" spans="1:14" ht="27" customHeight="1" thickBot="1" x14ac:dyDescent="0.45">
      <c r="A28" s="304" t="s">
        <v>6</v>
      </c>
      <c r="B28" s="305">
        <v>100</v>
      </c>
    </row>
    <row r="29" spans="1:14" s="307" customFormat="1" ht="27" customHeight="1" thickBot="1" x14ac:dyDescent="0.45">
      <c r="A29" s="304" t="s">
        <v>46</v>
      </c>
      <c r="B29" s="306">
        <v>0</v>
      </c>
      <c r="C29" s="740" t="s">
        <v>47</v>
      </c>
      <c r="D29" s="741"/>
      <c r="E29" s="741"/>
      <c r="F29" s="741"/>
      <c r="G29" s="742"/>
      <c r="I29" s="308"/>
      <c r="J29" s="308"/>
      <c r="K29" s="308"/>
      <c r="L29" s="308"/>
    </row>
    <row r="30" spans="1:14" s="307" customFormat="1" ht="19.5" customHeight="1" thickBot="1" x14ac:dyDescent="0.35">
      <c r="A30" s="304" t="s">
        <v>48</v>
      </c>
      <c r="B30" s="309">
        <f>B28-B29</f>
        <v>100</v>
      </c>
      <c r="C30" s="310"/>
      <c r="D30" s="310"/>
      <c r="E30" s="310"/>
      <c r="F30" s="310"/>
      <c r="G30" s="311"/>
      <c r="I30" s="308"/>
      <c r="J30" s="308"/>
      <c r="K30" s="308"/>
      <c r="L30" s="308"/>
    </row>
    <row r="31" spans="1:14" s="307" customFormat="1" ht="27" customHeight="1" thickBot="1" x14ac:dyDescent="0.45">
      <c r="A31" s="304" t="s">
        <v>49</v>
      </c>
      <c r="B31" s="312">
        <v>1</v>
      </c>
      <c r="C31" s="743" t="s">
        <v>50</v>
      </c>
      <c r="D31" s="744"/>
      <c r="E31" s="744"/>
      <c r="F31" s="744"/>
      <c r="G31" s="744"/>
      <c r="H31" s="745"/>
      <c r="I31" s="308"/>
      <c r="J31" s="308"/>
      <c r="K31" s="308"/>
      <c r="L31" s="308"/>
    </row>
    <row r="32" spans="1:14" s="307" customFormat="1" ht="27" customHeight="1" thickBot="1" x14ac:dyDescent="0.45">
      <c r="A32" s="304" t="s">
        <v>51</v>
      </c>
      <c r="B32" s="312">
        <v>1</v>
      </c>
      <c r="C32" s="743" t="s">
        <v>52</v>
      </c>
      <c r="D32" s="744"/>
      <c r="E32" s="744"/>
      <c r="F32" s="744"/>
      <c r="G32" s="744"/>
      <c r="H32" s="745"/>
      <c r="I32" s="308"/>
      <c r="J32" s="308"/>
      <c r="K32" s="308"/>
      <c r="L32" s="313"/>
      <c r="M32" s="313"/>
      <c r="N32" s="314"/>
    </row>
    <row r="33" spans="1:14" s="307" customFormat="1" ht="17.25" customHeight="1" x14ac:dyDescent="0.3">
      <c r="A33" s="304"/>
      <c r="B33" s="315"/>
      <c r="C33" s="316"/>
      <c r="D33" s="316"/>
      <c r="E33" s="316"/>
      <c r="F33" s="316"/>
      <c r="G33" s="316"/>
      <c r="H33" s="316"/>
      <c r="I33" s="308"/>
      <c r="J33" s="308"/>
      <c r="K33" s="308"/>
      <c r="L33" s="313"/>
      <c r="M33" s="313"/>
      <c r="N33" s="314"/>
    </row>
    <row r="34" spans="1:14" s="307" customFormat="1" ht="18.75" x14ac:dyDescent="0.3">
      <c r="A34" s="304" t="s">
        <v>53</v>
      </c>
      <c r="B34" s="317">
        <f>B31/B32</f>
        <v>1</v>
      </c>
      <c r="C34" s="292" t="s">
        <v>54</v>
      </c>
      <c r="D34" s="292"/>
      <c r="E34" s="292"/>
      <c r="F34" s="292"/>
      <c r="G34" s="292"/>
      <c r="I34" s="308"/>
      <c r="J34" s="308"/>
      <c r="K34" s="308"/>
      <c r="L34" s="313"/>
      <c r="M34" s="313"/>
      <c r="N34" s="314"/>
    </row>
    <row r="35" spans="1:14" s="307" customFormat="1" ht="19.5" customHeight="1" thickBot="1" x14ac:dyDescent="0.35">
      <c r="A35" s="304"/>
      <c r="B35" s="309"/>
      <c r="G35" s="292"/>
      <c r="I35" s="308"/>
      <c r="J35" s="308"/>
      <c r="K35" s="308"/>
      <c r="L35" s="313"/>
      <c r="M35" s="313"/>
      <c r="N35" s="314"/>
    </row>
    <row r="36" spans="1:14" s="307" customFormat="1" ht="27" customHeight="1" thickBot="1" x14ac:dyDescent="0.45">
      <c r="A36" s="318" t="s">
        <v>55</v>
      </c>
      <c r="B36" s="319">
        <v>50</v>
      </c>
      <c r="C36" s="292"/>
      <c r="D36" s="730" t="s">
        <v>56</v>
      </c>
      <c r="E36" s="750"/>
      <c r="F36" s="730" t="s">
        <v>57</v>
      </c>
      <c r="G36" s="731"/>
      <c r="J36" s="308"/>
      <c r="K36" s="308"/>
      <c r="L36" s="313"/>
      <c r="M36" s="313"/>
      <c r="N36" s="314"/>
    </row>
    <row r="37" spans="1:14" s="307" customFormat="1" ht="27" customHeight="1" thickBot="1" x14ac:dyDescent="0.45">
      <c r="A37" s="320" t="s">
        <v>58</v>
      </c>
      <c r="B37" s="321">
        <v>10</v>
      </c>
      <c r="C37" s="322" t="s">
        <v>59</v>
      </c>
      <c r="D37" s="323" t="s">
        <v>60</v>
      </c>
      <c r="E37" s="324" t="s">
        <v>61</v>
      </c>
      <c r="F37" s="323" t="s">
        <v>60</v>
      </c>
      <c r="G37" s="325" t="s">
        <v>61</v>
      </c>
      <c r="I37" s="326" t="s">
        <v>62</v>
      </c>
      <c r="J37" s="308"/>
      <c r="K37" s="308"/>
      <c r="L37" s="313"/>
      <c r="M37" s="313"/>
      <c r="N37" s="314"/>
    </row>
    <row r="38" spans="1:14" s="307" customFormat="1" ht="26.25" customHeight="1" x14ac:dyDescent="0.4">
      <c r="A38" s="320" t="s">
        <v>63</v>
      </c>
      <c r="B38" s="321">
        <v>25</v>
      </c>
      <c r="C38" s="327">
        <v>1</v>
      </c>
      <c r="D38" s="328">
        <v>44649895</v>
      </c>
      <c r="E38" s="329">
        <f>IF(ISBLANK(D38),"-",$D$48/$D$45*D38)</f>
        <v>46094179.284239508</v>
      </c>
      <c r="F38" s="328">
        <v>47472958</v>
      </c>
      <c r="G38" s="330">
        <f>IF(ISBLANK(F38),"-",$D$48/$F$45*F38)</f>
        <v>46910037.549407117</v>
      </c>
      <c r="I38" s="331"/>
      <c r="J38" s="308"/>
      <c r="K38" s="308"/>
      <c r="L38" s="313"/>
      <c r="M38" s="313"/>
      <c r="N38" s="314"/>
    </row>
    <row r="39" spans="1:14" s="307" customFormat="1" ht="26.25" customHeight="1" x14ac:dyDescent="0.4">
      <c r="A39" s="320" t="s">
        <v>64</v>
      </c>
      <c r="B39" s="321">
        <v>1</v>
      </c>
      <c r="C39" s="332">
        <v>2</v>
      </c>
      <c r="D39" s="333">
        <v>44476964</v>
      </c>
      <c r="E39" s="334">
        <f>IF(ISBLANK(D39),"-",$D$48/$D$45*D39)</f>
        <v>45915654.507914662</v>
      </c>
      <c r="F39" s="333">
        <v>47514944</v>
      </c>
      <c r="G39" s="335">
        <f>IF(ISBLANK(F39),"-",$D$48/$F$45*F39)</f>
        <v>46951525.691699609</v>
      </c>
      <c r="I39" s="721">
        <f>ABS((F43/D43*D42)-F42)/D42</f>
        <v>2.0597560446188472E-2</v>
      </c>
      <c r="J39" s="308"/>
      <c r="K39" s="308"/>
      <c r="L39" s="313"/>
      <c r="M39" s="313"/>
      <c r="N39" s="314"/>
    </row>
    <row r="40" spans="1:14" ht="26.25" customHeight="1" x14ac:dyDescent="0.4">
      <c r="A40" s="320" t="s">
        <v>65</v>
      </c>
      <c r="B40" s="321">
        <v>1</v>
      </c>
      <c r="C40" s="332">
        <v>3</v>
      </c>
      <c r="D40" s="333">
        <v>44606027</v>
      </c>
      <c r="E40" s="334">
        <f>IF(ISBLANK(D40),"-",$D$48/$D$45*D40)</f>
        <v>46048892.291810051</v>
      </c>
      <c r="F40" s="333">
        <v>47482100</v>
      </c>
      <c r="G40" s="335">
        <f>IF(ISBLANK(F40),"-",$D$48/$F$45*F40)</f>
        <v>46919071.146245062</v>
      </c>
      <c r="I40" s="721"/>
      <c r="L40" s="313"/>
      <c r="M40" s="313"/>
      <c r="N40" s="292"/>
    </row>
    <row r="41" spans="1:14" ht="27" customHeight="1" thickBot="1" x14ac:dyDescent="0.45">
      <c r="A41" s="320" t="s">
        <v>66</v>
      </c>
      <c r="B41" s="321">
        <v>1</v>
      </c>
      <c r="C41" s="336">
        <v>4</v>
      </c>
      <c r="D41" s="337"/>
      <c r="E41" s="338" t="str">
        <f>IF(ISBLANK(D41),"-",$D$48/$D$45*D41)</f>
        <v>-</v>
      </c>
      <c r="F41" s="337"/>
      <c r="G41" s="339" t="str">
        <f>IF(ISBLANK(F41),"-",$D$48/$F$45*F41)</f>
        <v>-</v>
      </c>
      <c r="I41" s="340"/>
      <c r="L41" s="313"/>
      <c r="M41" s="313"/>
      <c r="N41" s="292"/>
    </row>
    <row r="42" spans="1:14" ht="27" customHeight="1" thickBot="1" x14ac:dyDescent="0.45">
      <c r="A42" s="320" t="s">
        <v>67</v>
      </c>
      <c r="B42" s="321">
        <v>1</v>
      </c>
      <c r="C42" s="341" t="s">
        <v>68</v>
      </c>
      <c r="D42" s="342">
        <f>AVERAGE(D38:D41)</f>
        <v>44577628.666666664</v>
      </c>
      <c r="E42" s="343">
        <f>AVERAGE(E38:E41)</f>
        <v>46019575.361321412</v>
      </c>
      <c r="F42" s="342">
        <f>AVERAGE(F38:F41)</f>
        <v>47490000.666666664</v>
      </c>
      <c r="G42" s="344">
        <f>AVERAGE(G38:G41)</f>
        <v>46926878.129117258</v>
      </c>
      <c r="H42" s="345"/>
    </row>
    <row r="43" spans="1:14" ht="26.25" customHeight="1" x14ac:dyDescent="0.4">
      <c r="A43" s="320" t="s">
        <v>69</v>
      </c>
      <c r="B43" s="321">
        <v>1</v>
      </c>
      <c r="C43" s="346" t="s">
        <v>70</v>
      </c>
      <c r="D43" s="347">
        <v>14.53</v>
      </c>
      <c r="E43" s="292"/>
      <c r="F43" s="347">
        <v>15.18</v>
      </c>
      <c r="H43" s="345"/>
    </row>
    <row r="44" spans="1:14" ht="26.25" customHeight="1" x14ac:dyDescent="0.4">
      <c r="A44" s="320" t="s">
        <v>71</v>
      </c>
      <c r="B44" s="321">
        <v>1</v>
      </c>
      <c r="C44" s="348" t="s">
        <v>72</v>
      </c>
      <c r="D44" s="349">
        <f>D43*$B$34</f>
        <v>14.53</v>
      </c>
      <c r="E44" s="350"/>
      <c r="F44" s="349">
        <f>F43*$B$34</f>
        <v>15.18</v>
      </c>
      <c r="H44" s="345"/>
    </row>
    <row r="45" spans="1:14" ht="19.5" customHeight="1" thickBot="1" x14ac:dyDescent="0.35">
      <c r="A45" s="320" t="s">
        <v>73</v>
      </c>
      <c r="B45" s="332">
        <f>(B44/B43)*(B42/B41)*(B40/B39)*(B38/B37)*B36</f>
        <v>125</v>
      </c>
      <c r="C45" s="348" t="s">
        <v>74</v>
      </c>
      <c r="D45" s="351">
        <f>D44*$B$30/100</f>
        <v>14.53</v>
      </c>
      <c r="E45" s="352"/>
      <c r="F45" s="351">
        <f>F44*$B$30/100</f>
        <v>15.18</v>
      </c>
      <c r="H45" s="345"/>
    </row>
    <row r="46" spans="1:14" ht="19.5" customHeight="1" thickBot="1" x14ac:dyDescent="0.35">
      <c r="A46" s="722" t="s">
        <v>75</v>
      </c>
      <c r="B46" s="726"/>
      <c r="C46" s="348" t="s">
        <v>76</v>
      </c>
      <c r="D46" s="353">
        <f>D45/$B$45</f>
        <v>0.11624</v>
      </c>
      <c r="E46" s="354"/>
      <c r="F46" s="355">
        <f>F45/$B$45</f>
        <v>0.12143999999999999</v>
      </c>
      <c r="H46" s="345"/>
    </row>
    <row r="47" spans="1:14" ht="27" customHeight="1" thickBot="1" x14ac:dyDescent="0.45">
      <c r="A47" s="724"/>
      <c r="B47" s="727"/>
      <c r="C47" s="356" t="s">
        <v>77</v>
      </c>
      <c r="D47" s="357">
        <v>0.12</v>
      </c>
      <c r="E47" s="358"/>
      <c r="F47" s="354"/>
      <c r="H47" s="345"/>
    </row>
    <row r="48" spans="1:14" ht="18.75" x14ac:dyDescent="0.3">
      <c r="C48" s="359" t="s">
        <v>78</v>
      </c>
      <c r="D48" s="351">
        <f>D47*$B$45</f>
        <v>15</v>
      </c>
      <c r="F48" s="360"/>
      <c r="H48" s="345"/>
    </row>
    <row r="49" spans="1:12" ht="19.5" customHeight="1" thickBot="1" x14ac:dyDescent="0.35">
      <c r="C49" s="361" t="s">
        <v>79</v>
      </c>
      <c r="D49" s="362">
        <f>D48/B34</f>
        <v>15</v>
      </c>
      <c r="F49" s="360"/>
      <c r="H49" s="345"/>
    </row>
    <row r="50" spans="1:12" ht="18.75" x14ac:dyDescent="0.3">
      <c r="C50" s="318" t="s">
        <v>80</v>
      </c>
      <c r="D50" s="363">
        <f>AVERAGE(E38:E41,G38:G41)</f>
        <v>46473226.745219342</v>
      </c>
      <c r="F50" s="364"/>
      <c r="H50" s="345"/>
    </row>
    <row r="51" spans="1:12" ht="18.75" x14ac:dyDescent="0.3">
      <c r="C51" s="320" t="s">
        <v>81</v>
      </c>
      <c r="D51" s="365">
        <f>STDEV(E38:E41,G38:G41)/D50</f>
        <v>1.0771675240712144E-2</v>
      </c>
      <c r="F51" s="364"/>
      <c r="H51" s="345"/>
    </row>
    <row r="52" spans="1:12" ht="19.5" customHeight="1" thickBot="1" x14ac:dyDescent="0.35">
      <c r="C52" s="366" t="s">
        <v>17</v>
      </c>
      <c r="D52" s="367">
        <f>COUNT(E38:E41,G38:G41)</f>
        <v>6</v>
      </c>
      <c r="F52" s="364"/>
    </row>
    <row r="54" spans="1:12" ht="18.75" x14ac:dyDescent="0.3">
      <c r="A54" s="368" t="s">
        <v>1</v>
      </c>
      <c r="B54" s="369" t="s">
        <v>82</v>
      </c>
    </row>
    <row r="55" spans="1:12" ht="18.75" x14ac:dyDescent="0.3">
      <c r="A55" s="292" t="s">
        <v>83</v>
      </c>
      <c r="B55" s="370" t="str">
        <f>B21</f>
        <v>Tenofovir Disoproxil Fumarate 300mg, Lamivudine 300mg, Efavirenz 600mg</v>
      </c>
    </row>
    <row r="56" spans="1:12" ht="26.25" customHeight="1" x14ac:dyDescent="0.4">
      <c r="A56" s="370" t="s">
        <v>84</v>
      </c>
      <c r="B56" s="371">
        <v>300</v>
      </c>
      <c r="C56" s="292" t="str">
        <f>B20</f>
        <v xml:space="preserve">Tenofovir Disoproxil Fumarate 300mg, Lamivudine 300mg &amp; Efavirenz 600mg </v>
      </c>
      <c r="H56" s="350"/>
    </row>
    <row r="57" spans="1:12" ht="18.75" x14ac:dyDescent="0.3">
      <c r="A57" s="370" t="s">
        <v>85</v>
      </c>
      <c r="B57" s="372">
        <f>Uniformity!C46</f>
        <v>1888.2184999999997</v>
      </c>
      <c r="H57" s="350"/>
    </row>
    <row r="58" spans="1:12" ht="19.5" customHeight="1" thickBot="1" x14ac:dyDescent="0.35">
      <c r="H58" s="350"/>
    </row>
    <row r="59" spans="1:12" s="307" customFormat="1" ht="27" customHeight="1" thickBot="1" x14ac:dyDescent="0.45">
      <c r="A59" s="318" t="s">
        <v>86</v>
      </c>
      <c r="B59" s="319">
        <v>200</v>
      </c>
      <c r="C59" s="292"/>
      <c r="D59" s="373" t="s">
        <v>87</v>
      </c>
      <c r="E59" s="374" t="s">
        <v>59</v>
      </c>
      <c r="F59" s="374" t="s">
        <v>60</v>
      </c>
      <c r="G59" s="374" t="s">
        <v>88</v>
      </c>
      <c r="H59" s="322" t="s">
        <v>89</v>
      </c>
      <c r="L59" s="308"/>
    </row>
    <row r="60" spans="1:12" s="307" customFormat="1" ht="26.25" customHeight="1" x14ac:dyDescent="0.4">
      <c r="A60" s="320" t="s">
        <v>90</v>
      </c>
      <c r="B60" s="321">
        <v>4</v>
      </c>
      <c r="C60" s="732" t="s">
        <v>91</v>
      </c>
      <c r="D60" s="735">
        <f>'Tenofovir Disoproxil Fumarate'!D60:D63</f>
        <v>1878.28</v>
      </c>
      <c r="E60" s="375">
        <v>1</v>
      </c>
      <c r="F60" s="376">
        <v>44979948</v>
      </c>
      <c r="G60" s="377">
        <f>IF(ISBLANK(F60),"-",(F60/$D$50*$D$47*$B$68)*($B$57/$D$60))</f>
        <v>291.8967707011688</v>
      </c>
      <c r="H60" s="378">
        <f t="shared" ref="H60:H71" si="0">IF(ISBLANK(F60),"-",G60/$B$56)</f>
        <v>0.97298923567056272</v>
      </c>
      <c r="L60" s="308"/>
    </row>
    <row r="61" spans="1:12" s="307" customFormat="1" ht="26.25" customHeight="1" x14ac:dyDescent="0.4">
      <c r="A61" s="320" t="s">
        <v>92</v>
      </c>
      <c r="B61" s="321">
        <v>50</v>
      </c>
      <c r="C61" s="733"/>
      <c r="D61" s="736"/>
      <c r="E61" s="379">
        <v>2</v>
      </c>
      <c r="F61" s="333">
        <v>45051310</v>
      </c>
      <c r="G61" s="380">
        <f>IF(ISBLANK(F61),"-",(F61/$D$50*$D$47*$B$68)*($B$57/$D$60))</f>
        <v>292.35987344532447</v>
      </c>
      <c r="H61" s="381">
        <f t="shared" si="0"/>
        <v>0.9745329114844149</v>
      </c>
      <c r="L61" s="308"/>
    </row>
    <row r="62" spans="1:12" s="307" customFormat="1" ht="26.25" customHeight="1" x14ac:dyDescent="0.4">
      <c r="A62" s="320" t="s">
        <v>93</v>
      </c>
      <c r="B62" s="321">
        <v>1</v>
      </c>
      <c r="C62" s="733"/>
      <c r="D62" s="736"/>
      <c r="E62" s="379">
        <v>3</v>
      </c>
      <c r="F62" s="382">
        <v>45214422</v>
      </c>
      <c r="G62" s="380">
        <f>IF(ISBLANK(F62),"-",(F62/$D$50*$D$47*$B$68)*($B$57/$D$60))</f>
        <v>293.41838658683827</v>
      </c>
      <c r="H62" s="381">
        <f t="shared" si="0"/>
        <v>0.97806128862279418</v>
      </c>
      <c r="L62" s="308"/>
    </row>
    <row r="63" spans="1:12" ht="27" customHeight="1" thickBot="1" x14ac:dyDescent="0.45">
      <c r="A63" s="320" t="s">
        <v>94</v>
      </c>
      <c r="B63" s="321">
        <v>1</v>
      </c>
      <c r="C63" s="734"/>
      <c r="D63" s="737"/>
      <c r="E63" s="383">
        <v>4</v>
      </c>
      <c r="F63" s="384"/>
      <c r="G63" s="380" t="str">
        <f>IF(ISBLANK(F63),"-",(F63/$D$50*$D$47*$B$68)*($B$57/$D$60))</f>
        <v>-</v>
      </c>
      <c r="H63" s="381" t="str">
        <f t="shared" si="0"/>
        <v>-</v>
      </c>
    </row>
    <row r="64" spans="1:12" ht="26.25" customHeight="1" x14ac:dyDescent="0.4">
      <c r="A64" s="320" t="s">
        <v>95</v>
      </c>
      <c r="B64" s="321">
        <v>1</v>
      </c>
      <c r="C64" s="732" t="s">
        <v>96</v>
      </c>
      <c r="D64" s="735">
        <f>'Tenofovir Disoproxil Fumarate'!D64:D67</f>
        <v>1910.9</v>
      </c>
      <c r="E64" s="375">
        <v>1</v>
      </c>
      <c r="F64" s="376"/>
      <c r="G64" s="385" t="str">
        <f>IF(ISBLANK(F64),"-",(F64/$D$50*$D$47*$B$68)*($B$57/$D$64))</f>
        <v>-</v>
      </c>
      <c r="H64" s="386" t="str">
        <f t="shared" si="0"/>
        <v>-</v>
      </c>
    </row>
    <row r="65" spans="1:8" ht="26.25" customHeight="1" x14ac:dyDescent="0.4">
      <c r="A65" s="320" t="s">
        <v>97</v>
      </c>
      <c r="B65" s="321">
        <v>1</v>
      </c>
      <c r="C65" s="733"/>
      <c r="D65" s="736"/>
      <c r="E65" s="379">
        <v>2</v>
      </c>
      <c r="F65" s="333"/>
      <c r="G65" s="387" t="str">
        <f>IF(ISBLANK(F65),"-",(F65/$D$50*$D$47*$B$68)*($B$57/$D$64))</f>
        <v>-</v>
      </c>
      <c r="H65" s="388" t="str">
        <f t="shared" si="0"/>
        <v>-</v>
      </c>
    </row>
    <row r="66" spans="1:8" ht="26.25" customHeight="1" x14ac:dyDescent="0.4">
      <c r="A66" s="320" t="s">
        <v>98</v>
      </c>
      <c r="B66" s="321">
        <v>1</v>
      </c>
      <c r="C66" s="733"/>
      <c r="D66" s="736"/>
      <c r="E66" s="379">
        <v>3</v>
      </c>
      <c r="F66" s="333"/>
      <c r="G66" s="387" t="str">
        <f>IF(ISBLANK(F66),"-",(F66/$D$50*$D$47*$B$68)*($B$57/$D$64))</f>
        <v>-</v>
      </c>
      <c r="H66" s="388" t="str">
        <f t="shared" si="0"/>
        <v>-</v>
      </c>
    </row>
    <row r="67" spans="1:8" ht="27" customHeight="1" thickBot="1" x14ac:dyDescent="0.45">
      <c r="A67" s="320" t="s">
        <v>99</v>
      </c>
      <c r="B67" s="321">
        <v>1</v>
      </c>
      <c r="C67" s="734"/>
      <c r="D67" s="737"/>
      <c r="E67" s="383">
        <v>4</v>
      </c>
      <c r="F67" s="384"/>
      <c r="G67" s="389" t="str">
        <f>IF(ISBLANK(F67),"-",(F67/$D$50*$D$47*$B$68)*($B$57/$D$64))</f>
        <v>-</v>
      </c>
      <c r="H67" s="390" t="str">
        <f t="shared" si="0"/>
        <v>-</v>
      </c>
    </row>
    <row r="68" spans="1:8" ht="26.25" customHeight="1" x14ac:dyDescent="0.4">
      <c r="A68" s="320" t="s">
        <v>100</v>
      </c>
      <c r="B68" s="391">
        <f>(B67/B66)*(B65/B64)*(B63/B62)*(B61/B60)*B59</f>
        <v>2500</v>
      </c>
      <c r="C68" s="732" t="s">
        <v>101</v>
      </c>
      <c r="D68" s="735">
        <f>'Tenofovir Disoproxil Fumarate'!D68:D71</f>
        <v>1926.54</v>
      </c>
      <c r="E68" s="375">
        <v>1</v>
      </c>
      <c r="F68" s="376">
        <v>46948675</v>
      </c>
      <c r="G68" s="385">
        <f>IF(ISBLANK(F68),"-",(F68/$D$50*$D$47*$B$68)*($B$57/$D$68))</f>
        <v>297.0407172708808</v>
      </c>
      <c r="H68" s="381">
        <f t="shared" si="0"/>
        <v>0.99013572423626939</v>
      </c>
    </row>
    <row r="69" spans="1:8" ht="27" customHeight="1" thickBot="1" x14ac:dyDescent="0.45">
      <c r="A69" s="366" t="s">
        <v>102</v>
      </c>
      <c r="B69" s="392">
        <f>(D47*B68)/B56*B57</f>
        <v>1888.2184999999997</v>
      </c>
      <c r="C69" s="733"/>
      <c r="D69" s="736"/>
      <c r="E69" s="379">
        <v>2</v>
      </c>
      <c r="F69" s="333">
        <v>46794078</v>
      </c>
      <c r="G69" s="387">
        <f>IF(ISBLANK(F69),"-",(F69/$D$50*$D$47*$B$68)*($B$57/$D$68))</f>
        <v>296.0625937398562</v>
      </c>
      <c r="H69" s="381">
        <f t="shared" si="0"/>
        <v>0.98687531246618732</v>
      </c>
    </row>
    <row r="70" spans="1:8" ht="26.25" customHeight="1" x14ac:dyDescent="0.4">
      <c r="A70" s="746" t="s">
        <v>75</v>
      </c>
      <c r="B70" s="747"/>
      <c r="C70" s="733"/>
      <c r="D70" s="736"/>
      <c r="E70" s="379">
        <v>3</v>
      </c>
      <c r="F70" s="333">
        <v>46780379</v>
      </c>
      <c r="G70" s="387">
        <f>IF(ISBLANK(F70),"-",(F70/$D$50*$D$47*$B$68)*($B$57/$D$68))</f>
        <v>295.97592120253984</v>
      </c>
      <c r="H70" s="381">
        <f t="shared" si="0"/>
        <v>0.98658640400846609</v>
      </c>
    </row>
    <row r="71" spans="1:8" ht="27" customHeight="1" thickBot="1" x14ac:dyDescent="0.45">
      <c r="A71" s="748"/>
      <c r="B71" s="749"/>
      <c r="C71" s="738"/>
      <c r="D71" s="737"/>
      <c r="E71" s="383">
        <v>4</v>
      </c>
      <c r="F71" s="384"/>
      <c r="G71" s="389" t="str">
        <f>IF(ISBLANK(F71),"-",(F71/$D$50*$D$47*$B$68)*($B$57/$D$68))</f>
        <v>-</v>
      </c>
      <c r="H71" s="393" t="str">
        <f t="shared" si="0"/>
        <v>-</v>
      </c>
    </row>
    <row r="72" spans="1:8" ht="26.25" customHeight="1" x14ac:dyDescent="0.4">
      <c r="A72" s="350"/>
      <c r="B72" s="350"/>
      <c r="C72" s="350"/>
      <c r="D72" s="350"/>
      <c r="E72" s="350"/>
      <c r="F72" s="394" t="s">
        <v>68</v>
      </c>
      <c r="G72" s="395">
        <f>AVERAGE(G60:G71)</f>
        <v>294.45904382443479</v>
      </c>
      <c r="H72" s="396">
        <f>AVERAGE(H60:H71)</f>
        <v>0.98153014608144906</v>
      </c>
    </row>
    <row r="73" spans="1:8" ht="26.25" customHeight="1" x14ac:dyDescent="0.4">
      <c r="C73" s="350"/>
      <c r="D73" s="350"/>
      <c r="E73" s="350"/>
      <c r="F73" s="397" t="s">
        <v>81</v>
      </c>
      <c r="G73" s="398">
        <f>STDEV(G60:G71)/G72</f>
        <v>7.3768844532556416E-3</v>
      </c>
      <c r="H73" s="398">
        <f>STDEV(H60:H71)/H72</f>
        <v>7.376884453255639E-3</v>
      </c>
    </row>
    <row r="74" spans="1:8" ht="27" customHeight="1" thickBot="1" x14ac:dyDescent="0.45">
      <c r="A74" s="350"/>
      <c r="B74" s="350"/>
      <c r="C74" s="350"/>
      <c r="D74" s="350"/>
      <c r="E74" s="352"/>
      <c r="F74" s="399" t="s">
        <v>17</v>
      </c>
      <c r="G74" s="400">
        <f>COUNT(G60:G71)</f>
        <v>6</v>
      </c>
      <c r="H74" s="400">
        <f>COUNT(H60:H71)</f>
        <v>6</v>
      </c>
    </row>
    <row r="76" spans="1:8" ht="26.25" customHeight="1" x14ac:dyDescent="0.4">
      <c r="A76" s="303" t="s">
        <v>103</v>
      </c>
      <c r="B76" s="304" t="s">
        <v>104</v>
      </c>
      <c r="C76" s="728" t="str">
        <f>B20</f>
        <v xml:space="preserve">Tenofovir Disoproxil Fumarate 300mg, Lamivudine 300mg &amp; Efavirenz 600mg </v>
      </c>
      <c r="D76" s="728"/>
      <c r="E76" s="292" t="s">
        <v>105</v>
      </c>
      <c r="F76" s="292"/>
      <c r="G76" s="401">
        <f>H72</f>
        <v>0.98153014608144906</v>
      </c>
      <c r="H76" s="309"/>
    </row>
    <row r="77" spans="1:8" ht="18.75" x14ac:dyDescent="0.3">
      <c r="A77" s="302" t="s">
        <v>106</v>
      </c>
      <c r="B77" s="302" t="s">
        <v>107</v>
      </c>
    </row>
    <row r="78" spans="1:8" ht="18.75" x14ac:dyDescent="0.3">
      <c r="A78" s="302"/>
      <c r="B78" s="302"/>
    </row>
    <row r="79" spans="1:8" ht="26.25" customHeight="1" x14ac:dyDescent="0.4">
      <c r="A79" s="303" t="s">
        <v>4</v>
      </c>
      <c r="B79" s="739" t="str">
        <f>B26</f>
        <v>Lamivudine</v>
      </c>
      <c r="C79" s="739"/>
    </row>
    <row r="80" spans="1:8" ht="26.25" customHeight="1" x14ac:dyDescent="0.4">
      <c r="A80" s="304" t="s">
        <v>45</v>
      </c>
      <c r="B80" s="739" t="s">
        <v>127</v>
      </c>
      <c r="C80" s="739"/>
    </row>
    <row r="81" spans="1:12" ht="27" customHeight="1" thickBot="1" x14ac:dyDescent="0.45">
      <c r="A81" s="304" t="s">
        <v>6</v>
      </c>
      <c r="B81" s="305">
        <v>84.06</v>
      </c>
    </row>
    <row r="82" spans="1:12" s="307" customFormat="1" ht="27" customHeight="1" thickBot="1" x14ac:dyDescent="0.45">
      <c r="A82" s="304" t="s">
        <v>46</v>
      </c>
      <c r="B82" s="306">
        <v>0</v>
      </c>
      <c r="C82" s="740" t="s">
        <v>47</v>
      </c>
      <c r="D82" s="741"/>
      <c r="E82" s="741"/>
      <c r="F82" s="741"/>
      <c r="G82" s="742"/>
      <c r="I82" s="308"/>
      <c r="J82" s="308"/>
      <c r="K82" s="308"/>
      <c r="L82" s="308"/>
    </row>
    <row r="83" spans="1:12" s="307" customFormat="1" ht="19.5" customHeight="1" thickBot="1" x14ac:dyDescent="0.35">
      <c r="A83" s="304" t="s">
        <v>48</v>
      </c>
      <c r="B83" s="309">
        <f>B81-B82</f>
        <v>84.06</v>
      </c>
      <c r="C83" s="310"/>
      <c r="D83" s="310"/>
      <c r="E83" s="310"/>
      <c r="F83" s="310"/>
      <c r="G83" s="311"/>
      <c r="I83" s="308"/>
      <c r="J83" s="308"/>
      <c r="K83" s="308"/>
      <c r="L83" s="308"/>
    </row>
    <row r="84" spans="1:12" s="307" customFormat="1" ht="27" customHeight="1" thickBot="1" x14ac:dyDescent="0.45">
      <c r="A84" s="304" t="s">
        <v>49</v>
      </c>
      <c r="B84" s="312">
        <v>1</v>
      </c>
      <c r="C84" s="743" t="s">
        <v>108</v>
      </c>
      <c r="D84" s="744"/>
      <c r="E84" s="744"/>
      <c r="F84" s="744"/>
      <c r="G84" s="744"/>
      <c r="H84" s="745"/>
      <c r="I84" s="308"/>
      <c r="J84" s="308"/>
      <c r="K84" s="308"/>
      <c r="L84" s="308"/>
    </row>
    <row r="85" spans="1:12" s="307" customFormat="1" ht="27" customHeight="1" thickBot="1" x14ac:dyDescent="0.45">
      <c r="A85" s="304" t="s">
        <v>51</v>
      </c>
      <c r="B85" s="312">
        <v>1</v>
      </c>
      <c r="C85" s="743" t="s">
        <v>109</v>
      </c>
      <c r="D85" s="744"/>
      <c r="E85" s="744"/>
      <c r="F85" s="744"/>
      <c r="G85" s="744"/>
      <c r="H85" s="745"/>
      <c r="I85" s="308"/>
      <c r="J85" s="308"/>
      <c r="K85" s="308"/>
      <c r="L85" s="308"/>
    </row>
    <row r="86" spans="1:12" s="307" customFormat="1" ht="18.75" x14ac:dyDescent="0.3">
      <c r="A86" s="304"/>
      <c r="B86" s="315"/>
      <c r="C86" s="316"/>
      <c r="D86" s="316"/>
      <c r="E86" s="316"/>
      <c r="F86" s="316"/>
      <c r="G86" s="316"/>
      <c r="H86" s="316"/>
      <c r="I86" s="308"/>
      <c r="J86" s="308"/>
      <c r="K86" s="308"/>
      <c r="L86" s="308"/>
    </row>
    <row r="87" spans="1:12" s="307" customFormat="1" ht="18.75" x14ac:dyDescent="0.3">
      <c r="A87" s="304" t="s">
        <v>53</v>
      </c>
      <c r="B87" s="317">
        <f>B84/B85</f>
        <v>1</v>
      </c>
      <c r="C87" s="292" t="s">
        <v>54</v>
      </c>
      <c r="D87" s="292"/>
      <c r="E87" s="292"/>
      <c r="F87" s="292"/>
      <c r="G87" s="292"/>
      <c r="I87" s="308"/>
      <c r="J87" s="308"/>
      <c r="K87" s="308"/>
      <c r="L87" s="308"/>
    </row>
    <row r="88" spans="1:12" ht="19.5" customHeight="1" thickBot="1" x14ac:dyDescent="0.35">
      <c r="A88" s="302"/>
      <c r="B88" s="302"/>
    </row>
    <row r="89" spans="1:12" ht="27" customHeight="1" thickBot="1" x14ac:dyDescent="0.45">
      <c r="A89" s="318" t="s">
        <v>55</v>
      </c>
      <c r="B89" s="319">
        <v>25</v>
      </c>
      <c r="D89" s="402" t="s">
        <v>56</v>
      </c>
      <c r="E89" s="403"/>
      <c r="F89" s="730" t="s">
        <v>57</v>
      </c>
      <c r="G89" s="731"/>
    </row>
    <row r="90" spans="1:12" ht="27" customHeight="1" thickBot="1" x14ac:dyDescent="0.45">
      <c r="A90" s="320" t="s">
        <v>58</v>
      </c>
      <c r="B90" s="321">
        <v>10</v>
      </c>
      <c r="C90" s="404" t="s">
        <v>59</v>
      </c>
      <c r="D90" s="323" t="s">
        <v>60</v>
      </c>
      <c r="E90" s="324" t="s">
        <v>61</v>
      </c>
      <c r="F90" s="323" t="s">
        <v>60</v>
      </c>
      <c r="G90" s="405" t="s">
        <v>61</v>
      </c>
      <c r="I90" s="326" t="s">
        <v>62</v>
      </c>
    </row>
    <row r="91" spans="1:12" ht="26.25" customHeight="1" x14ac:dyDescent="0.4">
      <c r="A91" s="320" t="s">
        <v>63</v>
      </c>
      <c r="B91" s="321">
        <v>20</v>
      </c>
      <c r="C91" s="406">
        <v>1</v>
      </c>
      <c r="D91" s="328">
        <v>92067547</v>
      </c>
      <c r="E91" s="329">
        <f>IF(ISBLANK(D91),"-",$D$101/$D$98*D91)</f>
        <v>102680615.40863667</v>
      </c>
      <c r="F91" s="328">
        <v>100618089</v>
      </c>
      <c r="G91" s="330">
        <f>IF(ISBLANK(F91),"-",$D$101/$F$98*F91)</f>
        <v>105615830.07935508</v>
      </c>
      <c r="I91" s="331"/>
    </row>
    <row r="92" spans="1:12" ht="26.25" customHeight="1" x14ac:dyDescent="0.4">
      <c r="A92" s="320" t="s">
        <v>64</v>
      </c>
      <c r="B92" s="321">
        <v>1</v>
      </c>
      <c r="C92" s="350">
        <v>2</v>
      </c>
      <c r="D92" s="333">
        <v>91825326</v>
      </c>
      <c r="E92" s="334">
        <f>IF(ISBLANK(D92),"-",$D$101/$D$98*D92)</f>
        <v>102410472.43040684</v>
      </c>
      <c r="F92" s="333">
        <v>100518821</v>
      </c>
      <c r="G92" s="335">
        <f>IF(ISBLANK(F92),"-",$D$101/$F$98*F92)</f>
        <v>105511631.39774111</v>
      </c>
      <c r="I92" s="721">
        <f>ABS((F96/D96*D95)-F95)/D95</f>
        <v>2.902234470119985E-2</v>
      </c>
    </row>
    <row r="93" spans="1:12" ht="26.25" customHeight="1" x14ac:dyDescent="0.4">
      <c r="A93" s="320" t="s">
        <v>65</v>
      </c>
      <c r="B93" s="321">
        <v>1</v>
      </c>
      <c r="C93" s="350">
        <v>3</v>
      </c>
      <c r="D93" s="333">
        <v>92134179</v>
      </c>
      <c r="E93" s="334">
        <f>IF(ISBLANK(D93),"-",$D$101/$D$98*D93)</f>
        <v>102754928.39935759</v>
      </c>
      <c r="F93" s="333">
        <v>100152785</v>
      </c>
      <c r="G93" s="335">
        <f>IF(ISBLANK(F93),"-",$D$101/$F$98*F93)</f>
        <v>105127414.24192804</v>
      </c>
      <c r="I93" s="721"/>
    </row>
    <row r="94" spans="1:12" ht="27" customHeight="1" thickBot="1" x14ac:dyDescent="0.45">
      <c r="A94" s="320" t="s">
        <v>66</v>
      </c>
      <c r="B94" s="321">
        <v>1</v>
      </c>
      <c r="C94" s="407">
        <v>4</v>
      </c>
      <c r="D94" s="337"/>
      <c r="E94" s="338" t="str">
        <f>IF(ISBLANK(D94),"-",$D$101/$D$98*D94)</f>
        <v>-</v>
      </c>
      <c r="F94" s="408"/>
      <c r="G94" s="339" t="str">
        <f>IF(ISBLANK(F94),"-",$D$101/$F$98*F94)</f>
        <v>-</v>
      </c>
      <c r="I94" s="340"/>
    </row>
    <row r="95" spans="1:12" ht="27" customHeight="1" thickBot="1" x14ac:dyDescent="0.45">
      <c r="A95" s="320" t="s">
        <v>67</v>
      </c>
      <c r="B95" s="321">
        <v>1</v>
      </c>
      <c r="C95" s="304" t="s">
        <v>68</v>
      </c>
      <c r="D95" s="409">
        <f>AVERAGE(D91:D94)</f>
        <v>92009017.333333328</v>
      </c>
      <c r="E95" s="343">
        <f>AVERAGE(E91:E94)</f>
        <v>102615338.74613369</v>
      </c>
      <c r="F95" s="410">
        <f>AVERAGE(F91:F94)</f>
        <v>100429898.33333333</v>
      </c>
      <c r="G95" s="411">
        <f>AVERAGE(G91:G94)</f>
        <v>105418291.90634142</v>
      </c>
    </row>
    <row r="96" spans="1:12" ht="26.25" customHeight="1" x14ac:dyDescent="0.4">
      <c r="A96" s="320" t="s">
        <v>69</v>
      </c>
      <c r="B96" s="305">
        <v>1</v>
      </c>
      <c r="C96" s="412" t="s">
        <v>110</v>
      </c>
      <c r="D96" s="413">
        <v>16</v>
      </c>
      <c r="E96" s="292"/>
      <c r="F96" s="347">
        <v>17</v>
      </c>
    </row>
    <row r="97" spans="1:10" ht="26.25" customHeight="1" x14ac:dyDescent="0.4">
      <c r="A97" s="320" t="s">
        <v>71</v>
      </c>
      <c r="B97" s="305">
        <v>1</v>
      </c>
      <c r="C97" s="414" t="s">
        <v>111</v>
      </c>
      <c r="D97" s="415">
        <f>D96*$B$87</f>
        <v>16</v>
      </c>
      <c r="E97" s="350"/>
      <c r="F97" s="349">
        <f>F96*$B$87</f>
        <v>17</v>
      </c>
    </row>
    <row r="98" spans="1:10" ht="19.5" customHeight="1" thickBot="1" x14ac:dyDescent="0.35">
      <c r="A98" s="320" t="s">
        <v>73</v>
      </c>
      <c r="B98" s="350">
        <f>(B97/B96)*(B95/B94)*(B93/B92)*(B91/B90)*B89</f>
        <v>50</v>
      </c>
      <c r="C98" s="414" t="s">
        <v>112</v>
      </c>
      <c r="D98" s="416">
        <f>D97*$B$83/100</f>
        <v>13.4496</v>
      </c>
      <c r="E98" s="352"/>
      <c r="F98" s="351">
        <f>F97*$B$83/100</f>
        <v>14.2902</v>
      </c>
    </row>
    <row r="99" spans="1:10" ht="19.5" customHeight="1" thickBot="1" x14ac:dyDescent="0.35">
      <c r="A99" s="722" t="s">
        <v>75</v>
      </c>
      <c r="B99" s="723"/>
      <c r="C99" s="414" t="s">
        <v>113</v>
      </c>
      <c r="D99" s="417">
        <f>D98/$B$98</f>
        <v>0.26899200000000001</v>
      </c>
      <c r="E99" s="352"/>
      <c r="F99" s="355">
        <f>F98/$B$98</f>
        <v>0.285804</v>
      </c>
      <c r="H99" s="345"/>
    </row>
    <row r="100" spans="1:10" ht="19.5" customHeight="1" thickBot="1" x14ac:dyDescent="0.35">
      <c r="A100" s="724"/>
      <c r="B100" s="725"/>
      <c r="C100" s="414" t="s">
        <v>77</v>
      </c>
      <c r="D100" s="418">
        <f>$B$56/$B$116</f>
        <v>0.3</v>
      </c>
      <c r="F100" s="360"/>
      <c r="G100" s="419"/>
      <c r="H100" s="345"/>
    </row>
    <row r="101" spans="1:10" ht="18.75" x14ac:dyDescent="0.3">
      <c r="C101" s="414" t="s">
        <v>78</v>
      </c>
      <c r="D101" s="415">
        <f>D100*$B$98</f>
        <v>15</v>
      </c>
      <c r="F101" s="360"/>
      <c r="H101" s="345"/>
    </row>
    <row r="102" spans="1:10" ht="19.5" customHeight="1" thickBot="1" x14ac:dyDescent="0.35">
      <c r="C102" s="420" t="s">
        <v>79</v>
      </c>
      <c r="D102" s="421">
        <f>D101/B34</f>
        <v>15</v>
      </c>
      <c r="F102" s="364"/>
      <c r="H102" s="345"/>
      <c r="J102" s="422"/>
    </row>
    <row r="103" spans="1:10" ht="18.75" x14ac:dyDescent="0.3">
      <c r="C103" s="423" t="s">
        <v>114</v>
      </c>
      <c r="D103" s="424">
        <f>AVERAGE(E91:E94,G91:G94)</f>
        <v>104016815.32623756</v>
      </c>
      <c r="F103" s="364"/>
      <c r="G103" s="419"/>
      <c r="H103" s="345"/>
      <c r="J103" s="425"/>
    </row>
    <row r="104" spans="1:10" ht="18.75" x14ac:dyDescent="0.3">
      <c r="C104" s="397" t="s">
        <v>81</v>
      </c>
      <c r="D104" s="426">
        <f>STDEV(E91:E94,G91:G94)/D103</f>
        <v>1.4883053467793134E-2</v>
      </c>
      <c r="F104" s="364"/>
      <c r="H104" s="345"/>
      <c r="J104" s="425"/>
    </row>
    <row r="105" spans="1:10" ht="19.5" customHeight="1" thickBot="1" x14ac:dyDescent="0.35">
      <c r="C105" s="399" t="s">
        <v>17</v>
      </c>
      <c r="D105" s="427">
        <f>COUNT(E91:E94,G91:G94)</f>
        <v>6</v>
      </c>
      <c r="F105" s="364"/>
      <c r="H105" s="345"/>
      <c r="J105" s="425"/>
    </row>
    <row r="106" spans="1:10" ht="19.5" customHeight="1" thickBot="1" x14ac:dyDescent="0.35">
      <c r="A106" s="368"/>
      <c r="B106" s="368"/>
      <c r="C106" s="368"/>
      <c r="D106" s="368"/>
      <c r="E106" s="368"/>
    </row>
    <row r="107" spans="1:10" ht="26.25" customHeight="1" x14ac:dyDescent="0.4">
      <c r="A107" s="318" t="s">
        <v>115</v>
      </c>
      <c r="B107" s="319">
        <v>1000</v>
      </c>
      <c r="C107" s="402" t="s">
        <v>116</v>
      </c>
      <c r="D107" s="428" t="s">
        <v>60</v>
      </c>
      <c r="E107" s="429" t="s">
        <v>117</v>
      </c>
      <c r="F107" s="430" t="s">
        <v>118</v>
      </c>
    </row>
    <row r="108" spans="1:10" ht="26.25" customHeight="1" x14ac:dyDescent="0.4">
      <c r="A108" s="320" t="s">
        <v>119</v>
      </c>
      <c r="B108" s="321">
        <v>1</v>
      </c>
      <c r="C108" s="431">
        <v>1</v>
      </c>
      <c r="D108" s="432">
        <v>108585317</v>
      </c>
      <c r="E108" s="433">
        <f t="shared" ref="E108:E113" si="1">IF(ISBLANK(D108),"-",D108/$D$103*$D$100*$B$116)</f>
        <v>313.17623980151808</v>
      </c>
      <c r="F108" s="434">
        <f t="shared" ref="F108:F113" si="2">IF(ISBLANK(D108), "-", E108/$B$56)</f>
        <v>1.0439207993383937</v>
      </c>
    </row>
    <row r="109" spans="1:10" ht="26.25" customHeight="1" x14ac:dyDescent="0.4">
      <c r="A109" s="320" t="s">
        <v>92</v>
      </c>
      <c r="B109" s="321">
        <v>1</v>
      </c>
      <c r="C109" s="431">
        <v>2</v>
      </c>
      <c r="D109" s="432">
        <v>108417802</v>
      </c>
      <c r="E109" s="435">
        <f t="shared" si="1"/>
        <v>312.69310157196952</v>
      </c>
      <c r="F109" s="436">
        <f t="shared" si="2"/>
        <v>1.0423103385732317</v>
      </c>
    </row>
    <row r="110" spans="1:10" ht="26.25" customHeight="1" x14ac:dyDescent="0.4">
      <c r="A110" s="320" t="s">
        <v>93</v>
      </c>
      <c r="B110" s="321">
        <v>1</v>
      </c>
      <c r="C110" s="431">
        <v>3</v>
      </c>
      <c r="D110" s="432">
        <v>107834620</v>
      </c>
      <c r="E110" s="435">
        <f t="shared" si="1"/>
        <v>311.01111775568683</v>
      </c>
      <c r="F110" s="436">
        <f t="shared" si="2"/>
        <v>1.0367037258522893</v>
      </c>
    </row>
    <row r="111" spans="1:10" ht="26.25" customHeight="1" x14ac:dyDescent="0.4">
      <c r="A111" s="320" t="s">
        <v>94</v>
      </c>
      <c r="B111" s="321">
        <v>1</v>
      </c>
      <c r="C111" s="431">
        <v>4</v>
      </c>
      <c r="D111" s="432">
        <v>108120196</v>
      </c>
      <c r="E111" s="435">
        <f t="shared" si="1"/>
        <v>311.83476150724078</v>
      </c>
      <c r="F111" s="436">
        <f t="shared" si="2"/>
        <v>1.039449205024136</v>
      </c>
    </row>
    <row r="112" spans="1:10" ht="26.25" customHeight="1" x14ac:dyDescent="0.4">
      <c r="A112" s="320" t="s">
        <v>95</v>
      </c>
      <c r="B112" s="321">
        <v>1</v>
      </c>
      <c r="C112" s="431">
        <v>5</v>
      </c>
      <c r="D112" s="432">
        <v>107835416</v>
      </c>
      <c r="E112" s="435">
        <f t="shared" si="1"/>
        <v>311.01341353833743</v>
      </c>
      <c r="F112" s="436">
        <f t="shared" si="2"/>
        <v>1.0367113784611248</v>
      </c>
    </row>
    <row r="113" spans="1:10" ht="26.25" customHeight="1" x14ac:dyDescent="0.4">
      <c r="A113" s="320" t="s">
        <v>97</v>
      </c>
      <c r="B113" s="321">
        <v>1</v>
      </c>
      <c r="C113" s="437">
        <v>6</v>
      </c>
      <c r="D113" s="438">
        <v>107319608</v>
      </c>
      <c r="E113" s="439">
        <f t="shared" si="1"/>
        <v>309.5257463807277</v>
      </c>
      <c r="F113" s="440">
        <f t="shared" si="2"/>
        <v>1.0317524879357589</v>
      </c>
    </row>
    <row r="114" spans="1:10" ht="26.25" customHeight="1" x14ac:dyDescent="0.4">
      <c r="A114" s="320" t="s">
        <v>98</v>
      </c>
      <c r="B114" s="321">
        <v>1</v>
      </c>
      <c r="C114" s="431"/>
      <c r="D114" s="350"/>
      <c r="E114" s="292"/>
      <c r="F114" s="441"/>
    </row>
    <row r="115" spans="1:10" ht="26.25" customHeight="1" x14ac:dyDescent="0.4">
      <c r="A115" s="320" t="s">
        <v>99</v>
      </c>
      <c r="B115" s="321">
        <v>1</v>
      </c>
      <c r="C115" s="431"/>
      <c r="D115" s="442" t="s">
        <v>68</v>
      </c>
      <c r="E115" s="443">
        <f>AVERAGE(E108:E113)</f>
        <v>311.54239675924674</v>
      </c>
      <c r="F115" s="444">
        <f>AVERAGE(F108:F113)</f>
        <v>1.0384746558641558</v>
      </c>
    </row>
    <row r="116" spans="1:10" ht="27" customHeight="1" thickBot="1" x14ac:dyDescent="0.45">
      <c r="A116" s="320" t="s">
        <v>100</v>
      </c>
      <c r="B116" s="332">
        <f>(B115/B114)*(B113/B112)*(B111/B110)*(B109/B108)*B107</f>
        <v>1000</v>
      </c>
      <c r="C116" s="445"/>
      <c r="D116" s="304" t="s">
        <v>81</v>
      </c>
      <c r="E116" s="446">
        <f>STDEV(E108:E113)/E115</f>
        <v>4.2360110139284196E-3</v>
      </c>
      <c r="F116" s="446">
        <f>STDEV(F108:F113)/F115</f>
        <v>4.2360110139284613E-3</v>
      </c>
      <c r="I116" s="292"/>
    </row>
    <row r="117" spans="1:10" ht="27" customHeight="1" thickBot="1" x14ac:dyDescent="0.45">
      <c r="A117" s="722" t="s">
        <v>75</v>
      </c>
      <c r="B117" s="726"/>
      <c r="C117" s="447"/>
      <c r="D117" s="448" t="s">
        <v>17</v>
      </c>
      <c r="E117" s="449">
        <f>COUNT(E108:E113)</f>
        <v>6</v>
      </c>
      <c r="F117" s="449">
        <f>COUNT(F108:F113)</f>
        <v>6</v>
      </c>
      <c r="I117" s="292"/>
      <c r="J117" s="425"/>
    </row>
    <row r="118" spans="1:10" ht="19.5" customHeight="1" thickBot="1" x14ac:dyDescent="0.35">
      <c r="A118" s="724"/>
      <c r="B118" s="727"/>
      <c r="C118" s="292"/>
      <c r="D118" s="292"/>
      <c r="E118" s="292"/>
      <c r="F118" s="350"/>
      <c r="G118" s="292"/>
      <c r="H118" s="292"/>
      <c r="I118" s="292"/>
    </row>
    <row r="119" spans="1:10" ht="18.75" x14ac:dyDescent="0.3">
      <c r="A119" s="450"/>
      <c r="B119" s="316"/>
      <c r="C119" s="292"/>
      <c r="D119" s="292"/>
      <c r="E119" s="292"/>
      <c r="F119" s="350"/>
      <c r="G119" s="292"/>
      <c r="H119" s="292"/>
      <c r="I119" s="292"/>
    </row>
    <row r="120" spans="1:10" ht="26.25" customHeight="1" x14ac:dyDescent="0.4">
      <c r="A120" s="303" t="s">
        <v>103</v>
      </c>
      <c r="B120" s="304" t="s">
        <v>120</v>
      </c>
      <c r="C120" s="728" t="str">
        <f>B20</f>
        <v xml:space="preserve">Tenofovir Disoproxil Fumarate 300mg, Lamivudine 300mg &amp; Efavirenz 600mg </v>
      </c>
      <c r="D120" s="728"/>
      <c r="E120" s="292" t="s">
        <v>121</v>
      </c>
      <c r="F120" s="292"/>
      <c r="G120" s="401">
        <f>F115</f>
        <v>1.0384746558641558</v>
      </c>
      <c r="H120" s="292"/>
      <c r="I120" s="292"/>
    </row>
    <row r="121" spans="1:10" ht="19.5" customHeight="1" thickBot="1" x14ac:dyDescent="0.35">
      <c r="A121" s="451"/>
      <c r="B121" s="451"/>
      <c r="C121" s="452"/>
      <c r="D121" s="452"/>
      <c r="E121" s="452"/>
      <c r="F121" s="452"/>
      <c r="G121" s="452"/>
      <c r="H121" s="452"/>
    </row>
    <row r="122" spans="1:10" ht="18.75" x14ac:dyDescent="0.3">
      <c r="B122" s="729" t="s">
        <v>23</v>
      </c>
      <c r="C122" s="729"/>
      <c r="E122" s="404" t="s">
        <v>24</v>
      </c>
      <c r="F122" s="453"/>
      <c r="G122" s="729" t="s">
        <v>25</v>
      </c>
      <c r="H122" s="729"/>
    </row>
    <row r="123" spans="1:10" ht="69.95" customHeight="1" x14ac:dyDescent="0.3">
      <c r="A123" s="303" t="s">
        <v>26</v>
      </c>
      <c r="B123" s="454"/>
      <c r="C123" s="454"/>
      <c r="E123" s="454"/>
      <c r="F123" s="292"/>
      <c r="G123" s="454"/>
      <c r="H123" s="454"/>
    </row>
    <row r="124" spans="1:10" ht="69.95" customHeight="1" x14ac:dyDescent="0.3">
      <c r="A124" s="303" t="s">
        <v>27</v>
      </c>
      <c r="B124" s="455"/>
      <c r="C124" s="455"/>
      <c r="E124" s="455"/>
      <c r="F124" s="292"/>
      <c r="G124" s="456"/>
      <c r="H124" s="456"/>
    </row>
    <row r="125" spans="1:10" ht="18.75" x14ac:dyDescent="0.3">
      <c r="A125" s="350"/>
      <c r="B125" s="350"/>
      <c r="C125" s="350"/>
      <c r="D125" s="350"/>
      <c r="E125" s="350"/>
      <c r="F125" s="352"/>
      <c r="G125" s="350"/>
      <c r="H125" s="350"/>
      <c r="I125" s="292"/>
    </row>
    <row r="126" spans="1:10" ht="18.75" x14ac:dyDescent="0.3">
      <c r="A126" s="350"/>
      <c r="B126" s="350"/>
      <c r="C126" s="350"/>
      <c r="D126" s="350"/>
      <c r="E126" s="350"/>
      <c r="F126" s="352"/>
      <c r="G126" s="350"/>
      <c r="H126" s="350"/>
      <c r="I126" s="292"/>
    </row>
    <row r="127" spans="1:10" ht="18.75" x14ac:dyDescent="0.3">
      <c r="A127" s="350"/>
      <c r="B127" s="350"/>
      <c r="C127" s="350"/>
      <c r="D127" s="350"/>
      <c r="E127" s="350"/>
      <c r="F127" s="352"/>
      <c r="G127" s="350"/>
      <c r="H127" s="350"/>
      <c r="I127" s="292"/>
    </row>
    <row r="128" spans="1:10" ht="18.75" x14ac:dyDescent="0.3">
      <c r="A128" s="350"/>
      <c r="B128" s="350"/>
      <c r="C128" s="350"/>
      <c r="D128" s="350"/>
      <c r="E128" s="350"/>
      <c r="F128" s="352"/>
      <c r="G128" s="350"/>
      <c r="H128" s="350"/>
      <c r="I128" s="292"/>
    </row>
    <row r="129" spans="1:9" ht="18.75" x14ac:dyDescent="0.3">
      <c r="A129" s="350"/>
      <c r="B129" s="350"/>
      <c r="C129" s="350"/>
      <c r="D129" s="350"/>
      <c r="E129" s="350"/>
      <c r="F129" s="352"/>
      <c r="G129" s="350"/>
      <c r="H129" s="350"/>
      <c r="I129" s="292"/>
    </row>
    <row r="130" spans="1:9" ht="18.75" x14ac:dyDescent="0.3">
      <c r="A130" s="350"/>
      <c r="B130" s="350"/>
      <c r="C130" s="350"/>
      <c r="D130" s="350"/>
      <c r="E130" s="350"/>
      <c r="F130" s="352"/>
      <c r="G130" s="350"/>
      <c r="H130" s="350"/>
      <c r="I130" s="292"/>
    </row>
    <row r="131" spans="1:9" ht="18.75" x14ac:dyDescent="0.3">
      <c r="A131" s="350"/>
      <c r="B131" s="350"/>
      <c r="C131" s="350"/>
      <c r="D131" s="350"/>
      <c r="E131" s="350"/>
      <c r="F131" s="352"/>
      <c r="G131" s="350"/>
      <c r="H131" s="350"/>
      <c r="I131" s="292"/>
    </row>
    <row r="132" spans="1:9" ht="18.75" x14ac:dyDescent="0.3">
      <c r="A132" s="350"/>
      <c r="B132" s="350"/>
      <c r="C132" s="350"/>
      <c r="D132" s="350"/>
      <c r="E132" s="350"/>
      <c r="F132" s="352"/>
      <c r="G132" s="350"/>
      <c r="H132" s="350"/>
      <c r="I132" s="292"/>
    </row>
    <row r="133" spans="1:9" ht="18.75" x14ac:dyDescent="0.3">
      <c r="A133" s="350"/>
      <c r="B133" s="350"/>
      <c r="C133" s="350"/>
      <c r="D133" s="350"/>
      <c r="E133" s="350"/>
      <c r="F133" s="352"/>
      <c r="G133" s="350"/>
      <c r="H133" s="350"/>
      <c r="I133" s="292"/>
    </row>
    <row r="250" spans="1:1" x14ac:dyDescent="0.25">
      <c r="A250" s="291">
        <v>5</v>
      </c>
    </row>
  </sheetData>
  <sheetProtection password="F258" sheet="1" objects="1" scenarios="1" formatCells="0" formatColumn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3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view="pageBreakPreview" zoomScale="115" zoomScaleSheetLayoutView="115" workbookViewId="0">
      <selection activeCell="B10" sqref="B10:E15"/>
    </sheetView>
  </sheetViews>
  <sheetFormatPr defaultRowHeight="13.5" x14ac:dyDescent="0.25"/>
  <cols>
    <col min="1" max="1" width="27.5703125" style="45" customWidth="1"/>
    <col min="2" max="2" width="20.42578125" style="45" customWidth="1"/>
    <col min="3" max="3" width="31.85546875" style="45" customWidth="1"/>
    <col min="4" max="4" width="25.85546875" style="45" customWidth="1"/>
    <col min="5" max="5" width="25.7109375" style="45" customWidth="1"/>
    <col min="6" max="6" width="23.140625" style="45" customWidth="1"/>
    <col min="7" max="7" width="28.42578125" style="45" customWidth="1"/>
    <col min="8" max="8" width="21.5703125" style="45" customWidth="1"/>
    <col min="9" max="9" width="9.140625" style="45" customWidth="1"/>
    <col min="10" max="16384" width="9.140625" style="1"/>
  </cols>
  <sheetData>
    <row r="1" spans="1:5" ht="18.75" customHeight="1" x14ac:dyDescent="0.3">
      <c r="A1" s="760" t="s">
        <v>0</v>
      </c>
      <c r="B1" s="760"/>
      <c r="C1" s="760"/>
      <c r="D1" s="760"/>
      <c r="E1" s="760"/>
    </row>
    <row r="2" spans="1:5" ht="16.5" customHeight="1" x14ac:dyDescent="0.3">
      <c r="A2" s="46" t="s">
        <v>1</v>
      </c>
      <c r="B2" s="47" t="s">
        <v>2</v>
      </c>
    </row>
    <row r="3" spans="1:5" ht="16.5" customHeight="1" x14ac:dyDescent="0.3">
      <c r="A3" s="48" t="s">
        <v>3</v>
      </c>
      <c r="B3" s="48" t="s">
        <v>122</v>
      </c>
      <c r="D3" s="49"/>
      <c r="E3" s="50"/>
    </row>
    <row r="4" spans="1:5" ht="16.5" customHeight="1" x14ac:dyDescent="0.3">
      <c r="A4" s="51" t="s">
        <v>4</v>
      </c>
      <c r="B4" s="52" t="s">
        <v>133</v>
      </c>
      <c r="C4" s="50"/>
      <c r="D4" s="50"/>
      <c r="E4" s="50"/>
    </row>
    <row r="5" spans="1:5" ht="16.5" customHeight="1" x14ac:dyDescent="0.3">
      <c r="A5" s="51" t="s">
        <v>6</v>
      </c>
      <c r="B5" s="49">
        <v>99.3</v>
      </c>
      <c r="C5" s="50"/>
      <c r="D5" s="50"/>
      <c r="E5" s="50"/>
    </row>
    <row r="6" spans="1:5" ht="16.5" customHeight="1" x14ac:dyDescent="0.3">
      <c r="A6" s="48" t="s">
        <v>7</v>
      </c>
      <c r="B6" s="52">
        <f>EFFAVIRENZ!D43</f>
        <v>30.34</v>
      </c>
      <c r="C6" s="50"/>
      <c r="D6" s="50"/>
      <c r="E6" s="50"/>
    </row>
    <row r="7" spans="1:5" ht="16.5" customHeight="1" x14ac:dyDescent="0.3">
      <c r="A7" s="48" t="s">
        <v>8</v>
      </c>
      <c r="B7" s="53">
        <f>B6/50*10/25</f>
        <v>0.24271999999999999</v>
      </c>
      <c r="C7" s="50"/>
      <c r="D7" s="50"/>
      <c r="E7" s="50"/>
    </row>
    <row r="8" spans="1:5" ht="15.75" customHeight="1" x14ac:dyDescent="0.25">
      <c r="A8" s="50"/>
      <c r="B8" s="54"/>
      <c r="C8" s="50"/>
      <c r="D8" s="50"/>
      <c r="E8" s="50"/>
    </row>
    <row r="9" spans="1:5" ht="16.5" customHeight="1" x14ac:dyDescent="0.3">
      <c r="A9" s="55" t="s">
        <v>10</v>
      </c>
      <c r="B9" s="56" t="s">
        <v>11</v>
      </c>
      <c r="C9" s="55" t="s">
        <v>12</v>
      </c>
      <c r="D9" s="55" t="s">
        <v>13</v>
      </c>
      <c r="E9" s="55" t="s">
        <v>14</v>
      </c>
    </row>
    <row r="10" spans="1:5" ht="16.5" customHeight="1" x14ac:dyDescent="0.3">
      <c r="A10" s="57">
        <v>1</v>
      </c>
      <c r="B10" s="58">
        <v>9157385</v>
      </c>
      <c r="C10" s="58">
        <v>723315.6</v>
      </c>
      <c r="D10" s="59">
        <v>1</v>
      </c>
      <c r="E10" s="60">
        <v>25.3</v>
      </c>
    </row>
    <row r="11" spans="1:5" ht="16.5" customHeight="1" x14ac:dyDescent="0.3">
      <c r="A11" s="57">
        <v>2</v>
      </c>
      <c r="B11" s="58">
        <v>9196243</v>
      </c>
      <c r="C11" s="58">
        <v>726436.6</v>
      </c>
      <c r="D11" s="59">
        <v>1.1000000000000001</v>
      </c>
      <c r="E11" s="59">
        <v>25.3</v>
      </c>
    </row>
    <row r="12" spans="1:5" ht="16.5" customHeight="1" x14ac:dyDescent="0.3">
      <c r="A12" s="57">
        <v>3</v>
      </c>
      <c r="B12" s="58">
        <v>9196531</v>
      </c>
      <c r="C12" s="58">
        <v>725640.7</v>
      </c>
      <c r="D12" s="59">
        <v>1.1000000000000001</v>
      </c>
      <c r="E12" s="59">
        <v>25.3</v>
      </c>
    </row>
    <row r="13" spans="1:5" ht="16.5" customHeight="1" x14ac:dyDescent="0.3">
      <c r="A13" s="57">
        <v>4</v>
      </c>
      <c r="B13" s="58">
        <v>9179594</v>
      </c>
      <c r="C13" s="58">
        <v>726715.4</v>
      </c>
      <c r="D13" s="59">
        <v>1.1000000000000001</v>
      </c>
      <c r="E13" s="59">
        <v>25.3</v>
      </c>
    </row>
    <row r="14" spans="1:5" ht="16.5" customHeight="1" x14ac:dyDescent="0.3">
      <c r="A14" s="57">
        <v>5</v>
      </c>
      <c r="B14" s="58">
        <v>9172725</v>
      </c>
      <c r="C14" s="58">
        <v>730486.4</v>
      </c>
      <c r="D14" s="59">
        <v>1.1000000000000001</v>
      </c>
      <c r="E14" s="59">
        <v>25.3</v>
      </c>
    </row>
    <row r="15" spans="1:5" ht="16.5" customHeight="1" x14ac:dyDescent="0.3">
      <c r="A15" s="57">
        <v>6</v>
      </c>
      <c r="B15" s="61">
        <v>9181934</v>
      </c>
      <c r="C15" s="61">
        <v>726620.6</v>
      </c>
      <c r="D15" s="62">
        <v>1</v>
      </c>
      <c r="E15" s="62">
        <v>25.3</v>
      </c>
    </row>
    <row r="16" spans="1:5" ht="16.5" customHeight="1" x14ac:dyDescent="0.3">
      <c r="A16" s="63" t="s">
        <v>15</v>
      </c>
      <c r="B16" s="64">
        <f>AVERAGE(B10:B15)</f>
        <v>9180735.333333334</v>
      </c>
      <c r="C16" s="65">
        <f>AVERAGE(C10:C15)</f>
        <v>726535.8833333333</v>
      </c>
      <c r="D16" s="66">
        <f>AVERAGE(D10:D15)</f>
        <v>1.0666666666666667</v>
      </c>
      <c r="E16" s="66">
        <f>AVERAGE(E10:E15)</f>
        <v>25.3</v>
      </c>
    </row>
    <row r="17" spans="1:5" ht="16.5" customHeight="1" x14ac:dyDescent="0.3">
      <c r="A17" s="67" t="s">
        <v>16</v>
      </c>
      <c r="B17" s="68">
        <f>(STDEV(B10:B15)/B16)</f>
        <v>1.6171663033001382E-3</v>
      </c>
      <c r="C17" s="69"/>
      <c r="D17" s="69"/>
      <c r="E17" s="70"/>
    </row>
    <row r="18" spans="1:5" s="45" customFormat="1" ht="16.5" customHeight="1" x14ac:dyDescent="0.3">
      <c r="A18" s="71" t="s">
        <v>17</v>
      </c>
      <c r="B18" s="72">
        <f>COUNT(B10:B15)</f>
        <v>6</v>
      </c>
      <c r="C18" s="73"/>
      <c r="D18" s="74"/>
      <c r="E18" s="75"/>
    </row>
    <row r="19" spans="1:5" s="45" customFormat="1" ht="15.75" customHeight="1" x14ac:dyDescent="0.25">
      <c r="A19" s="50"/>
      <c r="B19" s="50"/>
      <c r="C19" s="50"/>
      <c r="D19" s="50"/>
      <c r="E19" s="50"/>
    </row>
    <row r="20" spans="1:5" s="45" customFormat="1" ht="16.5" customHeight="1" x14ac:dyDescent="0.3">
      <c r="A20" s="51" t="s">
        <v>18</v>
      </c>
      <c r="B20" s="76" t="s">
        <v>19</v>
      </c>
      <c r="C20" s="77"/>
      <c r="D20" s="77"/>
      <c r="E20" s="77"/>
    </row>
    <row r="21" spans="1:5" ht="16.5" customHeight="1" x14ac:dyDescent="0.3">
      <c r="A21" s="51"/>
      <c r="B21" s="76" t="s">
        <v>20</v>
      </c>
      <c r="C21" s="77"/>
      <c r="D21" s="77"/>
      <c r="E21" s="77"/>
    </row>
    <row r="22" spans="1:5" ht="16.5" customHeight="1" x14ac:dyDescent="0.3">
      <c r="A22" s="51"/>
      <c r="B22" s="76" t="s">
        <v>21</v>
      </c>
      <c r="C22" s="77"/>
      <c r="D22" s="77"/>
      <c r="E22" s="77"/>
    </row>
    <row r="23" spans="1:5" ht="15.75" customHeight="1" x14ac:dyDescent="0.25">
      <c r="A23" s="50"/>
      <c r="B23" s="50"/>
      <c r="C23" s="50"/>
      <c r="D23" s="50"/>
      <c r="E23" s="50"/>
    </row>
    <row r="24" spans="1:5" ht="16.5" customHeight="1" x14ac:dyDescent="0.3">
      <c r="A24" s="46" t="s">
        <v>1</v>
      </c>
      <c r="B24" s="47" t="s">
        <v>22</v>
      </c>
    </row>
    <row r="25" spans="1:5" ht="16.5" customHeight="1" x14ac:dyDescent="0.3">
      <c r="A25" s="51" t="s">
        <v>4</v>
      </c>
      <c r="B25" s="48" t="s">
        <v>133</v>
      </c>
      <c r="C25" s="50"/>
      <c r="D25" s="50"/>
      <c r="E25" s="50"/>
    </row>
    <row r="26" spans="1:5" ht="16.5" customHeight="1" x14ac:dyDescent="0.3">
      <c r="A26" s="51" t="s">
        <v>6</v>
      </c>
      <c r="B26" s="52">
        <v>99.3</v>
      </c>
      <c r="C26" s="50"/>
      <c r="D26" s="50"/>
      <c r="E26" s="50"/>
    </row>
    <row r="27" spans="1:5" ht="16.5" customHeight="1" x14ac:dyDescent="0.3">
      <c r="A27" s="48" t="s">
        <v>7</v>
      </c>
      <c r="B27" s="52">
        <f>EFFAVIRENZ!D96</f>
        <v>27.58</v>
      </c>
      <c r="C27" s="50"/>
      <c r="D27" s="50"/>
      <c r="E27" s="50"/>
    </row>
    <row r="28" spans="1:5" ht="16.5" customHeight="1" x14ac:dyDescent="0.3">
      <c r="A28" s="48" t="s">
        <v>8</v>
      </c>
      <c r="B28" s="53">
        <f>B27/25*10/20</f>
        <v>0.55159999999999998</v>
      </c>
      <c r="C28" s="50"/>
      <c r="D28" s="50"/>
      <c r="E28" s="50"/>
    </row>
    <row r="29" spans="1:5" ht="15.75" customHeight="1" x14ac:dyDescent="0.25">
      <c r="A29" s="50"/>
      <c r="B29" s="50"/>
      <c r="C29" s="50"/>
      <c r="D29" s="50"/>
      <c r="E29" s="50"/>
    </row>
    <row r="30" spans="1:5" ht="16.5" customHeight="1" x14ac:dyDescent="0.3">
      <c r="A30" s="55" t="s">
        <v>10</v>
      </c>
      <c r="B30" s="56" t="s">
        <v>11</v>
      </c>
      <c r="C30" s="55" t="s">
        <v>12</v>
      </c>
      <c r="D30" s="55" t="s">
        <v>13</v>
      </c>
      <c r="E30" s="55" t="s">
        <v>14</v>
      </c>
    </row>
    <row r="31" spans="1:5" ht="16.5" customHeight="1" x14ac:dyDescent="0.3">
      <c r="A31" s="57">
        <v>1</v>
      </c>
      <c r="B31" s="58">
        <v>49314358</v>
      </c>
      <c r="C31" s="58">
        <v>175890.7</v>
      </c>
      <c r="D31" s="59">
        <v>1.1000000000000001</v>
      </c>
      <c r="E31" s="60">
        <v>23.4</v>
      </c>
    </row>
    <row r="32" spans="1:5" ht="16.5" customHeight="1" x14ac:dyDescent="0.3">
      <c r="A32" s="57">
        <v>2</v>
      </c>
      <c r="B32" s="58">
        <v>49164744</v>
      </c>
      <c r="C32" s="58">
        <v>176012.3</v>
      </c>
      <c r="D32" s="59">
        <v>1</v>
      </c>
      <c r="E32" s="59">
        <v>23.4</v>
      </c>
    </row>
    <row r="33" spans="1:7" ht="16.5" customHeight="1" x14ac:dyDescent="0.3">
      <c r="A33" s="57">
        <v>3</v>
      </c>
      <c r="B33" s="58">
        <v>49342190</v>
      </c>
      <c r="C33" s="58">
        <v>175549.4</v>
      </c>
      <c r="D33" s="59">
        <v>1.1000000000000001</v>
      </c>
      <c r="E33" s="59">
        <v>23.4</v>
      </c>
    </row>
    <row r="34" spans="1:7" ht="16.5" customHeight="1" x14ac:dyDescent="0.3">
      <c r="A34" s="57">
        <v>4</v>
      </c>
      <c r="B34" s="58">
        <v>49151357</v>
      </c>
      <c r="C34" s="58">
        <v>176084.5</v>
      </c>
      <c r="D34" s="59">
        <v>1.1000000000000001</v>
      </c>
      <c r="E34" s="59">
        <v>23.4</v>
      </c>
    </row>
    <row r="35" spans="1:7" ht="16.5" customHeight="1" x14ac:dyDescent="0.3">
      <c r="A35" s="57">
        <v>5</v>
      </c>
      <c r="B35" s="58">
        <v>49365418</v>
      </c>
      <c r="C35" s="669">
        <v>176273</v>
      </c>
      <c r="D35" s="59">
        <v>1</v>
      </c>
      <c r="E35" s="59">
        <v>23.4</v>
      </c>
    </row>
    <row r="36" spans="1:7" ht="16.5" customHeight="1" x14ac:dyDescent="0.3">
      <c r="A36" s="57">
        <v>6</v>
      </c>
      <c r="B36" s="61">
        <v>49423463</v>
      </c>
      <c r="C36" s="61">
        <v>176431.4</v>
      </c>
      <c r="D36" s="62">
        <v>1.1000000000000001</v>
      </c>
      <c r="E36" s="62">
        <v>23.4</v>
      </c>
    </row>
    <row r="37" spans="1:7" ht="16.5" customHeight="1" x14ac:dyDescent="0.3">
      <c r="A37" s="63" t="s">
        <v>15</v>
      </c>
      <c r="B37" s="64">
        <f>AVERAGE(B31:B36)</f>
        <v>49293588.333333336</v>
      </c>
      <c r="C37" s="65">
        <f>AVERAGE(C31:C36)</f>
        <v>176040.21666666667</v>
      </c>
      <c r="D37" s="66">
        <f>AVERAGE(D31:D36)</f>
        <v>1.0666666666666667</v>
      </c>
      <c r="E37" s="66">
        <f>AVERAGE(E31:E36)</f>
        <v>23.400000000000002</v>
      </c>
    </row>
    <row r="38" spans="1:7" ht="16.5" customHeight="1" x14ac:dyDescent="0.3">
      <c r="A38" s="67" t="s">
        <v>16</v>
      </c>
      <c r="B38" s="68">
        <f>(STDEV(B31:B36)/B37)</f>
        <v>2.2526555371855011E-3</v>
      </c>
      <c r="C38" s="69"/>
      <c r="D38" s="69"/>
      <c r="E38" s="70"/>
    </row>
    <row r="39" spans="1:7" s="45" customFormat="1" ht="16.5" customHeight="1" x14ac:dyDescent="0.3">
      <c r="A39" s="71" t="s">
        <v>17</v>
      </c>
      <c r="B39" s="72">
        <f>COUNT(B31:B36)</f>
        <v>6</v>
      </c>
      <c r="C39" s="73"/>
      <c r="D39" s="74"/>
      <c r="E39" s="75"/>
    </row>
    <row r="40" spans="1:7" s="45" customFormat="1" ht="15.75" customHeight="1" x14ac:dyDescent="0.25">
      <c r="A40" s="50"/>
      <c r="B40" s="50"/>
      <c r="C40" s="50"/>
      <c r="D40" s="50"/>
      <c r="E40" s="50"/>
    </row>
    <row r="41" spans="1:7" s="45" customFormat="1" ht="16.5" customHeight="1" x14ac:dyDescent="0.3">
      <c r="A41" s="51" t="s">
        <v>18</v>
      </c>
      <c r="B41" s="76" t="s">
        <v>19</v>
      </c>
      <c r="C41" s="77"/>
      <c r="D41" s="77"/>
      <c r="E41" s="77"/>
    </row>
    <row r="42" spans="1:7" ht="16.5" customHeight="1" x14ac:dyDescent="0.3">
      <c r="A42" s="51"/>
      <c r="B42" s="76" t="s">
        <v>20</v>
      </c>
      <c r="C42" s="77"/>
      <c r="D42" s="77"/>
      <c r="E42" s="77"/>
    </row>
    <row r="43" spans="1:7" ht="16.5" customHeight="1" x14ac:dyDescent="0.3">
      <c r="A43" s="51"/>
      <c r="B43" s="76" t="s">
        <v>21</v>
      </c>
      <c r="C43" s="77"/>
      <c r="D43" s="77"/>
      <c r="E43" s="77"/>
    </row>
    <row r="44" spans="1:7" ht="14.25" customHeight="1" thickBot="1" x14ac:dyDescent="0.3">
      <c r="A44" s="78"/>
      <c r="B44" s="79"/>
      <c r="D44" s="80"/>
      <c r="F44" s="1"/>
      <c r="G44" s="1"/>
    </row>
    <row r="45" spans="1:7" ht="15" customHeight="1" x14ac:dyDescent="0.3">
      <c r="B45" s="761" t="s">
        <v>23</v>
      </c>
      <c r="C45" s="761"/>
      <c r="E45" s="86" t="s">
        <v>24</v>
      </c>
      <c r="F45" s="81"/>
      <c r="G45" s="86" t="s">
        <v>25</v>
      </c>
    </row>
    <row r="46" spans="1:7" ht="15" customHeight="1" x14ac:dyDescent="0.3">
      <c r="A46" s="82" t="s">
        <v>26</v>
      </c>
      <c r="B46" s="83"/>
      <c r="C46" s="83"/>
      <c r="E46" s="83"/>
      <c r="G46" s="83"/>
    </row>
    <row r="47" spans="1:7" ht="15" customHeight="1" x14ac:dyDescent="0.3">
      <c r="A47" s="82" t="s">
        <v>27</v>
      </c>
      <c r="B47" s="84"/>
      <c r="C47" s="84"/>
      <c r="E47" s="84"/>
      <c r="G47" s="85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B45:C45"/>
  </mergeCells>
  <pageMargins left="0.7" right="0.7" top="0.75" bottom="0.75" header="0.3" footer="0.3"/>
  <pageSetup scale="5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19" zoomScale="50" zoomScaleNormal="60" zoomScaleSheetLayoutView="50" zoomScalePageLayoutView="42" workbookViewId="0">
      <selection activeCell="F65" sqref="F65"/>
    </sheetView>
  </sheetViews>
  <sheetFormatPr defaultColWidth="9.140625" defaultRowHeight="13.5" x14ac:dyDescent="0.25"/>
  <cols>
    <col min="1" max="1" width="55.42578125" style="457" customWidth="1"/>
    <col min="2" max="2" width="33.7109375" style="457" customWidth="1"/>
    <col min="3" max="3" width="42.28515625" style="457" customWidth="1"/>
    <col min="4" max="4" width="30.5703125" style="457" customWidth="1"/>
    <col min="5" max="5" width="39.85546875" style="457" customWidth="1"/>
    <col min="6" max="6" width="30.7109375" style="457" customWidth="1"/>
    <col min="7" max="7" width="39.85546875" style="457" customWidth="1"/>
    <col min="8" max="8" width="30" style="457" customWidth="1"/>
    <col min="9" max="9" width="30.28515625" style="457" hidden="1" customWidth="1"/>
    <col min="10" max="10" width="30.42578125" style="457" customWidth="1"/>
    <col min="11" max="11" width="21.28515625" style="457" customWidth="1"/>
    <col min="12" max="12" width="9.140625" style="457"/>
    <col min="13" max="16384" width="9.140625" style="459"/>
  </cols>
  <sheetData>
    <row r="1" spans="1:9" ht="18.75" customHeight="1" x14ac:dyDescent="0.25">
      <c r="A1" s="792" t="s">
        <v>42</v>
      </c>
      <c r="B1" s="792"/>
      <c r="C1" s="792"/>
      <c r="D1" s="792"/>
      <c r="E1" s="792"/>
      <c r="F1" s="792"/>
      <c r="G1" s="792"/>
      <c r="H1" s="792"/>
      <c r="I1" s="792"/>
    </row>
    <row r="2" spans="1:9" ht="18.75" customHeight="1" x14ac:dyDescent="0.25">
      <c r="A2" s="792"/>
      <c r="B2" s="792"/>
      <c r="C2" s="792"/>
      <c r="D2" s="792"/>
      <c r="E2" s="792"/>
      <c r="F2" s="792"/>
      <c r="G2" s="792"/>
      <c r="H2" s="792"/>
      <c r="I2" s="792"/>
    </row>
    <row r="3" spans="1:9" ht="18.75" customHeight="1" x14ac:dyDescent="0.25">
      <c r="A3" s="792"/>
      <c r="B3" s="792"/>
      <c r="C3" s="792"/>
      <c r="D3" s="792"/>
      <c r="E3" s="792"/>
      <c r="F3" s="792"/>
      <c r="G3" s="792"/>
      <c r="H3" s="792"/>
      <c r="I3" s="792"/>
    </row>
    <row r="4" spans="1:9" ht="18.75" customHeight="1" x14ac:dyDescent="0.25">
      <c r="A4" s="792"/>
      <c r="B4" s="792"/>
      <c r="C4" s="792"/>
      <c r="D4" s="792"/>
      <c r="E4" s="792"/>
      <c r="F4" s="792"/>
      <c r="G4" s="792"/>
      <c r="H4" s="792"/>
      <c r="I4" s="792"/>
    </row>
    <row r="5" spans="1:9" ht="18.75" customHeight="1" x14ac:dyDescent="0.25">
      <c r="A5" s="792"/>
      <c r="B5" s="792"/>
      <c r="C5" s="792"/>
      <c r="D5" s="792"/>
      <c r="E5" s="792"/>
      <c r="F5" s="792"/>
      <c r="G5" s="792"/>
      <c r="H5" s="792"/>
      <c r="I5" s="792"/>
    </row>
    <row r="6" spans="1:9" ht="18.75" customHeight="1" x14ac:dyDescent="0.25">
      <c r="A6" s="792"/>
      <c r="B6" s="792"/>
      <c r="C6" s="792"/>
      <c r="D6" s="792"/>
      <c r="E6" s="792"/>
      <c r="F6" s="792"/>
      <c r="G6" s="792"/>
      <c r="H6" s="792"/>
      <c r="I6" s="792"/>
    </row>
    <row r="7" spans="1:9" ht="18.75" customHeight="1" x14ac:dyDescent="0.25">
      <c r="A7" s="792"/>
      <c r="B7" s="792"/>
      <c r="C7" s="792"/>
      <c r="D7" s="792"/>
      <c r="E7" s="792"/>
      <c r="F7" s="792"/>
      <c r="G7" s="792"/>
      <c r="H7" s="792"/>
      <c r="I7" s="792"/>
    </row>
    <row r="8" spans="1:9" x14ac:dyDescent="0.25">
      <c r="A8" s="793" t="s">
        <v>43</v>
      </c>
      <c r="B8" s="793"/>
      <c r="C8" s="793"/>
      <c r="D8" s="793"/>
      <c r="E8" s="793"/>
      <c r="F8" s="793"/>
      <c r="G8" s="793"/>
      <c r="H8" s="793"/>
      <c r="I8" s="793"/>
    </row>
    <row r="9" spans="1:9" x14ac:dyDescent="0.25">
      <c r="A9" s="793"/>
      <c r="B9" s="793"/>
      <c r="C9" s="793"/>
      <c r="D9" s="793"/>
      <c r="E9" s="793"/>
      <c r="F9" s="793"/>
      <c r="G9" s="793"/>
      <c r="H9" s="793"/>
      <c r="I9" s="793"/>
    </row>
    <row r="10" spans="1:9" x14ac:dyDescent="0.25">
      <c r="A10" s="793"/>
      <c r="B10" s="793"/>
      <c r="C10" s="793"/>
      <c r="D10" s="793"/>
      <c r="E10" s="793"/>
      <c r="F10" s="793"/>
      <c r="G10" s="793"/>
      <c r="H10" s="793"/>
      <c r="I10" s="793"/>
    </row>
    <row r="11" spans="1:9" x14ac:dyDescent="0.25">
      <c r="A11" s="793"/>
      <c r="B11" s="793"/>
      <c r="C11" s="793"/>
      <c r="D11" s="793"/>
      <c r="E11" s="793"/>
      <c r="F11" s="793"/>
      <c r="G11" s="793"/>
      <c r="H11" s="793"/>
      <c r="I11" s="793"/>
    </row>
    <row r="12" spans="1:9" x14ac:dyDescent="0.25">
      <c r="A12" s="793"/>
      <c r="B12" s="793"/>
      <c r="C12" s="793"/>
      <c r="D12" s="793"/>
      <c r="E12" s="793"/>
      <c r="F12" s="793"/>
      <c r="G12" s="793"/>
      <c r="H12" s="793"/>
      <c r="I12" s="793"/>
    </row>
    <row r="13" spans="1:9" x14ac:dyDescent="0.25">
      <c r="A13" s="793"/>
      <c r="B13" s="793"/>
      <c r="C13" s="793"/>
      <c r="D13" s="793"/>
      <c r="E13" s="793"/>
      <c r="F13" s="793"/>
      <c r="G13" s="793"/>
      <c r="H13" s="793"/>
      <c r="I13" s="793"/>
    </row>
    <row r="14" spans="1:9" x14ac:dyDescent="0.25">
      <c r="A14" s="793"/>
      <c r="B14" s="793"/>
      <c r="C14" s="793"/>
      <c r="D14" s="793"/>
      <c r="E14" s="793"/>
      <c r="F14" s="793"/>
      <c r="G14" s="793"/>
      <c r="H14" s="793"/>
      <c r="I14" s="793"/>
    </row>
    <row r="15" spans="1:9" ht="19.5" customHeight="1" thickBot="1" x14ac:dyDescent="0.35">
      <c r="A15" s="458"/>
    </row>
    <row r="16" spans="1:9" ht="19.5" customHeight="1" thickBot="1" x14ac:dyDescent="0.35">
      <c r="A16" s="794" t="s">
        <v>28</v>
      </c>
      <c r="B16" s="795"/>
      <c r="C16" s="795"/>
      <c r="D16" s="795"/>
      <c r="E16" s="795"/>
      <c r="F16" s="795"/>
      <c r="G16" s="795"/>
      <c r="H16" s="796"/>
    </row>
    <row r="17" spans="1:14" ht="20.25" customHeight="1" x14ac:dyDescent="0.25">
      <c r="A17" s="797" t="s">
        <v>44</v>
      </c>
      <c r="B17" s="797"/>
      <c r="C17" s="797"/>
      <c r="D17" s="797"/>
      <c r="E17" s="797"/>
      <c r="F17" s="797"/>
      <c r="G17" s="797"/>
      <c r="H17" s="797"/>
    </row>
    <row r="18" spans="1:14" ht="26.25" customHeight="1" x14ac:dyDescent="0.4">
      <c r="A18" s="460" t="s">
        <v>30</v>
      </c>
      <c r="B18" s="798" t="s">
        <v>122</v>
      </c>
      <c r="C18" s="798"/>
      <c r="D18" s="461"/>
      <c r="E18" s="462"/>
      <c r="F18" s="463"/>
      <c r="G18" s="463"/>
      <c r="H18" s="463"/>
    </row>
    <row r="19" spans="1:14" ht="26.25" customHeight="1" x14ac:dyDescent="0.4">
      <c r="A19" s="460" t="s">
        <v>31</v>
      </c>
      <c r="B19" s="464" t="str">
        <f>'Tenofovir Disoproxil Fumarate'!B19</f>
        <v>NDQB201607044</v>
      </c>
      <c r="C19" s="463">
        <v>29</v>
      </c>
      <c r="D19" s="463"/>
      <c r="E19" s="463"/>
      <c r="F19" s="463"/>
      <c r="G19" s="463"/>
      <c r="H19" s="463"/>
    </row>
    <row r="20" spans="1:14" ht="26.25" customHeight="1" x14ac:dyDescent="0.4">
      <c r="A20" s="460" t="s">
        <v>32</v>
      </c>
      <c r="B20" s="799" t="s">
        <v>123</v>
      </c>
      <c r="C20" s="799"/>
      <c r="D20" s="463"/>
      <c r="E20" s="463"/>
      <c r="F20" s="463"/>
      <c r="G20" s="463"/>
      <c r="H20" s="463"/>
    </row>
    <row r="21" spans="1:14" ht="26.25" customHeight="1" x14ac:dyDescent="0.4">
      <c r="A21" s="460" t="s">
        <v>33</v>
      </c>
      <c r="B21" s="799" t="s">
        <v>9</v>
      </c>
      <c r="C21" s="799"/>
      <c r="D21" s="799"/>
      <c r="E21" s="799"/>
      <c r="F21" s="799"/>
      <c r="G21" s="799"/>
      <c r="H21" s="799"/>
      <c r="I21" s="465"/>
    </row>
    <row r="22" spans="1:14" ht="26.25" customHeight="1" x14ac:dyDescent="0.4">
      <c r="A22" s="460" t="s">
        <v>34</v>
      </c>
      <c r="B22" s="466">
        <f>'Tenofovir Disoproxil Fumarate'!B22</f>
        <v>42590</v>
      </c>
      <c r="C22" s="463"/>
      <c r="D22" s="463"/>
      <c r="E22" s="463"/>
      <c r="F22" s="463"/>
      <c r="G22" s="463"/>
      <c r="H22" s="463"/>
    </row>
    <row r="23" spans="1:14" ht="26.25" customHeight="1" x14ac:dyDescent="0.4">
      <c r="A23" s="460" t="s">
        <v>35</v>
      </c>
      <c r="B23" s="466">
        <f>'Tenofovir Disoproxil Fumarate'!B23</f>
        <v>42643</v>
      </c>
      <c r="C23" s="463"/>
      <c r="D23" s="463"/>
      <c r="E23" s="463"/>
      <c r="F23" s="463"/>
      <c r="G23" s="463"/>
      <c r="H23" s="463"/>
    </row>
    <row r="24" spans="1:14" ht="18.75" x14ac:dyDescent="0.3">
      <c r="A24" s="460"/>
      <c r="B24" s="467"/>
    </row>
    <row r="25" spans="1:14" ht="18.75" x14ac:dyDescent="0.3">
      <c r="A25" s="468" t="s">
        <v>1</v>
      </c>
      <c r="B25" s="467"/>
    </row>
    <row r="26" spans="1:14" ht="26.25" customHeight="1" x14ac:dyDescent="0.4">
      <c r="A26" s="469" t="s">
        <v>4</v>
      </c>
      <c r="B26" s="798" t="s">
        <v>128</v>
      </c>
      <c r="C26" s="798"/>
    </row>
    <row r="27" spans="1:14" ht="26.25" customHeight="1" x14ac:dyDescent="0.4">
      <c r="A27" s="470" t="s">
        <v>45</v>
      </c>
      <c r="B27" s="800" t="s">
        <v>136</v>
      </c>
      <c r="C27" s="800"/>
    </row>
    <row r="28" spans="1:14" ht="27" customHeight="1" thickBot="1" x14ac:dyDescent="0.45">
      <c r="A28" s="470" t="s">
        <v>6</v>
      </c>
      <c r="B28" s="471">
        <v>99.3</v>
      </c>
    </row>
    <row r="29" spans="1:14" s="473" customFormat="1" ht="27" customHeight="1" thickBot="1" x14ac:dyDescent="0.45">
      <c r="A29" s="470" t="s">
        <v>46</v>
      </c>
      <c r="B29" s="472">
        <v>0</v>
      </c>
      <c r="C29" s="781" t="s">
        <v>47</v>
      </c>
      <c r="D29" s="782"/>
      <c r="E29" s="782"/>
      <c r="F29" s="782"/>
      <c r="G29" s="783"/>
      <c r="I29" s="474"/>
      <c r="J29" s="474"/>
      <c r="K29" s="474"/>
      <c r="L29" s="474"/>
    </row>
    <row r="30" spans="1:14" s="473" customFormat="1" ht="19.5" customHeight="1" thickBot="1" x14ac:dyDescent="0.35">
      <c r="A30" s="470" t="s">
        <v>48</v>
      </c>
      <c r="B30" s="475">
        <f>B28-B29</f>
        <v>99.3</v>
      </c>
      <c r="C30" s="476"/>
      <c r="D30" s="476"/>
      <c r="E30" s="476"/>
      <c r="F30" s="476"/>
      <c r="G30" s="477"/>
      <c r="I30" s="474"/>
      <c r="J30" s="474"/>
      <c r="K30" s="474"/>
      <c r="L30" s="474"/>
    </row>
    <row r="31" spans="1:14" s="473" customFormat="1" ht="27" customHeight="1" thickBot="1" x14ac:dyDescent="0.45">
      <c r="A31" s="470" t="s">
        <v>49</v>
      </c>
      <c r="B31" s="478">
        <v>1</v>
      </c>
      <c r="C31" s="784" t="s">
        <v>50</v>
      </c>
      <c r="D31" s="785"/>
      <c r="E31" s="785"/>
      <c r="F31" s="785"/>
      <c r="G31" s="785"/>
      <c r="H31" s="786"/>
      <c r="I31" s="474"/>
      <c r="J31" s="474"/>
      <c r="K31" s="474"/>
      <c r="L31" s="474"/>
    </row>
    <row r="32" spans="1:14" s="473" customFormat="1" ht="27" customHeight="1" thickBot="1" x14ac:dyDescent="0.45">
      <c r="A32" s="470" t="s">
        <v>51</v>
      </c>
      <c r="B32" s="478">
        <v>1</v>
      </c>
      <c r="C32" s="784" t="s">
        <v>52</v>
      </c>
      <c r="D32" s="785"/>
      <c r="E32" s="785"/>
      <c r="F32" s="785"/>
      <c r="G32" s="785"/>
      <c r="H32" s="786"/>
      <c r="I32" s="474"/>
      <c r="J32" s="474"/>
      <c r="K32" s="474"/>
      <c r="L32" s="479"/>
      <c r="M32" s="479"/>
      <c r="N32" s="480"/>
    </row>
    <row r="33" spans="1:14" s="473" customFormat="1" ht="17.25" customHeight="1" x14ac:dyDescent="0.3">
      <c r="A33" s="470"/>
      <c r="B33" s="481"/>
      <c r="C33" s="482"/>
      <c r="D33" s="482"/>
      <c r="E33" s="482"/>
      <c r="F33" s="482"/>
      <c r="G33" s="482"/>
      <c r="H33" s="482"/>
      <c r="I33" s="474"/>
      <c r="J33" s="474"/>
      <c r="K33" s="474"/>
      <c r="L33" s="479"/>
      <c r="M33" s="479"/>
      <c r="N33" s="480"/>
    </row>
    <row r="34" spans="1:14" s="473" customFormat="1" ht="18.75" x14ac:dyDescent="0.3">
      <c r="A34" s="470" t="s">
        <v>53</v>
      </c>
      <c r="B34" s="483">
        <f>B31/B32</f>
        <v>1</v>
      </c>
      <c r="C34" s="458" t="s">
        <v>54</v>
      </c>
      <c r="D34" s="458"/>
      <c r="E34" s="458"/>
      <c r="F34" s="458"/>
      <c r="G34" s="458"/>
      <c r="I34" s="474"/>
      <c r="J34" s="474"/>
      <c r="K34" s="474"/>
      <c r="L34" s="479"/>
      <c r="M34" s="479"/>
      <c r="N34" s="480"/>
    </row>
    <row r="35" spans="1:14" s="473" customFormat="1" ht="19.5" customHeight="1" thickBot="1" x14ac:dyDescent="0.35">
      <c r="A35" s="470"/>
      <c r="B35" s="475"/>
      <c r="G35" s="458"/>
      <c r="I35" s="474"/>
      <c r="J35" s="474"/>
      <c r="K35" s="474"/>
      <c r="L35" s="479"/>
      <c r="M35" s="479"/>
      <c r="N35" s="480"/>
    </row>
    <row r="36" spans="1:14" s="473" customFormat="1" ht="27" customHeight="1" thickBot="1" x14ac:dyDescent="0.45">
      <c r="A36" s="484" t="s">
        <v>55</v>
      </c>
      <c r="B36" s="485">
        <v>50</v>
      </c>
      <c r="C36" s="458"/>
      <c r="D36" s="771" t="s">
        <v>56</v>
      </c>
      <c r="E36" s="791"/>
      <c r="F36" s="771" t="s">
        <v>57</v>
      </c>
      <c r="G36" s="772"/>
      <c r="J36" s="474"/>
      <c r="K36" s="474"/>
      <c r="L36" s="479"/>
      <c r="M36" s="479"/>
      <c r="N36" s="480"/>
    </row>
    <row r="37" spans="1:14" s="473" customFormat="1" ht="27" customHeight="1" thickBot="1" x14ac:dyDescent="0.45">
      <c r="A37" s="486" t="s">
        <v>58</v>
      </c>
      <c r="B37" s="487">
        <v>10</v>
      </c>
      <c r="C37" s="488" t="s">
        <v>59</v>
      </c>
      <c r="D37" s="489" t="s">
        <v>60</v>
      </c>
      <c r="E37" s="490" t="s">
        <v>61</v>
      </c>
      <c r="F37" s="489" t="s">
        <v>60</v>
      </c>
      <c r="G37" s="491" t="s">
        <v>61</v>
      </c>
      <c r="I37" s="492" t="s">
        <v>62</v>
      </c>
      <c r="J37" s="474"/>
      <c r="K37" s="474"/>
      <c r="L37" s="479"/>
      <c r="M37" s="479"/>
      <c r="N37" s="480"/>
    </row>
    <row r="38" spans="1:14" s="473" customFormat="1" ht="26.25" customHeight="1" x14ac:dyDescent="0.4">
      <c r="A38" s="486" t="s">
        <v>63</v>
      </c>
      <c r="B38" s="487">
        <v>25</v>
      </c>
      <c r="C38" s="493">
        <v>1</v>
      </c>
      <c r="D38" s="494">
        <v>9216286</v>
      </c>
      <c r="E38" s="495">
        <f>IF(ISBLANK(D38),"-",$D$48/$D$45*D38)</f>
        <v>9177245.9955349956</v>
      </c>
      <c r="F38" s="494">
        <v>9549016</v>
      </c>
      <c r="G38" s="496">
        <f>IF(ISBLANK(F38),"-",$D$48/$F$45*F38)</f>
        <v>9109248.7958812397</v>
      </c>
      <c r="I38" s="497"/>
      <c r="J38" s="474"/>
      <c r="K38" s="474"/>
      <c r="L38" s="479"/>
      <c r="M38" s="479"/>
      <c r="N38" s="480"/>
    </row>
    <row r="39" spans="1:14" s="473" customFormat="1" ht="26.25" customHeight="1" x14ac:dyDescent="0.4">
      <c r="A39" s="486" t="s">
        <v>64</v>
      </c>
      <c r="B39" s="487">
        <v>1</v>
      </c>
      <c r="C39" s="498">
        <v>2</v>
      </c>
      <c r="D39" s="499">
        <v>9180087</v>
      </c>
      <c r="E39" s="500">
        <f>IF(ISBLANK(D39),"-",$D$48/$D$45*D39)</f>
        <v>9141200.3337801006</v>
      </c>
      <c r="F39" s="499">
        <v>9527666</v>
      </c>
      <c r="G39" s="501">
        <f>IF(ISBLANK(F39),"-",$D$48/$F$45*F39)</f>
        <v>9088882.041674098</v>
      </c>
      <c r="I39" s="762">
        <f>ABS((F43/D43*D42)-F42)/D42</f>
        <v>6.8804861843619249E-3</v>
      </c>
      <c r="J39" s="474"/>
      <c r="K39" s="474"/>
      <c r="L39" s="479"/>
      <c r="M39" s="479"/>
      <c r="N39" s="480"/>
    </row>
    <row r="40" spans="1:14" ht="26.25" customHeight="1" x14ac:dyDescent="0.4">
      <c r="A40" s="486" t="s">
        <v>65</v>
      </c>
      <c r="B40" s="487">
        <v>1</v>
      </c>
      <c r="C40" s="498">
        <v>3</v>
      </c>
      <c r="D40" s="499">
        <v>9169329</v>
      </c>
      <c r="E40" s="500">
        <f>IF(ISBLANK(D40),"-",$D$48/$D$45*D40)</f>
        <v>9130487.9044544511</v>
      </c>
      <c r="F40" s="499">
        <v>9507739</v>
      </c>
      <c r="G40" s="501">
        <f>IF(ISBLANK(F40),"-",$D$48/$F$45*F40)</f>
        <v>9069872.7530986555</v>
      </c>
      <c r="I40" s="762"/>
      <c r="L40" s="479"/>
      <c r="M40" s="479"/>
      <c r="N40" s="458"/>
    </row>
    <row r="41" spans="1:14" ht="27" customHeight="1" thickBot="1" x14ac:dyDescent="0.45">
      <c r="A41" s="486" t="s">
        <v>66</v>
      </c>
      <c r="B41" s="487">
        <v>1</v>
      </c>
      <c r="C41" s="502">
        <v>4</v>
      </c>
      <c r="D41" s="503"/>
      <c r="E41" s="504" t="str">
        <f>IF(ISBLANK(D41),"-",$D$48/$D$45*D41)</f>
        <v>-</v>
      </c>
      <c r="F41" s="503"/>
      <c r="G41" s="505" t="str">
        <f>IF(ISBLANK(F41),"-",$D$48/$F$45*F41)</f>
        <v>-</v>
      </c>
      <c r="I41" s="506"/>
      <c r="L41" s="479"/>
      <c r="M41" s="479"/>
      <c r="N41" s="458"/>
    </row>
    <row r="42" spans="1:14" ht="27" customHeight="1" thickBot="1" x14ac:dyDescent="0.45">
      <c r="A42" s="486" t="s">
        <v>67</v>
      </c>
      <c r="B42" s="487">
        <v>1</v>
      </c>
      <c r="C42" s="507" t="s">
        <v>68</v>
      </c>
      <c r="D42" s="508">
        <f>AVERAGE(D38:D41)</f>
        <v>9188567.333333334</v>
      </c>
      <c r="E42" s="509">
        <f>AVERAGE(E38:E41)</f>
        <v>9149644.7445898484</v>
      </c>
      <c r="F42" s="508">
        <f>AVERAGE(F38:F41)</f>
        <v>9528140.333333334</v>
      </c>
      <c r="G42" s="510">
        <f>AVERAGE(G38:G41)</f>
        <v>9089334.5302179977</v>
      </c>
      <c r="H42" s="511"/>
    </row>
    <row r="43" spans="1:14" ht="26.25" customHeight="1" x14ac:dyDescent="0.4">
      <c r="A43" s="486" t="s">
        <v>69</v>
      </c>
      <c r="B43" s="487">
        <v>1</v>
      </c>
      <c r="C43" s="512" t="s">
        <v>70</v>
      </c>
      <c r="D43" s="513">
        <v>30.34</v>
      </c>
      <c r="E43" s="458"/>
      <c r="F43" s="513">
        <v>31.67</v>
      </c>
      <c r="H43" s="511"/>
    </row>
    <row r="44" spans="1:14" ht="26.25" customHeight="1" x14ac:dyDescent="0.4">
      <c r="A44" s="486" t="s">
        <v>71</v>
      </c>
      <c r="B44" s="487">
        <v>1</v>
      </c>
      <c r="C44" s="514" t="s">
        <v>72</v>
      </c>
      <c r="D44" s="515">
        <f>D43*$B$34</f>
        <v>30.34</v>
      </c>
      <c r="E44" s="516"/>
      <c r="F44" s="515">
        <f>F43*$B$34</f>
        <v>31.67</v>
      </c>
      <c r="H44" s="511"/>
    </row>
    <row r="45" spans="1:14" ht="19.5" customHeight="1" thickBot="1" x14ac:dyDescent="0.35">
      <c r="A45" s="486" t="s">
        <v>73</v>
      </c>
      <c r="B45" s="498">
        <f>(B44/B43)*(B42/B41)*(B40/B39)*(B38/B37)*B36</f>
        <v>125</v>
      </c>
      <c r="C45" s="514" t="s">
        <v>74</v>
      </c>
      <c r="D45" s="517">
        <f>D44*$B$30/100</f>
        <v>30.127619999999997</v>
      </c>
      <c r="E45" s="518"/>
      <c r="F45" s="517">
        <f>F44*$B$30/100</f>
        <v>31.448310000000003</v>
      </c>
      <c r="H45" s="511"/>
    </row>
    <row r="46" spans="1:14" ht="19.5" customHeight="1" thickBot="1" x14ac:dyDescent="0.35">
      <c r="A46" s="763" t="s">
        <v>75</v>
      </c>
      <c r="B46" s="767"/>
      <c r="C46" s="514" t="s">
        <v>76</v>
      </c>
      <c r="D46" s="519">
        <f>D45/$B$45</f>
        <v>0.24102095999999998</v>
      </c>
      <c r="E46" s="520"/>
      <c r="F46" s="521">
        <f>F45/$B$45</f>
        <v>0.25158648</v>
      </c>
      <c r="H46" s="511"/>
    </row>
    <row r="47" spans="1:14" ht="27" customHeight="1" thickBot="1" x14ac:dyDescent="0.45">
      <c r="A47" s="765"/>
      <c r="B47" s="768"/>
      <c r="C47" s="522" t="s">
        <v>77</v>
      </c>
      <c r="D47" s="523">
        <v>0.24</v>
      </c>
      <c r="E47" s="524"/>
      <c r="F47" s="520"/>
      <c r="H47" s="511"/>
    </row>
    <row r="48" spans="1:14" ht="18.75" x14ac:dyDescent="0.3">
      <c r="C48" s="525" t="s">
        <v>78</v>
      </c>
      <c r="D48" s="517">
        <f>D47*$B$45</f>
        <v>30</v>
      </c>
      <c r="F48" s="526"/>
      <c r="H48" s="511"/>
    </row>
    <row r="49" spans="1:12" ht="19.5" customHeight="1" thickBot="1" x14ac:dyDescent="0.35">
      <c r="C49" s="527" t="s">
        <v>79</v>
      </c>
      <c r="D49" s="528">
        <f>D48/B34</f>
        <v>30</v>
      </c>
      <c r="F49" s="526"/>
      <c r="H49" s="511"/>
    </row>
    <row r="50" spans="1:12" ht="18.75" x14ac:dyDescent="0.3">
      <c r="C50" s="484" t="s">
        <v>80</v>
      </c>
      <c r="D50" s="529">
        <f>AVERAGE(E38:E41,G38:G41)</f>
        <v>9119489.6374039222</v>
      </c>
      <c r="F50" s="530"/>
      <c r="H50" s="511"/>
    </row>
    <row r="51" spans="1:12" ht="18.75" x14ac:dyDescent="0.3">
      <c r="C51" s="486" t="s">
        <v>81</v>
      </c>
      <c r="D51" s="531">
        <f>STDEV(E38:E41,G38:G41)/D50</f>
        <v>4.2275332449176351E-3</v>
      </c>
      <c r="F51" s="530"/>
      <c r="H51" s="511"/>
    </row>
    <row r="52" spans="1:12" ht="19.5" customHeight="1" thickBot="1" x14ac:dyDescent="0.35">
      <c r="C52" s="532" t="s">
        <v>17</v>
      </c>
      <c r="D52" s="533">
        <f>COUNT(E38:E41,G38:G41)</f>
        <v>6</v>
      </c>
      <c r="F52" s="530"/>
    </row>
    <row r="54" spans="1:12" ht="18.75" x14ac:dyDescent="0.3">
      <c r="A54" s="534" t="s">
        <v>1</v>
      </c>
      <c r="B54" s="535" t="s">
        <v>82</v>
      </c>
    </row>
    <row r="55" spans="1:12" ht="18.75" x14ac:dyDescent="0.3">
      <c r="A55" s="458" t="s">
        <v>83</v>
      </c>
      <c r="B55" s="536" t="str">
        <f>B21</f>
        <v>Tenofovir Disoproxil Fumarate 300mg, Lamivudine 300mg, Efavirenz 600mg</v>
      </c>
    </row>
    <row r="56" spans="1:12" ht="26.25" customHeight="1" x14ac:dyDescent="0.4">
      <c r="A56" s="536" t="s">
        <v>84</v>
      </c>
      <c r="B56" s="537">
        <v>600</v>
      </c>
      <c r="C56" s="458" t="str">
        <f>B20</f>
        <v xml:space="preserve">Tenofovir Disoproxil Fumarate 300mg, Lamivudine 300mg &amp; Efavirenz 600mg </v>
      </c>
      <c r="H56" s="516"/>
    </row>
    <row r="57" spans="1:12" ht="18.75" x14ac:dyDescent="0.3">
      <c r="A57" s="536" t="s">
        <v>85</v>
      </c>
      <c r="B57" s="538">
        <f>Uniformity!C46</f>
        <v>1888.2184999999997</v>
      </c>
      <c r="H57" s="516"/>
    </row>
    <row r="58" spans="1:12" ht="19.5" customHeight="1" thickBot="1" x14ac:dyDescent="0.35">
      <c r="H58" s="516"/>
    </row>
    <row r="59" spans="1:12" s="473" customFormat="1" ht="27" customHeight="1" thickBot="1" x14ac:dyDescent="0.45">
      <c r="A59" s="484" t="s">
        <v>86</v>
      </c>
      <c r="B59" s="485">
        <v>200</v>
      </c>
      <c r="C59" s="458"/>
      <c r="D59" s="539" t="s">
        <v>87</v>
      </c>
      <c r="E59" s="540" t="s">
        <v>59</v>
      </c>
      <c r="F59" s="540" t="s">
        <v>60</v>
      </c>
      <c r="G59" s="540" t="s">
        <v>88</v>
      </c>
      <c r="H59" s="488" t="s">
        <v>89</v>
      </c>
      <c r="L59" s="474"/>
    </row>
    <row r="60" spans="1:12" s="473" customFormat="1" ht="26.25" customHeight="1" x14ac:dyDescent="0.4">
      <c r="A60" s="486" t="s">
        <v>90</v>
      </c>
      <c r="B60" s="487">
        <v>4</v>
      </c>
      <c r="C60" s="773" t="s">
        <v>91</v>
      </c>
      <c r="D60" s="776">
        <f>Lamivudine!D60</f>
        <v>1878.28</v>
      </c>
      <c r="E60" s="541">
        <v>1</v>
      </c>
      <c r="F60" s="542">
        <v>8599481</v>
      </c>
      <c r="G60" s="543">
        <f>IF(ISBLANK(F60),"-",(F60/$D$50*$D$47*$B$68)*($B$57/$D$60))</f>
        <v>568.780726609</v>
      </c>
      <c r="H60" s="544">
        <f t="shared" ref="H60:H71" si="0">IF(ISBLANK(F60),"-",G60/$B$56)</f>
        <v>0.94796787768166668</v>
      </c>
      <c r="L60" s="474"/>
    </row>
    <row r="61" spans="1:12" s="473" customFormat="1" ht="26.25" customHeight="1" x14ac:dyDescent="0.4">
      <c r="A61" s="486" t="s">
        <v>92</v>
      </c>
      <c r="B61" s="487">
        <v>50</v>
      </c>
      <c r="C61" s="774"/>
      <c r="D61" s="777"/>
      <c r="E61" s="545">
        <v>2</v>
      </c>
      <c r="F61" s="499">
        <v>8618300</v>
      </c>
      <c r="G61" s="546">
        <f>IF(ISBLANK(F61),"-",(F61/$D$50*$D$47*$B$68)*($B$57/$D$60))</f>
        <v>570.02543945783998</v>
      </c>
      <c r="H61" s="547">
        <f t="shared" si="0"/>
        <v>0.95004239909639998</v>
      </c>
      <c r="L61" s="474"/>
    </row>
    <row r="62" spans="1:12" s="473" customFormat="1" ht="26.25" customHeight="1" x14ac:dyDescent="0.4">
      <c r="A62" s="486" t="s">
        <v>93</v>
      </c>
      <c r="B62" s="487">
        <v>1</v>
      </c>
      <c r="C62" s="774"/>
      <c r="D62" s="777"/>
      <c r="E62" s="545">
        <v>3</v>
      </c>
      <c r="F62" s="548">
        <v>8640506</v>
      </c>
      <c r="G62" s="546">
        <f>IF(ISBLANK(F62),"-",(F62/$D$50*$D$47*$B$68)*($B$57/$D$60))</f>
        <v>571.49417284013111</v>
      </c>
      <c r="H62" s="547">
        <f t="shared" si="0"/>
        <v>0.95249028806688518</v>
      </c>
      <c r="L62" s="474"/>
    </row>
    <row r="63" spans="1:12" ht="27" customHeight="1" thickBot="1" x14ac:dyDescent="0.45">
      <c r="A63" s="486" t="s">
        <v>94</v>
      </c>
      <c r="B63" s="487">
        <v>1</v>
      </c>
      <c r="C63" s="775"/>
      <c r="D63" s="778"/>
      <c r="E63" s="549">
        <v>4</v>
      </c>
      <c r="F63" s="550"/>
      <c r="G63" s="546" t="str">
        <f>IF(ISBLANK(F63),"-",(F63/$D$50*$D$47*$B$68)*($B$57/$D$60))</f>
        <v>-</v>
      </c>
      <c r="H63" s="547" t="str">
        <f t="shared" si="0"/>
        <v>-</v>
      </c>
    </row>
    <row r="64" spans="1:12" ht="26.25" customHeight="1" x14ac:dyDescent="0.4">
      <c r="A64" s="486" t="s">
        <v>95</v>
      </c>
      <c r="B64" s="487">
        <v>1</v>
      </c>
      <c r="C64" s="773" t="s">
        <v>96</v>
      </c>
      <c r="D64" s="776">
        <f>Lamivudine!D64</f>
        <v>1910.9</v>
      </c>
      <c r="E64" s="541">
        <v>1</v>
      </c>
      <c r="F64" s="542">
        <v>8530593</v>
      </c>
      <c r="G64" s="551">
        <f>IF(ISBLANK(F64),"-",(F64/$D$50*$D$47*$B$68)*($B$57/$D$64))</f>
        <v>554.59279881521479</v>
      </c>
      <c r="H64" s="552">
        <f t="shared" si="0"/>
        <v>0.92432133135869132</v>
      </c>
    </row>
    <row r="65" spans="1:8" ht="26.25" customHeight="1" x14ac:dyDescent="0.4">
      <c r="A65" s="486" t="s">
        <v>97</v>
      </c>
      <c r="B65" s="487">
        <v>1</v>
      </c>
      <c r="C65" s="774"/>
      <c r="D65" s="777"/>
      <c r="E65" s="545">
        <v>2</v>
      </c>
      <c r="F65" s="499">
        <v>8529691</v>
      </c>
      <c r="G65" s="553">
        <f>IF(ISBLANK(F65),"-",(F65/$D$50*$D$47*$B$68)*($B$57/$D$64))</f>
        <v>554.53415779172065</v>
      </c>
      <c r="H65" s="554">
        <f t="shared" si="0"/>
        <v>0.92422359631953444</v>
      </c>
    </row>
    <row r="66" spans="1:8" ht="26.25" customHeight="1" x14ac:dyDescent="0.4">
      <c r="A66" s="486" t="s">
        <v>98</v>
      </c>
      <c r="B66" s="487">
        <v>1</v>
      </c>
      <c r="C66" s="774"/>
      <c r="D66" s="777"/>
      <c r="E66" s="545">
        <v>3</v>
      </c>
      <c r="F66" s="499">
        <v>8541093</v>
      </c>
      <c r="G66" s="553">
        <f>IF(ISBLANK(F66),"-",(F66/$D$50*$D$47*$B$68)*($B$57/$D$64))</f>
        <v>555.27542713748494</v>
      </c>
      <c r="H66" s="554">
        <f t="shared" si="0"/>
        <v>0.92545904522914157</v>
      </c>
    </row>
    <row r="67" spans="1:8" ht="27" customHeight="1" thickBot="1" x14ac:dyDescent="0.45">
      <c r="A67" s="486" t="s">
        <v>99</v>
      </c>
      <c r="B67" s="487">
        <v>1</v>
      </c>
      <c r="C67" s="775"/>
      <c r="D67" s="778"/>
      <c r="E67" s="549">
        <v>4</v>
      </c>
      <c r="F67" s="550"/>
      <c r="G67" s="555" t="str">
        <f>IF(ISBLANK(F67),"-",(F67/$D$50*$D$47*$B$68)*($B$57/$D$64))</f>
        <v>-</v>
      </c>
      <c r="H67" s="556" t="str">
        <f t="shared" si="0"/>
        <v>-</v>
      </c>
    </row>
    <row r="68" spans="1:8" ht="26.25" customHeight="1" x14ac:dyDescent="0.4">
      <c r="A68" s="486" t="s">
        <v>100</v>
      </c>
      <c r="B68" s="557">
        <f>(B67/B66)*(B65/B64)*(B63/B62)*(B61/B60)*B59</f>
        <v>2500</v>
      </c>
      <c r="C68" s="773" t="s">
        <v>101</v>
      </c>
      <c r="D68" s="776">
        <f>Lamivudine!D68</f>
        <v>1926.54</v>
      </c>
      <c r="E68" s="541">
        <v>1</v>
      </c>
      <c r="F68" s="542"/>
      <c r="G68" s="551" t="str">
        <f>IF(ISBLANK(F68),"-",(F68/$D$50*$D$47*$B$68)*($B$57/$D$68))</f>
        <v>-</v>
      </c>
      <c r="H68" s="547" t="str">
        <f t="shared" si="0"/>
        <v>-</v>
      </c>
    </row>
    <row r="69" spans="1:8" ht="27" customHeight="1" thickBot="1" x14ac:dyDescent="0.45">
      <c r="A69" s="532" t="s">
        <v>102</v>
      </c>
      <c r="B69" s="558">
        <f>(D47*B68)/B56*B57</f>
        <v>1888.2184999999997</v>
      </c>
      <c r="C69" s="774"/>
      <c r="D69" s="777"/>
      <c r="E69" s="545">
        <v>2</v>
      </c>
      <c r="F69" s="499"/>
      <c r="G69" s="553" t="str">
        <f>IF(ISBLANK(F69),"-",(F69/$D$50*$D$47*$B$68)*($B$57/$D$68))</f>
        <v>-</v>
      </c>
      <c r="H69" s="547" t="str">
        <f t="shared" si="0"/>
        <v>-</v>
      </c>
    </row>
    <row r="70" spans="1:8" ht="26.25" customHeight="1" x14ac:dyDescent="0.4">
      <c r="A70" s="787" t="s">
        <v>75</v>
      </c>
      <c r="B70" s="788"/>
      <c r="C70" s="774"/>
      <c r="D70" s="777"/>
      <c r="E70" s="545">
        <v>3</v>
      </c>
      <c r="F70" s="499"/>
      <c r="G70" s="553" t="str">
        <f>IF(ISBLANK(F70),"-",(F70/$D$50*$D$47*$B$68)*($B$57/$D$68))</f>
        <v>-</v>
      </c>
      <c r="H70" s="547" t="str">
        <f t="shared" si="0"/>
        <v>-</v>
      </c>
    </row>
    <row r="71" spans="1:8" ht="27" customHeight="1" thickBot="1" x14ac:dyDescent="0.45">
      <c r="A71" s="789"/>
      <c r="B71" s="790"/>
      <c r="C71" s="779"/>
      <c r="D71" s="778"/>
      <c r="E71" s="549">
        <v>4</v>
      </c>
      <c r="F71" s="550"/>
      <c r="G71" s="555" t="str">
        <f>IF(ISBLANK(F71),"-",(F71/$D$50*$D$47*$B$68)*($B$57/$D$68))</f>
        <v>-</v>
      </c>
      <c r="H71" s="559" t="str">
        <f t="shared" si="0"/>
        <v>-</v>
      </c>
    </row>
    <row r="72" spans="1:8" ht="26.25" customHeight="1" x14ac:dyDescent="0.4">
      <c r="A72" s="516"/>
      <c r="B72" s="516"/>
      <c r="C72" s="516"/>
      <c r="D72" s="516"/>
      <c r="E72" s="516"/>
      <c r="F72" s="560" t="s">
        <v>68</v>
      </c>
      <c r="G72" s="561">
        <f>AVERAGE(G60:G71)</f>
        <v>562.45045377523195</v>
      </c>
      <c r="H72" s="562">
        <f>AVERAGE(H60:H71)</f>
        <v>0.93741742295871988</v>
      </c>
    </row>
    <row r="73" spans="1:8" ht="26.25" customHeight="1" x14ac:dyDescent="0.4">
      <c r="C73" s="516"/>
      <c r="D73" s="516"/>
      <c r="E73" s="516"/>
      <c r="F73" s="563" t="s">
        <v>81</v>
      </c>
      <c r="G73" s="564">
        <f>STDEV(G60:G71)/G72</f>
        <v>1.4983949723927258E-2</v>
      </c>
      <c r="H73" s="564">
        <f>STDEV(H60:H71)/H72</f>
        <v>1.4983949723927257E-2</v>
      </c>
    </row>
    <row r="74" spans="1:8" ht="27" customHeight="1" thickBot="1" x14ac:dyDescent="0.45">
      <c r="A74" s="516"/>
      <c r="B74" s="516"/>
      <c r="C74" s="516"/>
      <c r="D74" s="516"/>
      <c r="E74" s="518"/>
      <c r="F74" s="565" t="s">
        <v>17</v>
      </c>
      <c r="G74" s="566">
        <f>COUNT(G60:G71)</f>
        <v>6</v>
      </c>
      <c r="H74" s="566">
        <f>COUNT(H60:H71)</f>
        <v>6</v>
      </c>
    </row>
    <row r="76" spans="1:8" ht="26.25" customHeight="1" x14ac:dyDescent="0.4">
      <c r="A76" s="469" t="s">
        <v>103</v>
      </c>
      <c r="B76" s="470" t="s">
        <v>104</v>
      </c>
      <c r="C76" s="769" t="str">
        <f>B20</f>
        <v xml:space="preserve">Tenofovir Disoproxil Fumarate 300mg, Lamivudine 300mg &amp; Efavirenz 600mg </v>
      </c>
      <c r="D76" s="769"/>
      <c r="E76" s="458" t="s">
        <v>105</v>
      </c>
      <c r="F76" s="458"/>
      <c r="G76" s="567">
        <f>H72</f>
        <v>0.93741742295871988</v>
      </c>
      <c r="H76" s="475"/>
    </row>
    <row r="77" spans="1:8" ht="18.75" x14ac:dyDescent="0.3">
      <c r="A77" s="468" t="s">
        <v>106</v>
      </c>
      <c r="B77" s="468" t="s">
        <v>107</v>
      </c>
    </row>
    <row r="78" spans="1:8" ht="18.75" x14ac:dyDescent="0.3">
      <c r="A78" s="468"/>
      <c r="B78" s="468"/>
    </row>
    <row r="79" spans="1:8" ht="26.25" customHeight="1" x14ac:dyDescent="0.4">
      <c r="A79" s="469" t="s">
        <v>4</v>
      </c>
      <c r="B79" s="780" t="str">
        <f>B26</f>
        <v>Effavirenz</v>
      </c>
      <c r="C79" s="780"/>
    </row>
    <row r="80" spans="1:8" ht="26.25" customHeight="1" x14ac:dyDescent="0.4">
      <c r="A80" s="470" t="s">
        <v>45</v>
      </c>
      <c r="B80" s="780" t="str">
        <f>B27</f>
        <v>E15-3</v>
      </c>
      <c r="C80" s="780"/>
    </row>
    <row r="81" spans="1:12" ht="27" customHeight="1" thickBot="1" x14ac:dyDescent="0.45">
      <c r="A81" s="470" t="s">
        <v>6</v>
      </c>
      <c r="B81" s="471">
        <f>B28</f>
        <v>99.3</v>
      </c>
    </row>
    <row r="82" spans="1:12" s="473" customFormat="1" ht="27" customHeight="1" thickBot="1" x14ac:dyDescent="0.45">
      <c r="A82" s="470" t="s">
        <v>46</v>
      </c>
      <c r="B82" s="472">
        <v>0</v>
      </c>
      <c r="C82" s="781" t="s">
        <v>47</v>
      </c>
      <c r="D82" s="782"/>
      <c r="E82" s="782"/>
      <c r="F82" s="782"/>
      <c r="G82" s="783"/>
      <c r="I82" s="474"/>
      <c r="J82" s="474"/>
      <c r="K82" s="474"/>
      <c r="L82" s="474"/>
    </row>
    <row r="83" spans="1:12" s="473" customFormat="1" ht="19.5" customHeight="1" thickBot="1" x14ac:dyDescent="0.35">
      <c r="A83" s="470" t="s">
        <v>48</v>
      </c>
      <c r="B83" s="475">
        <f>B81-B82</f>
        <v>99.3</v>
      </c>
      <c r="C83" s="476"/>
      <c r="D83" s="476"/>
      <c r="E83" s="476"/>
      <c r="F83" s="476"/>
      <c r="G83" s="477"/>
      <c r="I83" s="474"/>
      <c r="J83" s="474"/>
      <c r="K83" s="474"/>
      <c r="L83" s="474"/>
    </row>
    <row r="84" spans="1:12" s="473" customFormat="1" ht="27" customHeight="1" thickBot="1" x14ac:dyDescent="0.45">
      <c r="A84" s="470" t="s">
        <v>49</v>
      </c>
      <c r="B84" s="478">
        <v>1</v>
      </c>
      <c r="C84" s="784" t="s">
        <v>108</v>
      </c>
      <c r="D84" s="785"/>
      <c r="E84" s="785"/>
      <c r="F84" s="785"/>
      <c r="G84" s="785"/>
      <c r="H84" s="786"/>
      <c r="I84" s="474"/>
      <c r="J84" s="474"/>
      <c r="K84" s="474"/>
      <c r="L84" s="474"/>
    </row>
    <row r="85" spans="1:12" s="473" customFormat="1" ht="27" customHeight="1" thickBot="1" x14ac:dyDescent="0.45">
      <c r="A85" s="470" t="s">
        <v>51</v>
      </c>
      <c r="B85" s="478">
        <v>1</v>
      </c>
      <c r="C85" s="784" t="s">
        <v>109</v>
      </c>
      <c r="D85" s="785"/>
      <c r="E85" s="785"/>
      <c r="F85" s="785"/>
      <c r="G85" s="785"/>
      <c r="H85" s="786"/>
      <c r="I85" s="474"/>
      <c r="J85" s="474"/>
      <c r="K85" s="474"/>
      <c r="L85" s="474"/>
    </row>
    <row r="86" spans="1:12" s="473" customFormat="1" ht="18.75" x14ac:dyDescent="0.3">
      <c r="A86" s="470"/>
      <c r="B86" s="481"/>
      <c r="C86" s="482"/>
      <c r="D86" s="482"/>
      <c r="E86" s="482"/>
      <c r="F86" s="482"/>
      <c r="G86" s="482"/>
      <c r="H86" s="482"/>
      <c r="I86" s="474"/>
      <c r="J86" s="474"/>
      <c r="K86" s="474"/>
      <c r="L86" s="474"/>
    </row>
    <row r="87" spans="1:12" s="473" customFormat="1" ht="18.75" x14ac:dyDescent="0.3">
      <c r="A87" s="470" t="s">
        <v>53</v>
      </c>
      <c r="B87" s="483">
        <f>B84/B85</f>
        <v>1</v>
      </c>
      <c r="C87" s="458" t="s">
        <v>54</v>
      </c>
      <c r="D87" s="458"/>
      <c r="E87" s="458"/>
      <c r="F87" s="458"/>
      <c r="G87" s="458"/>
      <c r="I87" s="474"/>
      <c r="J87" s="474"/>
      <c r="K87" s="474"/>
      <c r="L87" s="474"/>
    </row>
    <row r="88" spans="1:12" ht="19.5" customHeight="1" thickBot="1" x14ac:dyDescent="0.35">
      <c r="A88" s="468"/>
      <c r="B88" s="468"/>
    </row>
    <row r="89" spans="1:12" ht="27" customHeight="1" thickBot="1" x14ac:dyDescent="0.45">
      <c r="A89" s="484" t="s">
        <v>55</v>
      </c>
      <c r="B89" s="485">
        <v>25</v>
      </c>
      <c r="D89" s="568" t="s">
        <v>56</v>
      </c>
      <c r="E89" s="569"/>
      <c r="F89" s="771" t="s">
        <v>57</v>
      </c>
      <c r="G89" s="772"/>
    </row>
    <row r="90" spans="1:12" ht="27" customHeight="1" thickBot="1" x14ac:dyDescent="0.45">
      <c r="A90" s="486" t="s">
        <v>58</v>
      </c>
      <c r="B90" s="487">
        <v>10</v>
      </c>
      <c r="C90" s="570" t="s">
        <v>59</v>
      </c>
      <c r="D90" s="489" t="s">
        <v>60</v>
      </c>
      <c r="E90" s="490" t="s">
        <v>61</v>
      </c>
      <c r="F90" s="489" t="s">
        <v>60</v>
      </c>
      <c r="G90" s="571" t="s">
        <v>61</v>
      </c>
      <c r="I90" s="492" t="s">
        <v>62</v>
      </c>
    </row>
    <row r="91" spans="1:12" ht="26.25" customHeight="1" x14ac:dyDescent="0.4">
      <c r="A91" s="486" t="s">
        <v>63</v>
      </c>
      <c r="B91" s="487">
        <v>20</v>
      </c>
      <c r="C91" s="572">
        <v>1</v>
      </c>
      <c r="D91" s="494">
        <v>212398928</v>
      </c>
      <c r="E91" s="495">
        <f>IF(ISBLANK(D91),"-",$D$101/$D$98*D91)</f>
        <v>232664468.53865382</v>
      </c>
      <c r="F91" s="494">
        <v>232132531</v>
      </c>
      <c r="G91" s="496">
        <f>IF(ISBLANK(F91),"-",$D$101/$F$98*F91)</f>
        <v>231149222.20872411</v>
      </c>
      <c r="I91" s="497"/>
    </row>
    <row r="92" spans="1:12" ht="26.25" customHeight="1" x14ac:dyDescent="0.4">
      <c r="A92" s="486" t="s">
        <v>64</v>
      </c>
      <c r="B92" s="487">
        <v>1</v>
      </c>
      <c r="C92" s="516">
        <v>2</v>
      </c>
      <c r="D92" s="499">
        <v>211845456</v>
      </c>
      <c r="E92" s="500">
        <f>IF(ISBLANK(D92),"-",$D$101/$D$98*D92)</f>
        <v>232058188.31895787</v>
      </c>
      <c r="F92" s="499">
        <v>232172977</v>
      </c>
      <c r="G92" s="501">
        <f>IF(ISBLANK(F92),"-",$D$101/$F$98*F92)</f>
        <v>231189496.88027135</v>
      </c>
      <c r="I92" s="762">
        <f>ABS((F96/D96*D95)-F95)/D95</f>
        <v>7.7583308160397626E-3</v>
      </c>
    </row>
    <row r="93" spans="1:12" ht="26.25" customHeight="1" x14ac:dyDescent="0.4">
      <c r="A93" s="486" t="s">
        <v>65</v>
      </c>
      <c r="B93" s="487">
        <v>1</v>
      </c>
      <c r="C93" s="516">
        <v>3</v>
      </c>
      <c r="D93" s="499">
        <v>212751747</v>
      </c>
      <c r="E93" s="500">
        <f>IF(ISBLANK(D93),"-",$D$101/$D$98*D93)</f>
        <v>233050950.92770496</v>
      </c>
      <c r="F93" s="499">
        <v>231494402</v>
      </c>
      <c r="G93" s="501">
        <f>IF(ISBLANK(F93),"-",$D$101/$F$98*F93)</f>
        <v>230513796.31049517</v>
      </c>
      <c r="I93" s="762"/>
    </row>
    <row r="94" spans="1:12" ht="27" customHeight="1" thickBot="1" x14ac:dyDescent="0.45">
      <c r="A94" s="486" t="s">
        <v>66</v>
      </c>
      <c r="B94" s="487">
        <v>1</v>
      </c>
      <c r="C94" s="573">
        <v>4</v>
      </c>
      <c r="D94" s="503"/>
      <c r="E94" s="504" t="str">
        <f>IF(ISBLANK(D94),"-",$D$101/$D$98*D94)</f>
        <v>-</v>
      </c>
      <c r="F94" s="574"/>
      <c r="G94" s="505" t="str">
        <f>IF(ISBLANK(F94),"-",$D$101/$F$98*F94)</f>
        <v>-</v>
      </c>
      <c r="I94" s="506"/>
    </row>
    <row r="95" spans="1:12" ht="27" customHeight="1" thickBot="1" x14ac:dyDescent="0.45">
      <c r="A95" s="486" t="s">
        <v>67</v>
      </c>
      <c r="B95" s="487">
        <v>1</v>
      </c>
      <c r="C95" s="470" t="s">
        <v>68</v>
      </c>
      <c r="D95" s="575">
        <f>AVERAGE(D91:D94)</f>
        <v>212332043.66666666</v>
      </c>
      <c r="E95" s="509">
        <f>AVERAGE(E91:E94)</f>
        <v>232591202.59510553</v>
      </c>
      <c r="F95" s="576">
        <f>AVERAGE(F91:F94)</f>
        <v>231933303.33333334</v>
      </c>
      <c r="G95" s="577">
        <f>AVERAGE(G91:G94)</f>
        <v>230950838.46649686</v>
      </c>
    </row>
    <row r="96" spans="1:12" ht="26.25" customHeight="1" x14ac:dyDescent="0.4">
      <c r="A96" s="486" t="s">
        <v>69</v>
      </c>
      <c r="B96" s="471">
        <v>1</v>
      </c>
      <c r="C96" s="578" t="s">
        <v>110</v>
      </c>
      <c r="D96" s="579">
        <v>27.58</v>
      </c>
      <c r="E96" s="458"/>
      <c r="F96" s="513">
        <v>30.34</v>
      </c>
    </row>
    <row r="97" spans="1:10" ht="26.25" customHeight="1" x14ac:dyDescent="0.4">
      <c r="A97" s="486" t="s">
        <v>71</v>
      </c>
      <c r="B97" s="471">
        <v>1</v>
      </c>
      <c r="C97" s="580" t="s">
        <v>111</v>
      </c>
      <c r="D97" s="581">
        <f>D96*$B$87</f>
        <v>27.58</v>
      </c>
      <c r="E97" s="516"/>
      <c r="F97" s="515">
        <f>F96*$B$87</f>
        <v>30.34</v>
      </c>
    </row>
    <row r="98" spans="1:10" ht="19.5" customHeight="1" thickBot="1" x14ac:dyDescent="0.35">
      <c r="A98" s="486" t="s">
        <v>73</v>
      </c>
      <c r="B98" s="516">
        <f>(B97/B96)*(B95/B94)*(B93/B92)*(B91/B90)*B89</f>
        <v>50</v>
      </c>
      <c r="C98" s="580" t="s">
        <v>112</v>
      </c>
      <c r="D98" s="582">
        <f>D97*$B$83/100</f>
        <v>27.386939999999999</v>
      </c>
      <c r="E98" s="518"/>
      <c r="F98" s="517">
        <f>F97*$B$83/100</f>
        <v>30.127619999999997</v>
      </c>
    </row>
    <row r="99" spans="1:10" ht="19.5" customHeight="1" thickBot="1" x14ac:dyDescent="0.35">
      <c r="A99" s="763" t="s">
        <v>75</v>
      </c>
      <c r="B99" s="764"/>
      <c r="C99" s="580" t="s">
        <v>113</v>
      </c>
      <c r="D99" s="583">
        <f>D98/$B$98</f>
        <v>0.54773879999999997</v>
      </c>
      <c r="E99" s="518"/>
      <c r="F99" s="521">
        <f>F98/$B$98</f>
        <v>0.60255239999999999</v>
      </c>
      <c r="H99" s="511"/>
    </row>
    <row r="100" spans="1:10" ht="19.5" customHeight="1" thickBot="1" x14ac:dyDescent="0.35">
      <c r="A100" s="765"/>
      <c r="B100" s="766"/>
      <c r="C100" s="580" t="s">
        <v>77</v>
      </c>
      <c r="D100" s="584">
        <f>$B$56/$B$116</f>
        <v>0.6</v>
      </c>
      <c r="F100" s="526"/>
      <c r="G100" s="585"/>
      <c r="H100" s="511"/>
    </row>
    <row r="101" spans="1:10" ht="18.75" x14ac:dyDescent="0.3">
      <c r="C101" s="580" t="s">
        <v>78</v>
      </c>
      <c r="D101" s="581">
        <f>D100*$B$98</f>
        <v>30</v>
      </c>
      <c r="F101" s="526"/>
      <c r="H101" s="511"/>
    </row>
    <row r="102" spans="1:10" ht="19.5" customHeight="1" thickBot="1" x14ac:dyDescent="0.35">
      <c r="C102" s="586" t="s">
        <v>79</v>
      </c>
      <c r="D102" s="587">
        <f>D101/B34</f>
        <v>30</v>
      </c>
      <c r="F102" s="530"/>
      <c r="H102" s="511"/>
      <c r="J102" s="588"/>
    </row>
    <row r="103" spans="1:10" ht="18.75" x14ac:dyDescent="0.3">
      <c r="C103" s="589" t="s">
        <v>114</v>
      </c>
      <c r="D103" s="590">
        <f>AVERAGE(E91:E94,G91:G94)</f>
        <v>231771020.53080121</v>
      </c>
      <c r="F103" s="530"/>
      <c r="G103" s="585"/>
      <c r="H103" s="511"/>
      <c r="J103" s="591"/>
    </row>
    <row r="104" spans="1:10" ht="18.75" x14ac:dyDescent="0.3">
      <c r="C104" s="563" t="s">
        <v>81</v>
      </c>
      <c r="D104" s="592">
        <f>STDEV(E91:E94,G91:G94)/D103</f>
        <v>4.2381406508252136E-3</v>
      </c>
      <c r="F104" s="530"/>
      <c r="H104" s="511"/>
      <c r="J104" s="591"/>
    </row>
    <row r="105" spans="1:10" ht="19.5" customHeight="1" thickBot="1" x14ac:dyDescent="0.35">
      <c r="C105" s="565" t="s">
        <v>17</v>
      </c>
      <c r="D105" s="593">
        <f>COUNT(E91:E94,G91:G94)</f>
        <v>6</v>
      </c>
      <c r="F105" s="530"/>
      <c r="H105" s="511"/>
      <c r="J105" s="591"/>
    </row>
    <row r="106" spans="1:10" ht="19.5" customHeight="1" thickBot="1" x14ac:dyDescent="0.35">
      <c r="A106" s="534"/>
      <c r="B106" s="534"/>
      <c r="C106" s="534"/>
      <c r="D106" s="534"/>
      <c r="E106" s="534"/>
    </row>
    <row r="107" spans="1:10" ht="26.25" customHeight="1" x14ac:dyDescent="0.4">
      <c r="A107" s="484" t="s">
        <v>115</v>
      </c>
      <c r="B107" s="485">
        <v>1000</v>
      </c>
      <c r="C107" s="568" t="s">
        <v>116</v>
      </c>
      <c r="D107" s="594" t="s">
        <v>60</v>
      </c>
      <c r="E107" s="595" t="s">
        <v>117</v>
      </c>
      <c r="F107" s="596" t="s">
        <v>118</v>
      </c>
    </row>
    <row r="108" spans="1:10" ht="26.25" customHeight="1" x14ac:dyDescent="0.4">
      <c r="A108" s="486" t="s">
        <v>119</v>
      </c>
      <c r="B108" s="487">
        <v>1</v>
      </c>
      <c r="C108" s="597">
        <v>1</v>
      </c>
      <c r="D108" s="598">
        <v>232725025</v>
      </c>
      <c r="E108" s="599">
        <f t="shared" ref="E108:E113" si="1">IF(ISBLANK(D108),"-",D108/$D$103*$D$100*$B$116)</f>
        <v>602.46969047384937</v>
      </c>
      <c r="F108" s="600">
        <f t="shared" ref="F108:F113" si="2">IF(ISBLANK(D108), "-", E108/$B$56)</f>
        <v>1.0041161507897489</v>
      </c>
    </row>
    <row r="109" spans="1:10" ht="26.25" customHeight="1" x14ac:dyDescent="0.4">
      <c r="A109" s="486" t="s">
        <v>92</v>
      </c>
      <c r="B109" s="487">
        <v>1</v>
      </c>
      <c r="C109" s="597">
        <v>2</v>
      </c>
      <c r="D109" s="598">
        <v>231801287</v>
      </c>
      <c r="E109" s="601">
        <f t="shared" si="1"/>
        <v>600.07835268394501</v>
      </c>
      <c r="F109" s="602">
        <f t="shared" si="2"/>
        <v>1.0001305878065749</v>
      </c>
    </row>
    <row r="110" spans="1:10" ht="26.25" customHeight="1" x14ac:dyDescent="0.4">
      <c r="A110" s="486" t="s">
        <v>93</v>
      </c>
      <c r="B110" s="487">
        <v>1</v>
      </c>
      <c r="C110" s="597">
        <v>3</v>
      </c>
      <c r="D110" s="598">
        <v>231284423</v>
      </c>
      <c r="E110" s="601">
        <f t="shared" si="1"/>
        <v>598.7403148253303</v>
      </c>
      <c r="F110" s="602">
        <f t="shared" si="2"/>
        <v>0.9979005247088838</v>
      </c>
    </row>
    <row r="111" spans="1:10" ht="26.25" customHeight="1" x14ac:dyDescent="0.4">
      <c r="A111" s="486" t="s">
        <v>94</v>
      </c>
      <c r="B111" s="487">
        <v>1</v>
      </c>
      <c r="C111" s="597">
        <v>4</v>
      </c>
      <c r="D111" s="598">
        <v>231780563</v>
      </c>
      <c r="E111" s="601">
        <f t="shared" si="1"/>
        <v>600.02470318120936</v>
      </c>
      <c r="F111" s="602">
        <f t="shared" si="2"/>
        <v>1.0000411719686824</v>
      </c>
    </row>
    <row r="112" spans="1:10" ht="26.25" customHeight="1" x14ac:dyDescent="0.4">
      <c r="A112" s="486" t="s">
        <v>95</v>
      </c>
      <c r="B112" s="487">
        <v>1</v>
      </c>
      <c r="C112" s="597">
        <v>5</v>
      </c>
      <c r="D112" s="598">
        <v>231326436</v>
      </c>
      <c r="E112" s="601">
        <f t="shared" si="1"/>
        <v>598.84907648130547</v>
      </c>
      <c r="F112" s="602">
        <f t="shared" si="2"/>
        <v>0.99808179413550913</v>
      </c>
    </row>
    <row r="113" spans="1:10" ht="26.25" customHeight="1" x14ac:dyDescent="0.4">
      <c r="A113" s="486" t="s">
        <v>97</v>
      </c>
      <c r="B113" s="487">
        <v>1</v>
      </c>
      <c r="C113" s="603">
        <v>6</v>
      </c>
      <c r="D113" s="604">
        <v>230537061</v>
      </c>
      <c r="E113" s="605">
        <f t="shared" si="1"/>
        <v>596.80557251383232</v>
      </c>
      <c r="F113" s="606">
        <f t="shared" si="2"/>
        <v>0.99467595418972055</v>
      </c>
    </row>
    <row r="114" spans="1:10" ht="26.25" customHeight="1" x14ac:dyDescent="0.4">
      <c r="A114" s="486" t="s">
        <v>98</v>
      </c>
      <c r="B114" s="487">
        <v>1</v>
      </c>
      <c r="C114" s="597"/>
      <c r="D114" s="516"/>
      <c r="E114" s="458"/>
      <c r="F114" s="607"/>
    </row>
    <row r="115" spans="1:10" ht="26.25" customHeight="1" x14ac:dyDescent="0.4">
      <c r="A115" s="486" t="s">
        <v>99</v>
      </c>
      <c r="B115" s="487">
        <v>1</v>
      </c>
      <c r="C115" s="597"/>
      <c r="D115" s="608" t="s">
        <v>68</v>
      </c>
      <c r="E115" s="609">
        <f>AVERAGE(E108:E113)</f>
        <v>599.4946183599119</v>
      </c>
      <c r="F115" s="610">
        <f>AVERAGE(F108:F113)</f>
        <v>0.99915769726652004</v>
      </c>
    </row>
    <row r="116" spans="1:10" ht="27" customHeight="1" thickBot="1" x14ac:dyDescent="0.45">
      <c r="A116" s="486" t="s">
        <v>100</v>
      </c>
      <c r="B116" s="498">
        <f>(B115/B114)*(B113/B112)*(B111/B110)*(B109/B108)*B107</f>
        <v>1000</v>
      </c>
      <c r="C116" s="611"/>
      <c r="D116" s="470" t="s">
        <v>81</v>
      </c>
      <c r="E116" s="612">
        <f>STDEV(E108:E113)/E115</f>
        <v>3.1375231659099214E-3</v>
      </c>
      <c r="F116" s="612">
        <f>STDEV(F108:F113)/F115</f>
        <v>3.1375231659099088E-3</v>
      </c>
      <c r="I116" s="458"/>
    </row>
    <row r="117" spans="1:10" ht="27" customHeight="1" thickBot="1" x14ac:dyDescent="0.45">
      <c r="A117" s="763" t="s">
        <v>75</v>
      </c>
      <c r="B117" s="767"/>
      <c r="C117" s="613"/>
      <c r="D117" s="614" t="s">
        <v>17</v>
      </c>
      <c r="E117" s="615">
        <f>COUNT(E108:E113)</f>
        <v>6</v>
      </c>
      <c r="F117" s="615">
        <f>COUNT(F108:F113)</f>
        <v>6</v>
      </c>
      <c r="I117" s="458"/>
      <c r="J117" s="591"/>
    </row>
    <row r="118" spans="1:10" ht="19.5" customHeight="1" thickBot="1" x14ac:dyDescent="0.35">
      <c r="A118" s="765"/>
      <c r="B118" s="768"/>
      <c r="C118" s="458"/>
      <c r="D118" s="458"/>
      <c r="E118" s="458"/>
      <c r="F118" s="516"/>
      <c r="G118" s="458"/>
      <c r="H118" s="458"/>
      <c r="I118" s="458"/>
    </row>
    <row r="119" spans="1:10" ht="18.75" x14ac:dyDescent="0.3">
      <c r="A119" s="616"/>
      <c r="B119" s="482"/>
      <c r="C119" s="458"/>
      <c r="D119" s="458"/>
      <c r="E119" s="458"/>
      <c r="F119" s="516"/>
      <c r="G119" s="458"/>
      <c r="H119" s="458"/>
      <c r="I119" s="458"/>
    </row>
    <row r="120" spans="1:10" ht="26.25" customHeight="1" x14ac:dyDescent="0.4">
      <c r="A120" s="469" t="s">
        <v>103</v>
      </c>
      <c r="B120" s="470" t="s">
        <v>120</v>
      </c>
      <c r="C120" s="769" t="str">
        <f>B20</f>
        <v xml:space="preserve">Tenofovir Disoproxil Fumarate 300mg, Lamivudine 300mg &amp; Efavirenz 600mg </v>
      </c>
      <c r="D120" s="769"/>
      <c r="E120" s="458" t="s">
        <v>121</v>
      </c>
      <c r="F120" s="458"/>
      <c r="G120" s="567">
        <f>F115</f>
        <v>0.99915769726652004</v>
      </c>
      <c r="H120" s="458"/>
      <c r="I120" s="458"/>
    </row>
    <row r="121" spans="1:10" ht="19.5" customHeight="1" thickBot="1" x14ac:dyDescent="0.35">
      <c r="A121" s="617"/>
      <c r="B121" s="617"/>
      <c r="C121" s="618"/>
      <c r="D121" s="618"/>
      <c r="E121" s="618"/>
      <c r="F121" s="618"/>
      <c r="G121" s="618"/>
      <c r="H121" s="618"/>
    </row>
    <row r="122" spans="1:10" ht="18.75" x14ac:dyDescent="0.3">
      <c r="B122" s="770" t="s">
        <v>23</v>
      </c>
      <c r="C122" s="770"/>
      <c r="E122" s="570" t="s">
        <v>24</v>
      </c>
      <c r="F122" s="619"/>
      <c r="G122" s="770" t="s">
        <v>25</v>
      </c>
      <c r="H122" s="770"/>
    </row>
    <row r="123" spans="1:10" ht="69.95" customHeight="1" x14ac:dyDescent="0.3">
      <c r="A123" s="469" t="s">
        <v>26</v>
      </c>
      <c r="B123" s="620"/>
      <c r="C123" s="620"/>
      <c r="E123" s="620"/>
      <c r="F123" s="458"/>
      <c r="G123" s="620"/>
      <c r="H123" s="620"/>
    </row>
    <row r="124" spans="1:10" ht="69.95" customHeight="1" x14ac:dyDescent="0.3">
      <c r="A124" s="469" t="s">
        <v>27</v>
      </c>
      <c r="B124" s="621"/>
      <c r="C124" s="621"/>
      <c r="E124" s="621"/>
      <c r="F124" s="458"/>
      <c r="G124" s="622"/>
      <c r="H124" s="622"/>
    </row>
    <row r="125" spans="1:10" ht="18.75" x14ac:dyDescent="0.3">
      <c r="A125" s="516"/>
      <c r="B125" s="516"/>
      <c r="C125" s="516"/>
      <c r="D125" s="516"/>
      <c r="E125" s="516"/>
      <c r="F125" s="518"/>
      <c r="G125" s="516"/>
      <c r="H125" s="516"/>
      <c r="I125" s="458"/>
    </row>
    <row r="126" spans="1:10" ht="18.75" x14ac:dyDescent="0.3">
      <c r="A126" s="516"/>
      <c r="B126" s="516"/>
      <c r="C126" s="516"/>
      <c r="D126" s="516"/>
      <c r="E126" s="516"/>
      <c r="F126" s="518"/>
      <c r="G126" s="516"/>
      <c r="H126" s="516"/>
      <c r="I126" s="458"/>
    </row>
    <row r="127" spans="1:10" ht="18.75" x14ac:dyDescent="0.3">
      <c r="A127" s="516"/>
      <c r="B127" s="516"/>
      <c r="C127" s="516"/>
      <c r="D127" s="516"/>
      <c r="E127" s="516"/>
      <c r="F127" s="518"/>
      <c r="G127" s="516"/>
      <c r="H127" s="516"/>
      <c r="I127" s="458"/>
    </row>
    <row r="128" spans="1:10" ht="18.75" x14ac:dyDescent="0.3">
      <c r="A128" s="516"/>
      <c r="B128" s="516"/>
      <c r="C128" s="516"/>
      <c r="D128" s="516"/>
      <c r="E128" s="516"/>
      <c r="F128" s="518"/>
      <c r="G128" s="516"/>
      <c r="H128" s="516"/>
      <c r="I128" s="458"/>
    </row>
    <row r="129" spans="1:9" ht="18.75" x14ac:dyDescent="0.3">
      <c r="A129" s="516"/>
      <c r="B129" s="516"/>
      <c r="C129" s="516"/>
      <c r="D129" s="516"/>
      <c r="E129" s="516"/>
      <c r="F129" s="518"/>
      <c r="G129" s="516"/>
      <c r="H129" s="516"/>
      <c r="I129" s="458"/>
    </row>
    <row r="130" spans="1:9" ht="18.75" x14ac:dyDescent="0.3">
      <c r="A130" s="516"/>
      <c r="B130" s="516"/>
      <c r="C130" s="516"/>
      <c r="D130" s="516"/>
      <c r="E130" s="516"/>
      <c r="F130" s="518"/>
      <c r="G130" s="516"/>
      <c r="H130" s="516"/>
      <c r="I130" s="458"/>
    </row>
    <row r="131" spans="1:9" ht="18.75" x14ac:dyDescent="0.3">
      <c r="A131" s="516"/>
      <c r="B131" s="516"/>
      <c r="C131" s="516"/>
      <c r="D131" s="516"/>
      <c r="E131" s="516"/>
      <c r="F131" s="518"/>
      <c r="G131" s="516"/>
      <c r="H131" s="516"/>
      <c r="I131" s="458"/>
    </row>
    <row r="132" spans="1:9" ht="18.75" x14ac:dyDescent="0.3">
      <c r="A132" s="516"/>
      <c r="B132" s="516"/>
      <c r="C132" s="516"/>
      <c r="D132" s="516"/>
      <c r="E132" s="516"/>
      <c r="F132" s="518"/>
      <c r="G132" s="516"/>
      <c r="H132" s="516"/>
      <c r="I132" s="458"/>
    </row>
    <row r="133" spans="1:9" ht="18.75" x14ac:dyDescent="0.3">
      <c r="A133" s="516"/>
      <c r="B133" s="516"/>
      <c r="C133" s="516"/>
      <c r="D133" s="516"/>
      <c r="E133" s="516"/>
      <c r="F133" s="518"/>
      <c r="G133" s="516"/>
      <c r="H133" s="516"/>
      <c r="I133" s="458"/>
    </row>
    <row r="250" spans="1:1" x14ac:dyDescent="0.25">
      <c r="A250" s="457">
        <v>5</v>
      </c>
    </row>
  </sheetData>
  <sheetProtection password="F258" sheet="1" objects="1" scenarios="1" formatCells="0" formatColumn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Uniformity</vt:lpstr>
      <vt:lpstr>SST TDF</vt:lpstr>
      <vt:lpstr>Tenofovir Disoproxil Fumarate</vt:lpstr>
      <vt:lpstr>SST lam</vt:lpstr>
      <vt:lpstr>Lamivudine</vt:lpstr>
      <vt:lpstr>SST Efav</vt:lpstr>
      <vt:lpstr>EFFAVIRENZ</vt:lpstr>
      <vt:lpstr>EFFAVIRENZ!Print_Area</vt:lpstr>
      <vt:lpstr>Lamivudine!Print_Area</vt:lpstr>
      <vt:lpstr>'Tenofovir Disoproxil Fumarate'!Print_Area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hp3500</cp:lastModifiedBy>
  <cp:lastPrinted>2016-10-12T06:49:59Z</cp:lastPrinted>
  <dcterms:created xsi:type="dcterms:W3CDTF">2005-07-05T10:19:27Z</dcterms:created>
  <dcterms:modified xsi:type="dcterms:W3CDTF">2016-10-13T07:30:15Z</dcterms:modified>
</cp:coreProperties>
</file>