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Diluent!$A$4:$F$74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D68" i="1"/>
  <c r="B25" i="3"/>
  <c r="F66"/>
  <c r="F62"/>
  <c r="F60"/>
  <c r="D58"/>
  <c r="E58" s="1"/>
  <c r="F58" s="1"/>
  <c r="E57"/>
  <c r="F57" s="1"/>
  <c r="D57"/>
  <c r="B31"/>
  <c r="B37" s="1"/>
  <c r="A37" s="1"/>
  <c r="B38" s="1"/>
  <c r="A38" s="1"/>
  <c r="B39" s="1"/>
  <c r="A39" s="1"/>
  <c r="B40" s="1"/>
  <c r="A40" s="1"/>
  <c r="E30"/>
  <c r="E32" i="1"/>
  <c r="B33"/>
  <c r="B27"/>
  <c r="F55" i="2"/>
  <c r="F51"/>
  <c r="F49"/>
  <c r="D47"/>
  <c r="E47" s="1"/>
  <c r="F47" s="1"/>
  <c r="D46"/>
  <c r="E46" s="1"/>
  <c r="F46" s="1"/>
  <c r="B34"/>
  <c r="B16"/>
  <c r="F68" i="1"/>
  <c r="F64"/>
  <c r="F62"/>
  <c r="D60"/>
  <c r="E60" s="1"/>
  <c r="F60" s="1"/>
  <c r="E59"/>
  <c r="F59" s="1"/>
  <c r="D59"/>
  <c r="B39"/>
  <c r="A39" s="1"/>
  <c r="B40" s="1"/>
  <c r="A40" s="1"/>
  <c r="B41" s="1"/>
  <c r="A41" s="1"/>
  <c r="B42" s="1"/>
  <c r="A42" s="1"/>
  <c r="F61" l="1"/>
  <c r="F65" s="1"/>
  <c r="F59" i="3"/>
  <c r="F63" s="1"/>
  <c r="D66" s="1"/>
  <c r="F48" i="2"/>
  <c r="F52" s="1"/>
  <c r="D55" s="1"/>
</calcChain>
</file>

<file path=xl/sharedStrings.xml><?xml version="1.0" encoding="utf-8"?>
<sst xmlns="http://schemas.openxmlformats.org/spreadsheetml/2006/main" count="214" uniqueCount="84">
  <si>
    <t>MICOBIOLOGY NO.</t>
  </si>
  <si>
    <t>BIOL/002/2016</t>
  </si>
  <si>
    <t>DATE RECEIVED</t>
  </si>
  <si>
    <t>2016-10-05 10:21:40</t>
  </si>
  <si>
    <t>Analysis Report</t>
  </si>
  <si>
    <t>Cefotaxime Microbial Assay</t>
  </si>
  <si>
    <t>Sample Name:</t>
  </si>
  <si>
    <t>PRIMOCEF 1G I.V. INJECTION</t>
  </si>
  <si>
    <t>Lab Ref No:</t>
  </si>
  <si>
    <t>NDQB201607056</t>
  </si>
  <si>
    <t>Active Ingredient:</t>
  </si>
  <si>
    <t>Cefotaxime</t>
  </si>
  <si>
    <t>Label Claim:</t>
  </si>
  <si>
    <t>Each  ml contains mg of Cefotaxime</t>
  </si>
  <si>
    <t>Date Test Set:</t>
  </si>
  <si>
    <t>09/08/2016</t>
  </si>
  <si>
    <t>Date of Results:</t>
  </si>
  <si>
    <t>01/11/2016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</si>
  <si>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</si>
  <si>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</si>
  <si>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</si>
  <si>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</si>
  <si>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</si>
  <si>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</si>
  <si>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</si>
  <si>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</si>
  <si>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</si>
  <si>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</si>
  <si>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</si>
  <si>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</si>
  <si>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</si>
  <si>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</si>
  <si>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</si>
  <si>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</si>
  <si>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</si>
  <si>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</si>
  <si>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</si>
  <si>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</si>
  <si>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</si>
  <si>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</si>
  <si>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</si>
  <si>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</si>
  <si>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</si>
  <si>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</si>
  <si>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</si>
  <si>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</si>
  <si>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</si>
  <si>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</si>
  <si>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</si>
  <si>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</si>
  <si>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</si>
  <si>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</si>
  <si>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</si>
  <si>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</si>
  <si>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</si>
  <si>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</si>
  <si>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</si>
  <si>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</si>
  <si>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</si>
  <si>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</si>
  <si>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</si>
  <si>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</si>
  <si>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</si>
  <si>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</si>
  <si>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</si>
  <si>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</si>
  <si>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</si>
  <si>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</si>
  <si>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</si>
  <si>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</si>
  <si>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</si>
  <si>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</si>
  <si>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</si>
  <si>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</si>
  <si>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</si>
  <si>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</si>
  <si>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</si>
  <si>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</si>
  <si>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EU/ml</t>
  </si>
  <si>
    <t>C3</t>
  </si>
  <si>
    <t>C4</t>
  </si>
  <si>
    <t>ERIC</t>
  </si>
  <si>
    <t>D3</t>
  </si>
  <si>
    <t>D4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</si>
</sst>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48" zoomScale="80" zoomScaleNormal="85" workbookViewId="0">
      <selection activeCell="A75" sqref="A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2000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5" t="s">
        <v>31</v>
      </c>
      <c r="B31" s="99" t="s">
        <v>76</v>
      </c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7" t="s">
        <v>34</v>
      </c>
      <c r="B32" s="114" t="s">
        <v>77</v>
      </c>
      <c r="C32" s="130">
        <v>-0.996</v>
      </c>
      <c r="D32" s="131"/>
      <c r="E32" s="118">
        <f>POWER(C32,2)</f>
        <v>0.99201600000000001</v>
      </c>
      <c r="F32" s="119"/>
      <c r="G32" s="9"/>
    </row>
    <row r="33" spans="1:9" ht="20.100000000000001" customHeight="1">
      <c r="A33" s="97" t="s">
        <v>36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3000</v>
      </c>
      <c r="C47" s="103">
        <v>100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6.19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-0.104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79</v>
      </c>
      <c r="B59" s="59">
        <v>50</v>
      </c>
      <c r="C59" s="60">
        <v>3059</v>
      </c>
      <c r="D59" s="61">
        <f>LN(C59)</f>
        <v>8.0258433441509034</v>
      </c>
      <c r="E59" s="61">
        <f>(D59-$B$54)/$B$55</f>
        <v>-17.652339847604836</v>
      </c>
      <c r="F59" s="62">
        <f>EXP(E59)</f>
        <v>2.1561859485747739E-8</v>
      </c>
      <c r="G59" s="63"/>
      <c r="H59" s="63"/>
      <c r="I59" s="63"/>
    </row>
    <row r="60" spans="1:9" s="64" customFormat="1" ht="27" customHeight="1">
      <c r="A60" s="65" t="s">
        <v>80</v>
      </c>
      <c r="B60" s="66">
        <v>50</v>
      </c>
      <c r="C60" s="67">
        <v>2909</v>
      </c>
      <c r="D60" s="68">
        <f>LN(C60)</f>
        <v>7.9755646584952018</v>
      </c>
      <c r="E60" s="68">
        <f>(D60-$B$54)/$B$55</f>
        <v>-17.168890947069244</v>
      </c>
      <c r="F60" s="69">
        <f>EXP(E60)</f>
        <v>3.4965955561798638E-8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2.8263907523773187E-8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3.5544911922916263E-2</v>
      </c>
      <c r="G62" s="9"/>
      <c r="H62" s="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B47/A47*D47/C47</f>
        <v>900</v>
      </c>
      <c r="G64" s="9"/>
      <c r="H64" s="9"/>
    </row>
    <row r="65" spans="1:9" ht="25.5" customHeight="1">
      <c r="E65" s="71" t="s">
        <v>63</v>
      </c>
      <c r="F65" s="75">
        <f>F64*F61</f>
        <v>2.5437516771395868E-5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3">
        <f>F65*B24/B25</f>
        <v>1.2718758385697935E-7</v>
      </c>
      <c r="E68" s="133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81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NDQB201607056 / Bacterial Endotoxin / Download 3  /  Analyst - Eric Ngamau /  Date 01-11-2016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A73" sqref="A73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5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0.25</v>
      </c>
      <c r="C23" s="74" t="s">
        <v>78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28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29</v>
      </c>
      <c r="B28" s="124"/>
      <c r="C28" s="125" t="s">
        <v>30</v>
      </c>
      <c r="D28" s="125"/>
      <c r="E28" s="125"/>
      <c r="F28" s="126"/>
    </row>
    <row r="29" spans="1:6" ht="20.100000000000001" customHeight="1">
      <c r="A29" s="25" t="s">
        <v>31</v>
      </c>
      <c r="B29" s="99" t="s">
        <v>76</v>
      </c>
      <c r="C29" s="127" t="s">
        <v>32</v>
      </c>
      <c r="D29" s="128"/>
      <c r="E29" s="128" t="s">
        <v>33</v>
      </c>
      <c r="F29" s="129"/>
    </row>
    <row r="30" spans="1:6" ht="20.100000000000001" customHeight="1">
      <c r="A30" s="27" t="s">
        <v>34</v>
      </c>
      <c r="B30" s="114" t="s">
        <v>77</v>
      </c>
      <c r="C30" s="130">
        <v>-0.996</v>
      </c>
      <c r="D30" s="131"/>
      <c r="E30" s="118">
        <f>POWER(C30,2)</f>
        <v>0.99201600000000001</v>
      </c>
      <c r="F30" s="119"/>
    </row>
    <row r="31" spans="1:6" ht="20.100000000000001" customHeight="1">
      <c r="A31" s="97" t="s">
        <v>36</v>
      </c>
      <c r="B31" s="100">
        <f>14000/7</f>
        <v>2000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37</v>
      </c>
      <c r="B34" s="121"/>
      <c r="C34" s="121"/>
      <c r="D34" s="121"/>
      <c r="E34" s="121"/>
      <c r="F34" s="121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s="88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>
      <c r="A37" s="105">
        <f>B37*C37/(D37)*E37/F37</f>
        <v>5</v>
      </c>
      <c r="B37" s="107">
        <f>B31</f>
        <v>2000</v>
      </c>
      <c r="C37" s="93">
        <v>100</v>
      </c>
      <c r="D37" s="93">
        <v>2000</v>
      </c>
      <c r="E37" s="102">
        <v>100</v>
      </c>
      <c r="F37" s="112">
        <v>2000</v>
      </c>
    </row>
    <row r="38" spans="1:9" s="89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44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>
      <c r="A45" s="103">
        <v>100</v>
      </c>
      <c r="B45" s="111">
        <v>3000</v>
      </c>
      <c r="C45" s="103">
        <v>50</v>
      </c>
      <c r="D45" s="111">
        <v>50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50</v>
      </c>
      <c r="B52" s="108">
        <v>6.19</v>
      </c>
      <c r="C52" s="8"/>
      <c r="D52" s="47"/>
      <c r="E52" s="48"/>
      <c r="H52" s="89"/>
      <c r="I52" s="89"/>
    </row>
    <row r="53" spans="1:9" ht="15.95" customHeight="1">
      <c r="A53" s="8" t="s">
        <v>51</v>
      </c>
      <c r="B53" s="45">
        <v>-0.104</v>
      </c>
      <c r="C53" s="8"/>
      <c r="D53" s="49"/>
      <c r="E53" s="50"/>
      <c r="H53" s="89"/>
      <c r="I53" s="89"/>
    </row>
    <row r="54" spans="1:9" ht="26.25" customHeight="1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>
      <c r="A57" s="58" t="s">
        <v>82</v>
      </c>
      <c r="B57" s="59">
        <v>50</v>
      </c>
      <c r="C57" s="60">
        <v>3428</v>
      </c>
      <c r="D57" s="61">
        <f>LN(C57)</f>
        <v>8.1397322797176699</v>
      </c>
      <c r="E57" s="61">
        <f>(D57-$B$52)/$B$53</f>
        <v>-18.747425766516052</v>
      </c>
      <c r="F57" s="62">
        <f>EXP(E57)</f>
        <v>7.2126762655284995E-9</v>
      </c>
    </row>
    <row r="58" spans="1:9" s="80" customFormat="1" ht="27" customHeight="1" thickBot="1">
      <c r="A58" s="65" t="s">
        <v>83</v>
      </c>
      <c r="B58" s="66">
        <v>50</v>
      </c>
      <c r="C58" s="67">
        <v>3430</v>
      </c>
      <c r="D58" s="68">
        <f>LN(C58)</f>
        <v>8.1403155401599854</v>
      </c>
      <c r="E58" s="68">
        <f>(D58-$B$52)/$B$53</f>
        <v>-18.753034039999857</v>
      </c>
      <c r="F58" s="69">
        <f>EXP(E58)</f>
        <v>7.1723388219158179E-9</v>
      </c>
    </row>
    <row r="59" spans="1:9" ht="26.25" customHeight="1">
      <c r="A59" s="8"/>
      <c r="B59" s="45"/>
      <c r="C59" s="8"/>
      <c r="D59" s="120" t="s">
        <v>59</v>
      </c>
      <c r="E59" s="120"/>
      <c r="F59" s="70">
        <f>AVERAGE(F57:F58)</f>
        <v>7.1925075437221587E-9</v>
      </c>
      <c r="H59" s="89"/>
      <c r="I59" s="89"/>
    </row>
    <row r="60" spans="1:9" ht="25.5" customHeight="1">
      <c r="E60" s="76" t="s">
        <v>60</v>
      </c>
      <c r="F60" s="72">
        <f>STDEV(C57:C58)/AVERAGE(C57:C58)</f>
        <v>4.1242740226686938E-4</v>
      </c>
      <c r="H60" s="89"/>
    </row>
    <row r="61" spans="1:9" ht="26.25" customHeight="1">
      <c r="A61" s="8"/>
      <c r="B61" s="45"/>
      <c r="C61" s="8"/>
      <c r="D61" s="120" t="s">
        <v>61</v>
      </c>
      <c r="E61" s="120"/>
      <c r="F61" s="73">
        <v>2</v>
      </c>
      <c r="H61" s="89"/>
      <c r="I61" s="89"/>
    </row>
    <row r="62" spans="1:9" ht="25.5" customHeight="1">
      <c r="C62" s="74"/>
      <c r="E62" s="76" t="s">
        <v>62</v>
      </c>
      <c r="F62" s="117">
        <f>B45/A45*D45/C45</f>
        <v>30</v>
      </c>
      <c r="H62" s="89"/>
    </row>
    <row r="63" spans="1:9" ht="25.5" customHeight="1">
      <c r="E63" s="76" t="s">
        <v>63</v>
      </c>
      <c r="F63" s="75">
        <f>F62*F59</f>
        <v>2.1577522631166475E-7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64</v>
      </c>
      <c r="C66" s="76" t="s">
        <v>65</v>
      </c>
      <c r="D66" s="133">
        <f>F63</f>
        <v>2.1577522631166475E-7</v>
      </c>
      <c r="E66" s="133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>
      <c r="A72" s="81" t="s">
        <v>81</v>
      </c>
      <c r="C72" s="81" t="s">
        <v>69</v>
      </c>
      <c r="D72" s="81"/>
      <c r="F72" s="81" t="s">
        <v>70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NDQB201607056 / Bacterial Endotoxin / Download 3  /  Analyst - Eric Ngamau /  Date 01-11-2016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2"/>
      <c r="B31" s="23"/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5" t="s">
        <v>31</v>
      </c>
      <c r="B32" s="26" t="s">
        <v>74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59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61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Diluent</vt:lpstr>
      <vt:lpstr>C</vt:lpstr>
      <vt:lpstr>'C'!Print_Area</vt:lpstr>
      <vt:lpstr>component!Print_Area</vt:lpstr>
      <vt:lpstr>Diluent!Print_Area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2016-11-01T13:18:27Z</cp:lastPrinted>
  <dcterms:created xsi:type="dcterms:W3CDTF">2014-04-25T13:22:50Z</dcterms:created>
  <dcterms:modified xsi:type="dcterms:W3CDTF">2016-11-01T13:18:37Z</dcterms:modified>
</cp:coreProperties>
</file>