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September 2016\"/>
    </mc:Choice>
  </mc:AlternateContent>
  <bookViews>
    <workbookView xWindow="390" yWindow="525" windowWidth="20775" windowHeight="11445" activeTab="2"/>
  </bookViews>
  <sheets>
    <sheet name="SST lam" sheetId="15" r:id="rId1"/>
    <sheet name="SST TDF" sheetId="16" r:id="rId2"/>
    <sheet name="SST Efav" sheetId="17" r:id="rId3"/>
    <sheet name="Efavirenz" sheetId="18" r:id="rId4"/>
    <sheet name="Lamivudine" sheetId="19" r:id="rId5"/>
    <sheet name="Tenofovir DF" sheetId="20" r:id="rId6"/>
    <sheet name="Uniformity" sheetId="2" r:id="rId7"/>
  </sheets>
  <definedNames>
    <definedName name="_xlnm.Print_Area" localSheetId="6">Uniformity!$A$1:$F$54</definedName>
  </definedNames>
  <calcPr calcId="152511"/>
</workbook>
</file>

<file path=xl/calcChain.xml><?xml version="1.0" encoding="utf-8"?>
<calcChain xmlns="http://schemas.openxmlformats.org/spreadsheetml/2006/main">
  <c r="C120" i="20" l="1"/>
  <c r="B116" i="20"/>
  <c r="D100" i="20"/>
  <c r="B98" i="20"/>
  <c r="D101" i="20" s="1"/>
  <c r="F95" i="20"/>
  <c r="D95" i="20"/>
  <c r="I92" i="20" s="1"/>
  <c r="G94" i="20"/>
  <c r="E94" i="20"/>
  <c r="B87" i="20"/>
  <c r="F97" i="20" s="1"/>
  <c r="B81" i="20"/>
  <c r="B83" i="20" s="1"/>
  <c r="B80" i="20"/>
  <c r="B79" i="20"/>
  <c r="C76" i="20"/>
  <c r="H71" i="20"/>
  <c r="G71" i="20"/>
  <c r="B68" i="20"/>
  <c r="H67" i="20"/>
  <c r="G67" i="20"/>
  <c r="H63" i="20"/>
  <c r="G63" i="20"/>
  <c r="C56" i="20"/>
  <c r="B55" i="20"/>
  <c r="B45" i="20"/>
  <c r="D48" i="20" s="1"/>
  <c r="F42" i="20"/>
  <c r="D42" i="20"/>
  <c r="I39" i="20" s="1"/>
  <c r="G41" i="20"/>
  <c r="E41" i="20"/>
  <c r="B34" i="20"/>
  <c r="D44" i="20" s="1"/>
  <c r="B30" i="20"/>
  <c r="C120" i="19"/>
  <c r="B116" i="19"/>
  <c r="D100" i="19"/>
  <c r="B98" i="19"/>
  <c r="F95" i="19"/>
  <c r="D95" i="19"/>
  <c r="G94" i="19"/>
  <c r="E94" i="19"/>
  <c r="I92" i="19"/>
  <c r="B87" i="19"/>
  <c r="F97" i="19" s="1"/>
  <c r="B81" i="19"/>
  <c r="B83" i="19" s="1"/>
  <c r="B80" i="19"/>
  <c r="B79" i="19"/>
  <c r="C76" i="19"/>
  <c r="H71" i="19"/>
  <c r="G71" i="19"/>
  <c r="B68" i="19"/>
  <c r="H67" i="19"/>
  <c r="G67" i="19"/>
  <c r="H63" i="19"/>
  <c r="G63" i="19"/>
  <c r="C56" i="19"/>
  <c r="B55" i="19"/>
  <c r="B45" i="19"/>
  <c r="D48" i="19" s="1"/>
  <c r="F42" i="19"/>
  <c r="D42" i="19"/>
  <c r="G41" i="19"/>
  <c r="E41" i="19"/>
  <c r="B34" i="19"/>
  <c r="D44" i="19" s="1"/>
  <c r="B30" i="19"/>
  <c r="C120" i="18"/>
  <c r="B116" i="18"/>
  <c r="D100" i="18"/>
  <c r="B98" i="18"/>
  <c r="F95" i="18"/>
  <c r="D95" i="18"/>
  <c r="G94" i="18"/>
  <c r="E94" i="18"/>
  <c r="I92" i="18"/>
  <c r="B87" i="18"/>
  <c r="F97" i="18" s="1"/>
  <c r="B81" i="18"/>
  <c r="B83" i="18" s="1"/>
  <c r="B80" i="18"/>
  <c r="B79" i="18"/>
  <c r="C76" i="18"/>
  <c r="H71" i="18"/>
  <c r="G71" i="18"/>
  <c r="B68" i="18"/>
  <c r="H67" i="18"/>
  <c r="G67" i="18"/>
  <c r="H63" i="18"/>
  <c r="G63" i="18"/>
  <c r="C56" i="18"/>
  <c r="B55" i="18"/>
  <c r="B45" i="18"/>
  <c r="D48" i="18" s="1"/>
  <c r="F42" i="18"/>
  <c r="D42" i="18"/>
  <c r="G41" i="18"/>
  <c r="E41" i="18"/>
  <c r="B34" i="18"/>
  <c r="D44" i="18" s="1"/>
  <c r="B30" i="18"/>
  <c r="B53" i="17"/>
  <c r="E51" i="17"/>
  <c r="D51" i="17"/>
  <c r="C51" i="17"/>
  <c r="B51" i="17"/>
  <c r="B52" i="17" s="1"/>
  <c r="B32" i="17"/>
  <c r="E30" i="17"/>
  <c r="D30" i="17"/>
  <c r="C30" i="17"/>
  <c r="B30" i="17"/>
  <c r="B31" i="17" s="1"/>
  <c r="B21" i="17"/>
  <c r="B53" i="16"/>
  <c r="E51" i="16"/>
  <c r="D51" i="16"/>
  <c r="C51" i="16"/>
  <c r="B51" i="16"/>
  <c r="B52" i="16" s="1"/>
  <c r="B32" i="16"/>
  <c r="E30" i="16"/>
  <c r="D30" i="16"/>
  <c r="C30" i="16"/>
  <c r="B30" i="16"/>
  <c r="B31" i="16" s="1"/>
  <c r="B21" i="16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B21" i="15"/>
  <c r="D101" i="18" l="1"/>
  <c r="D102" i="18" s="1"/>
  <c r="D45" i="19"/>
  <c r="D46" i="19" s="1"/>
  <c r="I39" i="19"/>
  <c r="D101" i="19"/>
  <c r="D45" i="20"/>
  <c r="D46" i="20" s="1"/>
  <c r="F98" i="20"/>
  <c r="F99" i="20" s="1"/>
  <c r="D45" i="18"/>
  <c r="D46" i="18" s="1"/>
  <c r="I39" i="18"/>
  <c r="F98" i="19"/>
  <c r="F99" i="19" s="1"/>
  <c r="D49" i="18"/>
  <c r="E40" i="18"/>
  <c r="E38" i="18"/>
  <c r="E39" i="18"/>
  <c r="G93" i="18"/>
  <c r="D102" i="19"/>
  <c r="G93" i="19"/>
  <c r="F98" i="18"/>
  <c r="F99" i="18" s="1"/>
  <c r="D49" i="19"/>
  <c r="E40" i="19"/>
  <c r="E38" i="19"/>
  <c r="G40" i="19"/>
  <c r="E39" i="19"/>
  <c r="D49" i="20"/>
  <c r="G38" i="20"/>
  <c r="D102" i="20"/>
  <c r="G93" i="20"/>
  <c r="G91" i="20"/>
  <c r="G92" i="20"/>
  <c r="F44" i="18"/>
  <c r="F45" i="18" s="1"/>
  <c r="F46" i="18" s="1"/>
  <c r="F44" i="19"/>
  <c r="F45" i="19" s="1"/>
  <c r="F46" i="19" s="1"/>
  <c r="F44" i="20"/>
  <c r="F45" i="20" s="1"/>
  <c r="F46" i="20" s="1"/>
  <c r="D97" i="18"/>
  <c r="D98" i="18" s="1"/>
  <c r="D99" i="18" s="1"/>
  <c r="D97" i="19"/>
  <c r="D98" i="19" s="1"/>
  <c r="D99" i="19" s="1"/>
  <c r="D97" i="20"/>
  <c r="D98" i="20" s="1"/>
  <c r="D99" i="20" s="1"/>
  <c r="C49" i="2"/>
  <c r="C46" i="2"/>
  <c r="C45" i="2"/>
  <c r="D43" i="2"/>
  <c r="D42" i="2"/>
  <c r="D41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G38" i="18" l="1"/>
  <c r="B57" i="20"/>
  <c r="B69" i="20" s="1"/>
  <c r="B57" i="19"/>
  <c r="B69" i="19" s="1"/>
  <c r="B57" i="18"/>
  <c r="B69" i="18" s="1"/>
  <c r="D50" i="2"/>
  <c r="E39" i="20"/>
  <c r="E42" i="20" s="1"/>
  <c r="E93" i="19"/>
  <c r="G92" i="18"/>
  <c r="B49" i="2"/>
  <c r="E93" i="20"/>
  <c r="E38" i="20"/>
  <c r="G38" i="19"/>
  <c r="G92" i="19"/>
  <c r="E92" i="19"/>
  <c r="E95" i="19" s="1"/>
  <c r="G91" i="18"/>
  <c r="G95" i="18" s="1"/>
  <c r="E91" i="19"/>
  <c r="D40" i="2"/>
  <c r="D49" i="2"/>
  <c r="E40" i="20"/>
  <c r="G39" i="19"/>
  <c r="G91" i="19"/>
  <c r="G95" i="20"/>
  <c r="E92" i="18"/>
  <c r="E91" i="18"/>
  <c r="G40" i="18"/>
  <c r="D52" i="18" s="1"/>
  <c r="E92" i="20"/>
  <c r="G40" i="20"/>
  <c r="D105" i="19"/>
  <c r="G39" i="18"/>
  <c r="E91" i="20"/>
  <c r="G39" i="20"/>
  <c r="D52" i="20" s="1"/>
  <c r="D52" i="19"/>
  <c r="D50" i="19"/>
  <c r="E42" i="19"/>
  <c r="G95" i="19"/>
  <c r="E93" i="18"/>
  <c r="E42" i="18"/>
  <c r="C50" i="2"/>
  <c r="D50" i="20" l="1"/>
  <c r="G42" i="19"/>
  <c r="D103" i="19"/>
  <c r="E110" i="19" s="1"/>
  <c r="F110" i="19" s="1"/>
  <c r="D50" i="18"/>
  <c r="G68" i="18"/>
  <c r="H68" i="18" s="1"/>
  <c r="G69" i="18"/>
  <c r="H69" i="18" s="1"/>
  <c r="G66" i="18"/>
  <c r="H66" i="18" s="1"/>
  <c r="G64" i="18"/>
  <c r="D51" i="18"/>
  <c r="G70" i="18"/>
  <c r="H70" i="18" s="1"/>
  <c r="G65" i="18"/>
  <c r="H65" i="18" s="1"/>
  <c r="G68" i="20"/>
  <c r="H68" i="20" s="1"/>
  <c r="G69" i="20"/>
  <c r="H69" i="20" s="1"/>
  <c r="G66" i="20"/>
  <c r="H66" i="20" s="1"/>
  <c r="G64" i="20"/>
  <c r="H64" i="20" s="1"/>
  <c r="G62" i="20"/>
  <c r="H62" i="20" s="1"/>
  <c r="G60" i="20"/>
  <c r="D51" i="20"/>
  <c r="G70" i="20"/>
  <c r="H70" i="20" s="1"/>
  <c r="G65" i="20"/>
  <c r="H65" i="20" s="1"/>
  <c r="G61" i="20"/>
  <c r="H61" i="20" s="1"/>
  <c r="G68" i="19"/>
  <c r="H68" i="19" s="1"/>
  <c r="G69" i="19"/>
  <c r="H69" i="19" s="1"/>
  <c r="G66" i="19"/>
  <c r="H66" i="19" s="1"/>
  <c r="G64" i="19"/>
  <c r="H64" i="19" s="1"/>
  <c r="G62" i="19"/>
  <c r="H62" i="19" s="1"/>
  <c r="G60" i="19"/>
  <c r="D51" i="19"/>
  <c r="G70" i="19"/>
  <c r="H70" i="19" s="1"/>
  <c r="G65" i="19"/>
  <c r="H65" i="19" s="1"/>
  <c r="G61" i="19"/>
  <c r="H61" i="19" s="1"/>
  <c r="E95" i="18"/>
  <c r="D105" i="18"/>
  <c r="D103" i="18"/>
  <c r="G42" i="20"/>
  <c r="E113" i="19"/>
  <c r="F113" i="19" s="1"/>
  <c r="G42" i="18"/>
  <c r="E95" i="20"/>
  <c r="D105" i="20"/>
  <c r="D103" i="20"/>
  <c r="D104" i="19" l="1"/>
  <c r="E109" i="19"/>
  <c r="F109" i="19" s="1"/>
  <c r="E111" i="19"/>
  <c r="F111" i="19" s="1"/>
  <c r="E112" i="19"/>
  <c r="F112" i="19" s="1"/>
  <c r="G62" i="18"/>
  <c r="H62" i="18" s="1"/>
  <c r="G61" i="18"/>
  <c r="H61" i="18" s="1"/>
  <c r="G60" i="18"/>
  <c r="H60" i="18" s="1"/>
  <c r="E108" i="19"/>
  <c r="H60" i="19"/>
  <c r="G74" i="19"/>
  <c r="G72" i="19"/>
  <c r="G73" i="19" s="1"/>
  <c r="E112" i="20"/>
  <c r="F112" i="20" s="1"/>
  <c r="E110" i="20"/>
  <c r="F110" i="20" s="1"/>
  <c r="E108" i="20"/>
  <c r="E113" i="20"/>
  <c r="F113" i="20" s="1"/>
  <c r="E111" i="20"/>
  <c r="F111" i="20" s="1"/>
  <c r="E109" i="20"/>
  <c r="F109" i="20" s="1"/>
  <c r="D104" i="20"/>
  <c r="E115" i="19"/>
  <c r="E116" i="19" s="1"/>
  <c r="F108" i="19"/>
  <c r="E112" i="18"/>
  <c r="F112" i="18" s="1"/>
  <c r="E110" i="18"/>
  <c r="F110" i="18" s="1"/>
  <c r="E108" i="18"/>
  <c r="E113" i="18"/>
  <c r="F113" i="18" s="1"/>
  <c r="E111" i="18"/>
  <c r="F111" i="18" s="1"/>
  <c r="E109" i="18"/>
  <c r="F109" i="18" s="1"/>
  <c r="D104" i="18"/>
  <c r="H60" i="20"/>
  <c r="G74" i="20"/>
  <c r="G72" i="20"/>
  <c r="G73" i="20" s="1"/>
  <c r="H64" i="18"/>
  <c r="G72" i="18" l="1"/>
  <c r="G73" i="18" s="1"/>
  <c r="E117" i="19"/>
  <c r="G74" i="18"/>
  <c r="E115" i="20"/>
  <c r="E116" i="20" s="1"/>
  <c r="E117" i="20"/>
  <c r="F108" i="20"/>
  <c r="H74" i="20"/>
  <c r="H72" i="20"/>
  <c r="F117" i="19"/>
  <c r="F115" i="19"/>
  <c r="H74" i="19"/>
  <c r="H72" i="19"/>
  <c r="H72" i="18"/>
  <c r="H74" i="18"/>
  <c r="E115" i="18"/>
  <c r="E116" i="18" s="1"/>
  <c r="E117" i="18"/>
  <c r="F108" i="18"/>
  <c r="F117" i="18" l="1"/>
  <c r="F115" i="18"/>
  <c r="G76" i="18"/>
  <c r="H73" i="18"/>
  <c r="G76" i="19"/>
  <c r="H73" i="19"/>
  <c r="G76" i="20"/>
  <c r="H73" i="20"/>
  <c r="G120" i="19"/>
  <c r="F116" i="19"/>
  <c r="F117" i="20"/>
  <c r="F115" i="20"/>
  <c r="G120" i="20" l="1"/>
  <c r="F116" i="20"/>
  <c r="G120" i="18"/>
  <c r="F116" i="18"/>
</calcChain>
</file>

<file path=xl/sharedStrings.xml><?xml version="1.0" encoding="utf-8"?>
<sst xmlns="http://schemas.openxmlformats.org/spreadsheetml/2006/main" count="647" uniqueCount="139">
  <si>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</si>
  <si>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</si>
  <si>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</si>
  <si>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</si>
  <si>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</si>
  <si>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 /300 MG/ 600 MG</t>
  </si>
  <si>
    <t>% age Purity:</t>
  </si>
  <si>
    <t>NDQB201608061</t>
  </si>
  <si>
    <t>Weight (mg):</t>
  </si>
  <si>
    <t xml:space="preserve">Tenofovir Disoproxil Fumarate , Lamivudine  &amp; Efavirenz </t>
  </si>
  <si>
    <t>Standard Conc (mg/mL):</t>
  </si>
  <si>
    <t>Each tablets contains Tenofovir Disoproxil Fumarate 300 mg, Lamivudine 300mg, Efavirenz 600 mg</t>
  </si>
  <si>
    <t>2016-08-04 14:26:14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</si>
  <si>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</si>
  <si>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</si>
  <si>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</si>
  <si>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</si>
  <si>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</si>
  <si>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</si>
  <si>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</si>
  <si>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</si>
  <si>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</si>
  <si>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</si>
  <si>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</si>
  <si>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</si>
  <si>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</si>
  <si>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</si>
  <si>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</si>
  <si>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</si>
  <si>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</si>
  <si>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</si>
  <si>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</si>
  <si>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</si>
  <si>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</si>
  <si>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</si>
  <si>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</si>
  <si>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</si>
  <si>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</si>
  <si>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</si>
  <si>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</si>
  <si>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</si>
  <si>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</si>
  <si>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</si>
  <si>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</si>
  <si>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</si>
  <si>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</si>
  <si>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</si>
  <si>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</si>
  <si>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</si>
  <si>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</si>
  <si>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</si>
  <si>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</si>
  <si>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</si>
  <si>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</si>
  <si>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</si>
  <si>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</si>
  <si>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</si>
  <si>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</si>
  <si>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</si>
  <si>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</si>
  <si>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</si>
  <si>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</si>
  <si>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</si>
  <si>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</si>
  <si>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</si>
  <si>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</si>
  <si>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</si>
  <si>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</si>
  <si>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</si>
  <si>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</si>
  <si>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</si>
  <si>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</si>
  <si>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</si>
  <si>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</si>
  <si>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</si>
  <si>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</si>
  <si>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</si>
  <si>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</si>
  <si>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</si>
  <si>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</si>
  <si>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</si>
  <si>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</si>
  <si>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</si>
  <si>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</si>
  <si>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</si>
  <si>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</si>
  <si>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</si>
  <si>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</si>
  <si>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</si>
  <si>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</si>
  <si>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</si>
  <si>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</si>
  <si>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</si>
  <si>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</si>
  <si>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</si>
  <si>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</si>
  <si>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</si>
  <si>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</si>
  <si>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</si>
  <si>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</si>
  <si>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</si>
  <si>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</si>
  <si>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</si>
  <si>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</si>
  <si>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</si>
  <si>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</si>
  <si>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</si>
  <si>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</si>
  <si>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</si>
  <si>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</si>
  <si>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</si>
  <si>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</si>
  <si>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</si>
  <si>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</si>
  <si>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</si>
  <si>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</si>
  <si>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</si>
  <si>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</si>
  <si>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</si>
  <si>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</si>
  <si>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</si>
  <si>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</si>
  <si>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</si>
  <si>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</si>
  <si>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</si>
  <si>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</si>
  <si>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</si>
  <si>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</si>
  <si>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</si>
  <si>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2016-05-27 07:45:01</t>
  </si>
  <si>
    <t>EFAVIRENZ</t>
  </si>
  <si>
    <t>E15-3</t>
  </si>
  <si>
    <t>LAMIVUDINE</t>
  </si>
  <si>
    <t>L3-7</t>
  </si>
  <si>
    <t>TENOFOVIR DISOPROXIL FUMURATE</t>
  </si>
  <si>
    <t>T11-8</t>
  </si>
  <si>
    <t>Lamivudine</t>
  </si>
  <si>
    <t>Tenofovir Disoproxil Fumurate</t>
  </si>
  <si>
    <t>Efavirenz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</si>
</sst>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4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71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2" applyFont="1" applyFill="1"/>
    <xf numFmtId="0" fontId="10" fillId="2" borderId="0" xfId="2" applyFont="1" applyFill="1"/>
    <xf numFmtId="0" fontId="23" fillId="2" borderId="0" xfId="2" applyFill="1"/>
    <xf numFmtId="0" fontId="11" fillId="2" borderId="0" xfId="2" applyFont="1" applyFill="1"/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0" fillId="3" borderId="0" xfId="2" applyFont="1" applyFill="1" applyProtection="1">
      <protection locked="0"/>
    </xf>
    <xf numFmtId="168" fontId="13" fillId="3" borderId="0" xfId="2" applyNumberFormat="1" applyFont="1" applyFill="1" applyAlignment="1" applyProtection="1">
      <alignment horizontal="center"/>
      <protection locked="0"/>
    </xf>
    <xf numFmtId="169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left"/>
      <protection locked="0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0" fontId="17" fillId="2" borderId="0" xfId="2" applyFont="1" applyFill="1"/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70" fontId="11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2" fillId="3" borderId="22" xfId="2" applyFont="1" applyFill="1" applyBorder="1" applyAlignment="1" applyProtection="1">
      <alignment horizontal="center"/>
      <protection locked="0"/>
    </xf>
    <xf numFmtId="0" fontId="10" fillId="2" borderId="23" xfId="2" applyFont="1" applyFill="1" applyBorder="1" applyAlignment="1">
      <alignment horizontal="right"/>
    </xf>
    <xf numFmtId="0" fontId="12" fillId="3" borderId="24" xfId="2" applyFont="1" applyFill="1" applyBorder="1" applyAlignment="1" applyProtection="1">
      <alignment horizontal="center"/>
      <protection locked="0"/>
    </xf>
    <xf numFmtId="0" fontId="11" fillId="2" borderId="22" xfId="2" applyFont="1" applyFill="1" applyBorder="1" applyAlignment="1">
      <alignment horizontal="center"/>
    </xf>
    <xf numFmtId="0" fontId="11" fillId="2" borderId="25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11" fillId="2" borderId="27" xfId="2" applyFont="1" applyFill="1" applyBorder="1" applyAlignment="1">
      <alignment horizontal="center"/>
    </xf>
    <xf numFmtId="0" fontId="11" fillId="2" borderId="12" xfId="2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2" fillId="3" borderId="29" xfId="2" applyFont="1" applyFill="1" applyBorder="1" applyAlignment="1" applyProtection="1">
      <alignment horizontal="center"/>
      <protection locked="0"/>
    </xf>
    <xf numFmtId="171" fontId="10" fillId="2" borderId="26" xfId="2" applyNumberFormat="1" applyFont="1" applyFill="1" applyBorder="1" applyAlignment="1">
      <alignment horizontal="center"/>
    </xf>
    <xf numFmtId="171" fontId="10" fillId="2" borderId="30" xfId="2" applyNumberFormat="1" applyFont="1" applyFill="1" applyBorder="1" applyAlignment="1">
      <alignment horizontal="center"/>
    </xf>
    <xf numFmtId="0" fontId="17" fillId="2" borderId="13" xfId="2" applyFont="1" applyFill="1" applyBorder="1"/>
    <xf numFmtId="0" fontId="10" fillId="2" borderId="24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1" fontId="10" fillId="2" borderId="31" xfId="2" applyNumberFormat="1" applyFont="1" applyFill="1" applyBorder="1" applyAlignment="1">
      <alignment horizontal="center"/>
    </xf>
    <xf numFmtId="171" fontId="10" fillId="2" borderId="32" xfId="2" applyNumberFormat="1" applyFont="1" applyFill="1" applyBorder="1" applyAlignment="1">
      <alignment horizontal="center"/>
    </xf>
    <xf numFmtId="0" fontId="10" fillId="2" borderId="33" xfId="2" applyFont="1" applyFill="1" applyBorder="1" applyAlignment="1">
      <alignment horizontal="center"/>
    </xf>
    <xf numFmtId="0" fontId="12" fillId="3" borderId="34" xfId="2" applyFont="1" applyFill="1" applyBorder="1" applyAlignment="1" applyProtection="1">
      <alignment horizontal="center"/>
      <protection locked="0"/>
    </xf>
    <xf numFmtId="171" fontId="10" fillId="2" borderId="35" xfId="2" applyNumberFormat="1" applyFont="1" applyFill="1" applyBorder="1" applyAlignment="1">
      <alignment horizontal="center"/>
    </xf>
    <xf numFmtId="171" fontId="10" fillId="2" borderId="36" xfId="2" applyNumberFormat="1" applyFont="1" applyFill="1" applyBorder="1" applyAlignment="1">
      <alignment horizontal="center"/>
    </xf>
    <xf numFmtId="0" fontId="10" fillId="2" borderId="15" xfId="2" applyFont="1" applyFill="1" applyBorder="1"/>
    <xf numFmtId="0" fontId="10" fillId="2" borderId="24" xfId="2" applyFont="1" applyFill="1" applyBorder="1" applyAlignment="1">
      <alignment horizontal="right"/>
    </xf>
    <xf numFmtId="1" fontId="11" fillId="6" borderId="37" xfId="2" applyNumberFormat="1" applyFont="1" applyFill="1" applyBorder="1" applyAlignment="1">
      <alignment horizontal="center"/>
    </xf>
    <xf numFmtId="171" fontId="11" fillId="6" borderId="38" xfId="2" applyNumberFormat="1" applyFont="1" applyFill="1" applyBorder="1" applyAlignment="1">
      <alignment horizontal="center"/>
    </xf>
    <xf numFmtId="171" fontId="11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40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1" xfId="2" applyFont="1" applyFill="1" applyBorder="1" applyAlignment="1">
      <alignment horizontal="right"/>
    </xf>
    <xf numFmtId="2" fontId="10" fillId="6" borderId="41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7" borderId="41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166" fontId="10" fillId="6" borderId="41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6" borderId="17" xfId="2" applyNumberFormat="1" applyFont="1" applyFill="1" applyBorder="1" applyAlignment="1">
      <alignment horizontal="center"/>
    </xf>
    <xf numFmtId="0" fontId="10" fillId="2" borderId="42" xfId="2" applyFont="1" applyFill="1" applyBorder="1" applyAlignment="1">
      <alignment horizontal="right"/>
    </xf>
    <xf numFmtId="166" fontId="12" fillId="3" borderId="41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9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2" fontId="10" fillId="6" borderId="15" xfId="2" applyNumberFormat="1" applyFont="1" applyFill="1" applyBorder="1" applyAlignment="1">
      <alignment horizontal="center"/>
    </xf>
    <xf numFmtId="171" fontId="11" fillId="7" borderId="13" xfId="2" applyNumberFormat="1" applyFont="1" applyFill="1" applyBorder="1" applyAlignment="1">
      <alignment horizontal="center"/>
    </xf>
    <xf numFmtId="171" fontId="10" fillId="2" borderId="0" xfId="2" applyNumberFormat="1" applyFont="1" applyFill="1" applyAlignment="1">
      <alignment horizontal="center"/>
    </xf>
    <xf numFmtId="10" fontId="10" fillId="6" borderId="41" xfId="2" applyNumberFormat="1" applyFont="1" applyFill="1" applyBorder="1" applyAlignment="1">
      <alignment horizontal="center"/>
    </xf>
    <xf numFmtId="0" fontId="10" fillId="2" borderId="43" xfId="2" applyFont="1" applyFill="1" applyBorder="1" applyAlignment="1">
      <alignment horizontal="right"/>
    </xf>
    <xf numFmtId="0" fontId="10" fillId="7" borderId="15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72" fontId="12" fillId="3" borderId="0" xfId="2" applyNumberFormat="1" applyFont="1" applyFill="1" applyAlignment="1" applyProtection="1">
      <alignment horizontal="center"/>
      <protection locked="0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13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2" fillId="3" borderId="21" xfId="2" applyFont="1" applyFill="1" applyBorder="1" applyAlignment="1" applyProtection="1">
      <alignment horizontal="center"/>
      <protection locked="0"/>
    </xf>
    <xf numFmtId="166" fontId="10" fillId="2" borderId="21" xfId="2" applyNumberFormat="1" applyFont="1" applyFill="1" applyBorder="1" applyAlignment="1">
      <alignment horizontal="center"/>
    </xf>
    <xf numFmtId="10" fontId="10" fillId="2" borderId="13" xfId="2" applyNumberFormat="1" applyFont="1" applyFill="1" applyBorder="1" applyAlignment="1">
      <alignment horizontal="center" vertical="center"/>
    </xf>
    <xf numFmtId="0" fontId="10" fillId="2" borderId="14" xfId="2" applyFont="1" applyFill="1" applyBorder="1" applyAlignment="1">
      <alignment horizontal="center"/>
    </xf>
    <xf numFmtId="166" fontId="10" fillId="2" borderId="23" xfId="2" applyNumberFormat="1" applyFont="1" applyFill="1" applyBorder="1" applyAlignment="1">
      <alignment horizontal="center"/>
    </xf>
    <xf numFmtId="10" fontId="10" fillId="2" borderId="14" xfId="2" applyNumberFormat="1" applyFont="1" applyFill="1" applyBorder="1" applyAlignment="1">
      <alignment horizontal="center" vertical="center"/>
    </xf>
    <xf numFmtId="1" fontId="12" fillId="3" borderId="23" xfId="2" applyNumberFormat="1" applyFont="1" applyFill="1" applyBorder="1" applyAlignment="1" applyProtection="1">
      <alignment horizontal="center"/>
      <protection locked="0"/>
    </xf>
    <xf numFmtId="0" fontId="10" fillId="2" borderId="15" xfId="2" applyFont="1" applyFill="1" applyBorder="1" applyAlignment="1">
      <alignment horizontal="center"/>
    </xf>
    <xf numFmtId="0" fontId="12" fillId="3" borderId="43" xfId="2" applyFont="1" applyFill="1" applyBorder="1" applyAlignment="1" applyProtection="1">
      <alignment horizontal="center"/>
      <protection locked="0"/>
    </xf>
    <xf numFmtId="166" fontId="10" fillId="2" borderId="13" xfId="2" applyNumberFormat="1" applyFont="1" applyFill="1" applyBorder="1" applyAlignment="1">
      <alignment horizontal="center"/>
    </xf>
    <xf numFmtId="10" fontId="10" fillId="2" borderId="22" xfId="2" applyNumberFormat="1" applyFont="1" applyFill="1" applyBorder="1" applyAlignment="1">
      <alignment horizontal="center" vertical="center"/>
    </xf>
    <xf numFmtId="166" fontId="10" fillId="2" borderId="14" xfId="2" applyNumberFormat="1" applyFont="1" applyFill="1" applyBorder="1" applyAlignment="1">
      <alignment horizontal="center"/>
    </xf>
    <xf numFmtId="10" fontId="10" fillId="2" borderId="24" xfId="2" applyNumberFormat="1" applyFont="1" applyFill="1" applyBorder="1" applyAlignment="1">
      <alignment horizontal="center" vertical="center"/>
    </xf>
    <xf numFmtId="166" fontId="10" fillId="2" borderId="15" xfId="2" applyNumberFormat="1" applyFont="1" applyFill="1" applyBorder="1" applyAlignment="1">
      <alignment horizontal="center"/>
    </xf>
    <xf numFmtId="10" fontId="10" fillId="2" borderId="44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10" fontId="10" fillId="2" borderId="15" xfId="2" applyNumberFormat="1" applyFont="1" applyFill="1" applyBorder="1" applyAlignment="1">
      <alignment horizontal="center" vertical="center"/>
    </xf>
    <xf numFmtId="0" fontId="10" fillId="2" borderId="45" xfId="2" applyFont="1" applyFill="1" applyBorder="1" applyAlignment="1">
      <alignment horizontal="right"/>
    </xf>
    <xf numFmtId="2" fontId="12" fillId="7" borderId="33" xfId="2" applyNumberFormat="1" applyFont="1" applyFill="1" applyBorder="1" applyAlignment="1">
      <alignment horizontal="center"/>
    </xf>
    <xf numFmtId="10" fontId="12" fillId="7" borderId="33" xfId="2" applyNumberFormat="1" applyFont="1" applyFill="1" applyBorder="1" applyAlignment="1">
      <alignment horizontal="center"/>
    </xf>
    <xf numFmtId="0" fontId="10" fillId="2" borderId="41" xfId="2" applyFont="1" applyFill="1" applyBorder="1" applyAlignment="1">
      <alignment horizontal="right"/>
    </xf>
    <xf numFmtId="10" fontId="12" fillId="6" borderId="57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right"/>
    </xf>
    <xf numFmtId="0" fontId="12" fillId="7" borderId="46" xfId="2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0" fillId="2" borderId="48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171" fontId="12" fillId="3" borderId="34" xfId="2" applyNumberFormat="1" applyFont="1" applyFill="1" applyBorder="1" applyAlignment="1" applyProtection="1">
      <alignment horizontal="center"/>
      <protection locked="0"/>
    </xf>
    <xf numFmtId="1" fontId="11" fillId="6" borderId="49" xfId="2" applyNumberFormat="1" applyFont="1" applyFill="1" applyBorder="1" applyAlignment="1">
      <alignment horizontal="center"/>
    </xf>
    <xf numFmtId="1" fontId="11" fillId="6" borderId="50" xfId="2" applyNumberFormat="1" applyFont="1" applyFill="1" applyBorder="1" applyAlignment="1">
      <alignment horizontal="center"/>
    </xf>
    <xf numFmtId="171" fontId="11" fillId="6" borderId="15" xfId="2" applyNumberFormat="1" applyFont="1" applyFill="1" applyBorder="1" applyAlignment="1">
      <alignment horizontal="center"/>
    </xf>
    <xf numFmtId="0" fontId="10" fillId="2" borderId="51" xfId="2" applyFont="1" applyFill="1" applyBorder="1" applyAlignment="1">
      <alignment horizontal="right"/>
    </xf>
    <xf numFmtId="0" fontId="12" fillId="3" borderId="52" xfId="2" applyFont="1" applyFill="1" applyBorder="1" applyAlignment="1" applyProtection="1">
      <alignment horizontal="center"/>
      <protection locked="0"/>
    </xf>
    <xf numFmtId="0" fontId="10" fillId="2" borderId="25" xfId="2" applyFont="1" applyFill="1" applyBorder="1" applyAlignment="1">
      <alignment horizontal="right"/>
    </xf>
    <xf numFmtId="2" fontId="10" fillId="6" borderId="27" xfId="2" applyNumberFormat="1" applyFont="1" applyFill="1" applyBorder="1" applyAlignment="1">
      <alignment horizontal="center"/>
    </xf>
    <xf numFmtId="2" fontId="10" fillId="7" borderId="27" xfId="2" applyNumberFormat="1" applyFont="1" applyFill="1" applyBorder="1" applyAlignment="1">
      <alignment horizontal="center"/>
    </xf>
    <xf numFmtId="166" fontId="10" fillId="6" borderId="27" xfId="2" applyNumberFormat="1" applyFont="1" applyFill="1" applyBorder="1" applyAlignment="1">
      <alignment horizontal="center"/>
    </xf>
    <xf numFmtId="166" fontId="10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53" xfId="2" applyFont="1" applyFill="1" applyBorder="1" applyAlignment="1">
      <alignment horizontal="right"/>
    </xf>
    <xf numFmtId="2" fontId="10" fillId="7" borderId="3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6" xfId="2" applyFont="1" applyFill="1" applyBorder="1" applyAlignment="1">
      <alignment horizontal="right"/>
    </xf>
    <xf numFmtId="171" fontId="11" fillId="7" borderId="16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7" borderId="17" xfId="2" applyFont="1" applyFill="1" applyBorder="1" applyAlignment="1">
      <alignment horizontal="center"/>
    </xf>
    <xf numFmtId="0" fontId="11" fillId="2" borderId="54" xfId="2" applyFont="1" applyFill="1" applyBorder="1" applyAlignment="1">
      <alignment horizontal="center"/>
    </xf>
    <xf numFmtId="0" fontId="11" fillId="2" borderId="55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 wrapText="1"/>
    </xf>
    <xf numFmtId="0" fontId="10" fillId="2" borderId="23" xfId="2" applyFont="1" applyFill="1" applyBorder="1" applyAlignment="1">
      <alignment horizontal="center"/>
    </xf>
    <xf numFmtId="1" fontId="12" fillId="3" borderId="31" xfId="2" applyNumberFormat="1" applyFont="1" applyFill="1" applyBorder="1" applyAlignment="1" applyProtection="1">
      <alignment horizontal="center"/>
      <protection locked="0"/>
    </xf>
    <xf numFmtId="166" fontId="10" fillId="2" borderId="26" xfId="2" applyNumberFormat="1" applyFont="1" applyFill="1" applyBorder="1" applyAlignment="1">
      <alignment horizontal="center"/>
    </xf>
    <xf numFmtId="10" fontId="10" fillId="2" borderId="30" xfId="2" applyNumberFormat="1" applyFont="1" applyFill="1" applyBorder="1" applyAlignment="1">
      <alignment horizontal="center"/>
    </xf>
    <xf numFmtId="166" fontId="10" fillId="2" borderId="31" xfId="2" applyNumberFormat="1" applyFont="1" applyFill="1" applyBorder="1" applyAlignment="1">
      <alignment horizontal="center"/>
    </xf>
    <xf numFmtId="10" fontId="10" fillId="2" borderId="32" xfId="2" applyNumberFormat="1" applyFont="1" applyFill="1" applyBorder="1" applyAlignment="1">
      <alignment horizontal="center"/>
    </xf>
    <xf numFmtId="0" fontId="10" fillId="2" borderId="34" xfId="2" applyFont="1" applyFill="1" applyBorder="1" applyAlignment="1">
      <alignment horizontal="center"/>
    </xf>
    <xf numFmtId="1" fontId="12" fillId="3" borderId="35" xfId="2" applyNumberFormat="1" applyFont="1" applyFill="1" applyBorder="1" applyAlignment="1" applyProtection="1">
      <alignment horizontal="center"/>
      <protection locked="0"/>
    </xf>
    <xf numFmtId="166" fontId="10" fillId="2" borderId="35" xfId="2" applyNumberFormat="1" applyFont="1" applyFill="1" applyBorder="1" applyAlignment="1">
      <alignment horizontal="center"/>
    </xf>
    <xf numFmtId="10" fontId="10" fillId="2" borderId="36" xfId="2" applyNumberFormat="1" applyFont="1" applyFill="1" applyBorder="1" applyAlignment="1">
      <alignment horizontal="center"/>
    </xf>
    <xf numFmtId="2" fontId="10" fillId="2" borderId="24" xfId="2" applyNumberFormat="1" applyFont="1" applyFill="1" applyBorder="1" applyAlignment="1">
      <alignment horizontal="center"/>
    </xf>
    <xf numFmtId="171" fontId="10" fillId="2" borderId="2" xfId="2" applyNumberFormat="1" applyFont="1" applyFill="1" applyBorder="1" applyAlignment="1">
      <alignment horizontal="right"/>
    </xf>
    <xf numFmtId="2" fontId="12" fillId="7" borderId="27" xfId="2" applyNumberFormat="1" applyFont="1" applyFill="1" applyBorder="1" applyAlignment="1">
      <alignment horizontal="center"/>
    </xf>
    <xf numFmtId="10" fontId="12" fillId="7" borderId="27" xfId="2" applyNumberFormat="1" applyFont="1" applyFill="1" applyBorder="1" applyAlignment="1">
      <alignment horizontal="center"/>
    </xf>
    <xf numFmtId="0" fontId="10" fillId="2" borderId="23" xfId="2" applyFont="1" applyFill="1" applyBorder="1"/>
    <xf numFmtId="10" fontId="12" fillId="6" borderId="27" xfId="2" applyNumberFormat="1" applyFont="1" applyFill="1" applyBorder="1" applyAlignment="1">
      <alignment horizontal="center"/>
    </xf>
    <xf numFmtId="0" fontId="10" fillId="2" borderId="43" xfId="2" applyFont="1" applyFill="1" applyBorder="1"/>
    <xf numFmtId="0" fontId="10" fillId="2" borderId="56" xfId="2" applyFont="1" applyFill="1" applyBorder="1" applyAlignment="1">
      <alignment horizontal="right"/>
    </xf>
    <xf numFmtId="0" fontId="12" fillId="7" borderId="17" xfId="2" applyFont="1" applyFill="1" applyBorder="1" applyAlignment="1">
      <alignment horizontal="center"/>
    </xf>
    <xf numFmtId="0" fontId="18" fillId="2" borderId="0" xfId="2" applyFont="1" applyFill="1" applyAlignment="1">
      <alignment horizontal="righ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0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10" fillId="2" borderId="7" xfId="2" applyFont="1" applyFill="1" applyBorder="1"/>
    <xf numFmtId="0" fontId="11" fillId="2" borderId="11" xfId="2" applyFont="1" applyFill="1" applyBorder="1"/>
    <xf numFmtId="0" fontId="10" fillId="2" borderId="11" xfId="2" applyFont="1" applyFill="1" applyBorder="1"/>
    <xf numFmtId="0" fontId="25" fillId="2" borderId="0" xfId="2" applyFont="1" applyFill="1"/>
    <xf numFmtId="0" fontId="26" fillId="2" borderId="0" xfId="2" applyFont="1" applyFill="1"/>
    <xf numFmtId="0" fontId="26" fillId="2" borderId="0" xfId="2" applyFont="1" applyFill="1" applyAlignment="1">
      <alignment horizontal="right"/>
    </xf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64" fontId="29" fillId="2" borderId="0" xfId="2" applyNumberFormat="1" applyFont="1" applyFill="1" applyAlignment="1">
      <alignment horizontal="center"/>
    </xf>
    <xf numFmtId="22" fontId="30" fillId="2" borderId="0" xfId="2" applyNumberFormat="1" applyFont="1" applyFill="1"/>
    <xf numFmtId="0" fontId="29" fillId="2" borderId="1" xfId="2" applyFont="1" applyFill="1" applyBorder="1" applyAlignment="1">
      <alignment horizontal="center"/>
    </xf>
    <xf numFmtId="0" fontId="29" fillId="2" borderId="2" xfId="2" applyFont="1" applyFill="1" applyBorder="1" applyAlignment="1">
      <alignment horizontal="center"/>
    </xf>
    <xf numFmtId="0" fontId="30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30" fillId="2" borderId="4" xfId="2" applyFont="1" applyFill="1" applyBorder="1"/>
    <xf numFmtId="1" fontId="29" fillId="4" borderId="2" xfId="2" applyNumberFormat="1" applyFont="1" applyFill="1" applyBorder="1" applyAlignment="1">
      <alignment horizontal="center"/>
    </xf>
    <xf numFmtId="1" fontId="29" fillId="4" borderId="1" xfId="2" applyNumberFormat="1" applyFont="1" applyFill="1" applyBorder="1" applyAlignment="1">
      <alignment horizontal="center"/>
    </xf>
    <xf numFmtId="2" fontId="29" fillId="4" borderId="1" xfId="2" applyNumberFormat="1" applyFont="1" applyFill="1" applyBorder="1" applyAlignment="1">
      <alignment horizontal="center"/>
    </xf>
    <xf numFmtId="0" fontId="30" fillId="2" borderId="3" xfId="2" applyFont="1" applyFill="1" applyBorder="1"/>
    <xf numFmtId="10" fontId="29" fillId="5" borderId="1" xfId="2" applyNumberFormat="1" applyFont="1" applyFill="1" applyBorder="1" applyAlignment="1">
      <alignment horizontal="center"/>
    </xf>
    <xf numFmtId="165" fontId="29" fillId="2" borderId="0" xfId="2" applyNumberFormat="1" applyFont="1" applyFill="1" applyAlignment="1">
      <alignment horizontal="center"/>
    </xf>
    <xf numFmtId="0" fontId="30" fillId="2" borderId="6" xfId="2" applyFont="1" applyFill="1" applyBorder="1"/>
    <xf numFmtId="0" fontId="30" fillId="2" borderId="5" xfId="2" applyFont="1" applyFill="1" applyBorder="1"/>
    <xf numFmtId="0" fontId="29" fillId="4" borderId="1" xfId="2" applyFont="1" applyFill="1" applyBorder="1" applyAlignment="1">
      <alignment horizontal="center"/>
    </xf>
    <xf numFmtId="0" fontId="29" fillId="2" borderId="7" xfId="2" applyFont="1" applyFill="1" applyBorder="1" applyAlignment="1">
      <alignment horizontal="center"/>
    </xf>
    <xf numFmtId="0" fontId="30" fillId="2" borderId="7" xfId="2" applyFont="1" applyFill="1" applyBorder="1"/>
    <xf numFmtId="0" fontId="30" fillId="2" borderId="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7" xfId="2" applyFont="1" applyFill="1" applyBorder="1"/>
    <xf numFmtId="0" fontId="25" fillId="2" borderId="11" xfId="2" applyFont="1" applyFill="1" applyBorder="1"/>
    <xf numFmtId="0" fontId="26" fillId="2" borderId="11" xfId="2" applyFont="1" applyFill="1" applyBorder="1"/>
    <xf numFmtId="0" fontId="2" fillId="2" borderId="0" xfId="5" applyFont="1" applyFill="1"/>
    <xf numFmtId="0" fontId="10" fillId="2" borderId="0" xfId="5" applyFont="1" applyFill="1"/>
    <xf numFmtId="0" fontId="23" fillId="2" borderId="0" xfId="5" applyFill="1"/>
    <xf numFmtId="0" fontId="11" fillId="2" borderId="0" xfId="5" applyFont="1" applyFill="1"/>
    <xf numFmtId="0" fontId="12" fillId="2" borderId="0" xfId="5" applyFont="1" applyFill="1" applyAlignment="1" applyProtection="1">
      <alignment horizontal="right"/>
      <protection locked="0"/>
    </xf>
    <xf numFmtId="0" fontId="12" fillId="2" borderId="0" xfId="5" applyFont="1" applyFill="1" applyAlignment="1" applyProtection="1">
      <alignment horizontal="left"/>
      <protection locked="0"/>
    </xf>
    <xf numFmtId="0" fontId="13" fillId="2" borderId="0" xfId="5" applyFont="1" applyFill="1"/>
    <xf numFmtId="0" fontId="13" fillId="3" borderId="0" xfId="5" applyFont="1" applyFill="1" applyAlignment="1" applyProtection="1">
      <alignment horizontal="left"/>
      <protection locked="0"/>
    </xf>
    <xf numFmtId="0" fontId="10" fillId="3" borderId="0" xfId="5" applyFont="1" applyFill="1" applyProtection="1">
      <protection locked="0"/>
    </xf>
    <xf numFmtId="168" fontId="13" fillId="3" borderId="0" xfId="5" applyNumberFormat="1" applyFont="1" applyFill="1" applyAlignment="1" applyProtection="1">
      <alignment horizontal="center"/>
      <protection locked="0"/>
    </xf>
    <xf numFmtId="169" fontId="10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11" fillId="2" borderId="0" xfId="5" applyFont="1" applyFill="1" applyAlignment="1">
      <alignment horizontal="right"/>
    </xf>
    <xf numFmtId="0" fontId="10" fillId="2" borderId="0" xfId="5" applyFont="1" applyFill="1" applyAlignment="1">
      <alignment horizontal="right"/>
    </xf>
    <xf numFmtId="0" fontId="12" fillId="3" borderId="0" xfId="5" applyFont="1" applyFill="1" applyAlignment="1" applyProtection="1">
      <alignment horizontal="center"/>
      <protection locked="0"/>
    </xf>
    <xf numFmtId="0" fontId="13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4" fillId="2" borderId="0" xfId="5" applyFont="1" applyFill="1" applyAlignment="1">
      <alignment vertical="center" wrapText="1"/>
    </xf>
    <xf numFmtId="0" fontId="11" fillId="2" borderId="0" xfId="5" applyFont="1" applyFill="1" applyAlignment="1">
      <alignment horizontal="center"/>
    </xf>
    <xf numFmtId="0" fontId="15" fillId="2" borderId="0" xfId="5" applyFont="1" applyFill="1"/>
    <xf numFmtId="0" fontId="16" fillId="2" borderId="0" xfId="5" applyFont="1" applyFill="1"/>
    <xf numFmtId="2" fontId="12" fillId="3" borderId="0" xfId="5" applyNumberFormat="1" applyFont="1" applyFill="1" applyAlignment="1" applyProtection="1">
      <alignment horizontal="center"/>
      <protection locked="0"/>
    </xf>
    <xf numFmtId="0" fontId="11" fillId="2" borderId="0" xfId="5" applyFont="1" applyFill="1" applyAlignment="1">
      <alignment vertical="center" wrapText="1"/>
    </xf>
    <xf numFmtId="0" fontId="17" fillId="2" borderId="0" xfId="5" applyFont="1" applyFill="1"/>
    <xf numFmtId="2" fontId="11" fillId="2" borderId="0" xfId="5" applyNumberFormat="1" applyFont="1" applyFill="1" applyAlignment="1">
      <alignment horizontal="center"/>
    </xf>
    <xf numFmtId="0" fontId="18" fillId="2" borderId="0" xfId="5" applyFont="1" applyFill="1" applyAlignment="1">
      <alignment horizontal="left" vertical="center" wrapText="1"/>
    </xf>
    <xf numFmtId="170" fontId="11" fillId="2" borderId="0" xfId="5" applyNumberFormat="1" applyFont="1" applyFill="1" applyAlignment="1">
      <alignment horizontal="center"/>
    </xf>
    <xf numFmtId="0" fontId="10" fillId="2" borderId="21" xfId="5" applyFont="1" applyFill="1" applyBorder="1" applyAlignment="1">
      <alignment horizontal="right"/>
    </xf>
    <xf numFmtId="0" fontId="12" fillId="3" borderId="22" xfId="5" applyFont="1" applyFill="1" applyBorder="1" applyAlignment="1" applyProtection="1">
      <alignment horizontal="center"/>
      <protection locked="0"/>
    </xf>
    <xf numFmtId="0" fontId="10" fillId="2" borderId="23" xfId="5" applyFont="1" applyFill="1" applyBorder="1" applyAlignment="1">
      <alignment horizontal="right"/>
    </xf>
    <xf numFmtId="0" fontId="12" fillId="3" borderId="24" xfId="5" applyFont="1" applyFill="1" applyBorder="1" applyAlignment="1" applyProtection="1">
      <alignment horizontal="center"/>
      <protection locked="0"/>
    </xf>
    <xf numFmtId="0" fontId="11" fillId="2" borderId="22" xfId="5" applyFont="1" applyFill="1" applyBorder="1" applyAlignment="1">
      <alignment horizontal="center"/>
    </xf>
    <xf numFmtId="0" fontId="11" fillId="2" borderId="25" xfId="5" applyFont="1" applyFill="1" applyBorder="1" applyAlignment="1">
      <alignment horizontal="center"/>
    </xf>
    <xf numFmtId="0" fontId="11" fillId="2" borderId="26" xfId="5" applyFont="1" applyFill="1" applyBorder="1" applyAlignment="1">
      <alignment horizontal="center"/>
    </xf>
    <xf numFmtId="0" fontId="11" fillId="2" borderId="27" xfId="5" applyFont="1" applyFill="1" applyBorder="1" applyAlignment="1">
      <alignment horizontal="center"/>
    </xf>
    <xf numFmtId="0" fontId="11" fillId="2" borderId="12" xfId="5" applyFont="1" applyFill="1" applyBorder="1" applyAlignment="1">
      <alignment horizontal="center"/>
    </xf>
    <xf numFmtId="0" fontId="10" fillId="2" borderId="28" xfId="5" applyFont="1" applyFill="1" applyBorder="1" applyAlignment="1">
      <alignment horizontal="center"/>
    </xf>
    <xf numFmtId="0" fontId="12" fillId="3" borderId="29" xfId="5" applyFont="1" applyFill="1" applyBorder="1" applyAlignment="1" applyProtection="1">
      <alignment horizontal="center"/>
      <protection locked="0"/>
    </xf>
    <xf numFmtId="171" fontId="10" fillId="2" borderId="26" xfId="5" applyNumberFormat="1" applyFont="1" applyFill="1" applyBorder="1" applyAlignment="1">
      <alignment horizontal="center"/>
    </xf>
    <xf numFmtId="171" fontId="10" fillId="2" borderId="30" xfId="5" applyNumberFormat="1" applyFont="1" applyFill="1" applyBorder="1" applyAlignment="1">
      <alignment horizontal="center"/>
    </xf>
    <xf numFmtId="0" fontId="17" fillId="2" borderId="13" xfId="5" applyFont="1" applyFill="1" applyBorder="1"/>
    <xf numFmtId="0" fontId="10" fillId="2" borderId="24" xfId="5" applyFont="1" applyFill="1" applyBorder="1" applyAlignment="1">
      <alignment horizontal="center"/>
    </xf>
    <xf numFmtId="0" fontId="12" fillId="3" borderId="23" xfId="5" applyFont="1" applyFill="1" applyBorder="1" applyAlignment="1" applyProtection="1">
      <alignment horizontal="center"/>
      <protection locked="0"/>
    </xf>
    <xf numFmtId="171" fontId="10" fillId="2" borderId="31" xfId="5" applyNumberFormat="1" applyFont="1" applyFill="1" applyBorder="1" applyAlignment="1">
      <alignment horizontal="center"/>
    </xf>
    <xf numFmtId="171" fontId="10" fillId="2" borderId="32" xfId="5" applyNumberFormat="1" applyFont="1" applyFill="1" applyBorder="1" applyAlignment="1">
      <alignment horizontal="center"/>
    </xf>
    <xf numFmtId="0" fontId="10" fillId="2" borderId="33" xfId="5" applyFont="1" applyFill="1" applyBorder="1" applyAlignment="1">
      <alignment horizontal="center"/>
    </xf>
    <xf numFmtId="0" fontId="12" fillId="3" borderId="34" xfId="5" applyFont="1" applyFill="1" applyBorder="1" applyAlignment="1" applyProtection="1">
      <alignment horizontal="center"/>
      <protection locked="0"/>
    </xf>
    <xf numFmtId="171" fontId="10" fillId="2" borderId="35" xfId="5" applyNumberFormat="1" applyFont="1" applyFill="1" applyBorder="1" applyAlignment="1">
      <alignment horizontal="center"/>
    </xf>
    <xf numFmtId="171" fontId="10" fillId="2" borderId="36" xfId="5" applyNumberFormat="1" applyFont="1" applyFill="1" applyBorder="1" applyAlignment="1">
      <alignment horizontal="center"/>
    </xf>
    <xf numFmtId="0" fontId="10" fillId="2" borderId="15" xfId="5" applyFont="1" applyFill="1" applyBorder="1"/>
    <xf numFmtId="0" fontId="10" fillId="2" borderId="24" xfId="5" applyFont="1" applyFill="1" applyBorder="1" applyAlignment="1">
      <alignment horizontal="right"/>
    </xf>
    <xf numFmtId="1" fontId="11" fillId="6" borderId="37" xfId="5" applyNumberFormat="1" applyFont="1" applyFill="1" applyBorder="1" applyAlignment="1">
      <alignment horizontal="center"/>
    </xf>
    <xf numFmtId="171" fontId="11" fillId="6" borderId="38" xfId="5" applyNumberFormat="1" applyFont="1" applyFill="1" applyBorder="1" applyAlignment="1">
      <alignment horizontal="center"/>
    </xf>
    <xf numFmtId="171" fontId="11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10" fillId="2" borderId="40" xfId="5" applyFont="1" applyFill="1" applyBorder="1" applyAlignment="1">
      <alignment horizontal="right"/>
    </xf>
    <xf numFmtId="0" fontId="12" fillId="3" borderId="16" xfId="5" applyFont="1" applyFill="1" applyBorder="1" applyAlignment="1" applyProtection="1">
      <alignment horizontal="center"/>
      <protection locked="0"/>
    </xf>
    <xf numFmtId="0" fontId="10" fillId="2" borderId="11" xfId="5" applyFont="1" applyFill="1" applyBorder="1" applyAlignment="1">
      <alignment horizontal="right"/>
    </xf>
    <xf numFmtId="2" fontId="10" fillId="6" borderId="41" xfId="5" applyNumberFormat="1" applyFont="1" applyFill="1" applyBorder="1" applyAlignment="1">
      <alignment horizontal="center"/>
    </xf>
    <xf numFmtId="0" fontId="10" fillId="2" borderId="0" xfId="5" applyFont="1" applyFill="1" applyAlignment="1">
      <alignment horizontal="center"/>
    </xf>
    <xf numFmtId="2" fontId="10" fillId="7" borderId="41" xfId="5" applyNumberFormat="1" applyFont="1" applyFill="1" applyBorder="1" applyAlignment="1">
      <alignment horizontal="center"/>
    </xf>
    <xf numFmtId="2" fontId="10" fillId="2" borderId="0" xfId="5" applyNumberFormat="1" applyFont="1" applyFill="1" applyAlignment="1">
      <alignment horizontal="center"/>
    </xf>
    <xf numFmtId="166" fontId="10" fillId="6" borderId="41" xfId="5" applyNumberFormat="1" applyFont="1" applyFill="1" applyBorder="1" applyAlignment="1">
      <alignment horizontal="center"/>
    </xf>
    <xf numFmtId="166" fontId="10" fillId="2" borderId="0" xfId="5" applyNumberFormat="1" applyFont="1" applyFill="1" applyAlignment="1">
      <alignment horizontal="center"/>
    </xf>
    <xf numFmtId="166" fontId="10" fillId="6" borderId="17" xfId="5" applyNumberFormat="1" applyFont="1" applyFill="1" applyBorder="1" applyAlignment="1">
      <alignment horizontal="center"/>
    </xf>
    <xf numFmtId="0" fontId="10" fillId="2" borderId="42" xfId="5" applyFont="1" applyFill="1" applyBorder="1" applyAlignment="1">
      <alignment horizontal="right"/>
    </xf>
    <xf numFmtId="166" fontId="12" fillId="3" borderId="41" xfId="5" applyNumberFormat="1" applyFont="1" applyFill="1" applyBorder="1" applyAlignment="1" applyProtection="1">
      <alignment horizontal="center"/>
      <protection locked="0"/>
    </xf>
    <xf numFmtId="166" fontId="10" fillId="2" borderId="0" xfId="5" applyNumberFormat="1" applyFont="1" applyFill="1"/>
    <xf numFmtId="0" fontId="10" fillId="2" borderId="29" xfId="5" applyFont="1" applyFill="1" applyBorder="1" applyAlignment="1">
      <alignment horizontal="right"/>
    </xf>
    <xf numFmtId="1" fontId="10" fillId="2" borderId="0" xfId="5" applyNumberFormat="1" applyFont="1" applyFill="1" applyAlignment="1">
      <alignment horizontal="center"/>
    </xf>
    <xf numFmtId="0" fontId="10" fillId="2" borderId="15" xfId="5" applyFont="1" applyFill="1" applyBorder="1" applyAlignment="1">
      <alignment horizontal="right"/>
    </xf>
    <xf numFmtId="2" fontId="10" fillId="6" borderId="15" xfId="5" applyNumberFormat="1" applyFont="1" applyFill="1" applyBorder="1" applyAlignment="1">
      <alignment horizontal="center"/>
    </xf>
    <xf numFmtId="171" fontId="11" fillId="7" borderId="13" xfId="5" applyNumberFormat="1" applyFont="1" applyFill="1" applyBorder="1" applyAlignment="1">
      <alignment horizontal="center"/>
    </xf>
    <xf numFmtId="171" fontId="10" fillId="2" borderId="0" xfId="5" applyNumberFormat="1" applyFont="1" applyFill="1" applyAlignment="1">
      <alignment horizontal="center"/>
    </xf>
    <xf numFmtId="10" fontId="10" fillId="6" borderId="41" xfId="5" applyNumberFormat="1" applyFont="1" applyFill="1" applyBorder="1" applyAlignment="1">
      <alignment horizontal="center"/>
    </xf>
    <xf numFmtId="0" fontId="10" fillId="2" borderId="43" xfId="5" applyFont="1" applyFill="1" applyBorder="1" applyAlignment="1">
      <alignment horizontal="right"/>
    </xf>
    <xf numFmtId="0" fontId="10" fillId="7" borderId="15" xfId="5" applyFont="1" applyFill="1" applyBorder="1" applyAlignment="1">
      <alignment horizontal="center"/>
    </xf>
    <xf numFmtId="0" fontId="3" fillId="2" borderId="0" xfId="5" applyFont="1" applyFill="1"/>
    <xf numFmtId="0" fontId="11" fillId="2" borderId="0" xfId="5" applyFont="1" applyFill="1" applyAlignment="1">
      <alignment horizontal="left"/>
    </xf>
    <xf numFmtId="0" fontId="10" fillId="2" borderId="0" xfId="5" applyFont="1" applyFill="1" applyAlignment="1">
      <alignment horizontal="left"/>
    </xf>
    <xf numFmtId="172" fontId="12" fillId="3" borderId="0" xfId="5" applyNumberFormat="1" applyFont="1" applyFill="1" applyAlignment="1" applyProtection="1">
      <alignment horizontal="center"/>
      <protection locked="0"/>
    </xf>
    <xf numFmtId="166" fontId="11" fillId="2" borderId="0" xfId="5" applyNumberFormat="1" applyFont="1" applyFill="1" applyAlignment="1" applyProtection="1">
      <alignment horizontal="center"/>
      <protection locked="0"/>
    </xf>
    <xf numFmtId="2" fontId="11" fillId="2" borderId="13" xfId="5" applyNumberFormat="1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0" fillId="2" borderId="13" xfId="5" applyFont="1" applyFill="1" applyBorder="1" applyAlignment="1">
      <alignment horizontal="center"/>
    </xf>
    <xf numFmtId="0" fontId="12" fillId="3" borderId="21" xfId="5" applyFont="1" applyFill="1" applyBorder="1" applyAlignment="1" applyProtection="1">
      <alignment horizontal="center"/>
      <protection locked="0"/>
    </xf>
    <xf numFmtId="166" fontId="10" fillId="2" borderId="21" xfId="5" applyNumberFormat="1" applyFont="1" applyFill="1" applyBorder="1" applyAlignment="1">
      <alignment horizontal="center"/>
    </xf>
    <xf numFmtId="10" fontId="10" fillId="2" borderId="13" xfId="5" applyNumberFormat="1" applyFont="1" applyFill="1" applyBorder="1" applyAlignment="1">
      <alignment horizontal="center" vertical="center"/>
    </xf>
    <xf numFmtId="0" fontId="10" fillId="2" borderId="14" xfId="5" applyFont="1" applyFill="1" applyBorder="1" applyAlignment="1">
      <alignment horizontal="center"/>
    </xf>
    <xf numFmtId="166" fontId="10" fillId="2" borderId="23" xfId="5" applyNumberFormat="1" applyFont="1" applyFill="1" applyBorder="1" applyAlignment="1">
      <alignment horizontal="center"/>
    </xf>
    <xf numFmtId="10" fontId="10" fillId="2" borderId="14" xfId="5" applyNumberFormat="1" applyFont="1" applyFill="1" applyBorder="1" applyAlignment="1">
      <alignment horizontal="center" vertical="center"/>
    </xf>
    <xf numFmtId="1" fontId="12" fillId="3" borderId="23" xfId="5" applyNumberFormat="1" applyFont="1" applyFill="1" applyBorder="1" applyAlignment="1" applyProtection="1">
      <alignment horizontal="center"/>
      <protection locked="0"/>
    </xf>
    <xf numFmtId="0" fontId="10" fillId="2" borderId="15" xfId="5" applyFont="1" applyFill="1" applyBorder="1" applyAlignment="1">
      <alignment horizontal="center"/>
    </xf>
    <xf numFmtId="0" fontId="12" fillId="3" borderId="43" xfId="5" applyFont="1" applyFill="1" applyBorder="1" applyAlignment="1" applyProtection="1">
      <alignment horizontal="center"/>
      <protection locked="0"/>
    </xf>
    <xf numFmtId="166" fontId="10" fillId="2" borderId="13" xfId="5" applyNumberFormat="1" applyFont="1" applyFill="1" applyBorder="1" applyAlignment="1">
      <alignment horizontal="center"/>
    </xf>
    <xf numFmtId="10" fontId="10" fillId="2" borderId="22" xfId="5" applyNumberFormat="1" applyFont="1" applyFill="1" applyBorder="1" applyAlignment="1">
      <alignment horizontal="center" vertical="center"/>
    </xf>
    <xf numFmtId="166" fontId="10" fillId="2" borderId="14" xfId="5" applyNumberFormat="1" applyFont="1" applyFill="1" applyBorder="1" applyAlignment="1">
      <alignment horizontal="center"/>
    </xf>
    <xf numFmtId="10" fontId="10" fillId="2" borderId="24" xfId="5" applyNumberFormat="1" applyFont="1" applyFill="1" applyBorder="1" applyAlignment="1">
      <alignment horizontal="center" vertical="center"/>
    </xf>
    <xf numFmtId="166" fontId="10" fillId="2" borderId="15" xfId="5" applyNumberFormat="1" applyFont="1" applyFill="1" applyBorder="1" applyAlignment="1">
      <alignment horizontal="center"/>
    </xf>
    <xf numFmtId="10" fontId="10" fillId="2" borderId="44" xfId="5" applyNumberFormat="1" applyFont="1" applyFill="1" applyBorder="1" applyAlignment="1">
      <alignment horizontal="center" vertical="center"/>
    </xf>
    <xf numFmtId="0" fontId="13" fillId="2" borderId="24" xfId="5" applyFont="1" applyFill="1" applyBorder="1" applyAlignment="1">
      <alignment horizontal="center"/>
    </xf>
    <xf numFmtId="2" fontId="13" fillId="2" borderId="44" xfId="5" applyNumberFormat="1" applyFont="1" applyFill="1" applyBorder="1" applyAlignment="1">
      <alignment horizontal="center"/>
    </xf>
    <xf numFmtId="10" fontId="10" fillId="2" borderId="15" xfId="5" applyNumberFormat="1" applyFont="1" applyFill="1" applyBorder="1" applyAlignment="1">
      <alignment horizontal="center" vertical="center"/>
    </xf>
    <xf numFmtId="0" fontId="10" fillId="2" borderId="45" xfId="5" applyFont="1" applyFill="1" applyBorder="1" applyAlignment="1">
      <alignment horizontal="right"/>
    </xf>
    <xf numFmtId="2" fontId="12" fillId="7" borderId="33" xfId="5" applyNumberFormat="1" applyFont="1" applyFill="1" applyBorder="1" applyAlignment="1">
      <alignment horizontal="center"/>
    </xf>
    <xf numFmtId="10" fontId="12" fillId="7" borderId="33" xfId="5" applyNumberFormat="1" applyFont="1" applyFill="1" applyBorder="1" applyAlignment="1">
      <alignment horizontal="center"/>
    </xf>
    <xf numFmtId="0" fontId="10" fillId="2" borderId="41" xfId="5" applyFont="1" applyFill="1" applyBorder="1" applyAlignment="1">
      <alignment horizontal="right"/>
    </xf>
    <xf numFmtId="10" fontId="12" fillId="6" borderId="57" xfId="5" applyNumberFormat="1" applyFont="1" applyFill="1" applyBorder="1" applyAlignment="1">
      <alignment horizontal="center"/>
    </xf>
    <xf numFmtId="0" fontId="10" fillId="2" borderId="17" xfId="5" applyFont="1" applyFill="1" applyBorder="1" applyAlignment="1">
      <alignment horizontal="right"/>
    </xf>
    <xf numFmtId="0" fontId="12" fillId="7" borderId="46" xfId="5" applyFont="1" applyFill="1" applyBorder="1" applyAlignment="1">
      <alignment horizontal="center"/>
    </xf>
    <xf numFmtId="165" fontId="12" fillId="2" borderId="0" xfId="5" applyNumberFormat="1" applyFont="1" applyFill="1" applyAlignment="1">
      <alignment horizontal="center"/>
    </xf>
    <xf numFmtId="0" fontId="11" fillId="2" borderId="47" xfId="5" applyFont="1" applyFill="1" applyBorder="1" applyAlignment="1">
      <alignment horizontal="center"/>
    </xf>
    <xf numFmtId="0" fontId="11" fillId="2" borderId="40" xfId="5" applyFont="1" applyFill="1" applyBorder="1" applyAlignment="1">
      <alignment horizontal="center"/>
    </xf>
    <xf numFmtId="0" fontId="11" fillId="2" borderId="10" xfId="5" applyFont="1" applyFill="1" applyBorder="1" applyAlignment="1">
      <alignment horizontal="center"/>
    </xf>
    <xf numFmtId="0" fontId="11" fillId="2" borderId="30" xfId="5" applyFont="1" applyFill="1" applyBorder="1" applyAlignment="1">
      <alignment horizontal="center"/>
    </xf>
    <xf numFmtId="0" fontId="10" fillId="2" borderId="48" xfId="5" applyFont="1" applyFill="1" applyBorder="1" applyAlignment="1">
      <alignment horizontal="center"/>
    </xf>
    <xf numFmtId="0" fontId="10" fillId="2" borderId="7" xfId="5" applyFont="1" applyFill="1" applyBorder="1" applyAlignment="1">
      <alignment horizontal="center"/>
    </xf>
    <xf numFmtId="171" fontId="12" fillId="3" borderId="34" xfId="5" applyNumberFormat="1" applyFont="1" applyFill="1" applyBorder="1" applyAlignment="1" applyProtection="1">
      <alignment horizontal="center"/>
      <protection locked="0"/>
    </xf>
    <xf numFmtId="1" fontId="11" fillId="6" borderId="49" xfId="5" applyNumberFormat="1" applyFont="1" applyFill="1" applyBorder="1" applyAlignment="1">
      <alignment horizontal="center"/>
    </xf>
    <xf numFmtId="1" fontId="11" fillId="6" borderId="50" xfId="5" applyNumberFormat="1" applyFont="1" applyFill="1" applyBorder="1" applyAlignment="1">
      <alignment horizontal="center"/>
    </xf>
    <xf numFmtId="171" fontId="11" fillId="6" borderId="15" xfId="5" applyNumberFormat="1" applyFont="1" applyFill="1" applyBorder="1" applyAlignment="1">
      <alignment horizontal="center"/>
    </xf>
    <xf numFmtId="0" fontId="10" fillId="2" borderId="51" xfId="5" applyFont="1" applyFill="1" applyBorder="1" applyAlignment="1">
      <alignment horizontal="right"/>
    </xf>
    <xf numFmtId="0" fontId="12" fillId="3" borderId="52" xfId="5" applyFont="1" applyFill="1" applyBorder="1" applyAlignment="1" applyProtection="1">
      <alignment horizontal="center"/>
      <protection locked="0"/>
    </xf>
    <xf numFmtId="0" fontId="10" fillId="2" borderId="25" xfId="5" applyFont="1" applyFill="1" applyBorder="1" applyAlignment="1">
      <alignment horizontal="right"/>
    </xf>
    <xf numFmtId="2" fontId="10" fillId="6" borderId="27" xfId="5" applyNumberFormat="1" applyFont="1" applyFill="1" applyBorder="1" applyAlignment="1">
      <alignment horizontal="center"/>
    </xf>
    <xf numFmtId="2" fontId="10" fillId="7" borderId="27" xfId="5" applyNumberFormat="1" applyFont="1" applyFill="1" applyBorder="1" applyAlignment="1">
      <alignment horizontal="center"/>
    </xf>
    <xf numFmtId="166" fontId="10" fillId="6" borderId="27" xfId="5" applyNumberFormat="1" applyFont="1" applyFill="1" applyBorder="1" applyAlignment="1">
      <alignment horizontal="center"/>
    </xf>
    <xf numFmtId="166" fontId="10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10" fillId="2" borderId="53" xfId="5" applyFont="1" applyFill="1" applyBorder="1" applyAlignment="1">
      <alignment horizontal="right"/>
    </xf>
    <xf numFmtId="2" fontId="10" fillId="7" borderId="30" xfId="5" applyNumberFormat="1" applyFont="1" applyFill="1" applyBorder="1" applyAlignment="1">
      <alignment horizontal="center"/>
    </xf>
    <xf numFmtId="0" fontId="11" fillId="2" borderId="0" xfId="5" applyFont="1" applyFill="1" applyAlignment="1">
      <alignment horizontal="center" wrapText="1"/>
    </xf>
    <xf numFmtId="0" fontId="10" fillId="2" borderId="16" xfId="5" applyFont="1" applyFill="1" applyBorder="1" applyAlignment="1">
      <alignment horizontal="right"/>
    </xf>
    <xf numFmtId="171" fontId="11" fillId="7" borderId="16" xfId="5" applyNumberFormat="1" applyFont="1" applyFill="1" applyBorder="1" applyAlignment="1">
      <alignment horizontal="center"/>
    </xf>
    <xf numFmtId="10" fontId="10" fillId="2" borderId="0" xfId="5" applyNumberFormat="1" applyFont="1" applyFill="1" applyAlignment="1">
      <alignment horizontal="center"/>
    </xf>
    <xf numFmtId="10" fontId="11" fillId="6" borderId="41" xfId="5" applyNumberFormat="1" applyFont="1" applyFill="1" applyBorder="1" applyAlignment="1">
      <alignment horizontal="center"/>
    </xf>
    <xf numFmtId="0" fontId="11" fillId="7" borderId="17" xfId="5" applyFont="1" applyFill="1" applyBorder="1" applyAlignment="1">
      <alignment horizontal="center"/>
    </xf>
    <xf numFmtId="0" fontId="11" fillId="2" borderId="54" xfId="5" applyFont="1" applyFill="1" applyBorder="1" applyAlignment="1">
      <alignment horizontal="center"/>
    </xf>
    <xf numFmtId="0" fontId="11" fillId="2" borderId="55" xfId="5" applyFont="1" applyFill="1" applyBorder="1" applyAlignment="1">
      <alignment horizontal="center"/>
    </xf>
    <xf numFmtId="0" fontId="11" fillId="2" borderId="22" xfId="5" applyFont="1" applyFill="1" applyBorder="1" applyAlignment="1">
      <alignment horizontal="center" wrapText="1"/>
    </xf>
    <xf numFmtId="0" fontId="10" fillId="2" borderId="23" xfId="5" applyFont="1" applyFill="1" applyBorder="1" applyAlignment="1">
      <alignment horizontal="center"/>
    </xf>
    <xf numFmtId="1" fontId="12" fillId="3" borderId="31" xfId="5" applyNumberFormat="1" applyFont="1" applyFill="1" applyBorder="1" applyAlignment="1" applyProtection="1">
      <alignment horizontal="center"/>
      <protection locked="0"/>
    </xf>
    <xf numFmtId="166" fontId="10" fillId="2" borderId="26" xfId="5" applyNumberFormat="1" applyFont="1" applyFill="1" applyBorder="1" applyAlignment="1">
      <alignment horizontal="center"/>
    </xf>
    <xf numFmtId="10" fontId="10" fillId="2" borderId="30" xfId="5" applyNumberFormat="1" applyFont="1" applyFill="1" applyBorder="1" applyAlignment="1">
      <alignment horizontal="center"/>
    </xf>
    <xf numFmtId="166" fontId="10" fillId="2" borderId="31" xfId="5" applyNumberFormat="1" applyFont="1" applyFill="1" applyBorder="1" applyAlignment="1">
      <alignment horizontal="center"/>
    </xf>
    <xf numFmtId="10" fontId="10" fillId="2" borderId="32" xfId="5" applyNumberFormat="1" applyFont="1" applyFill="1" applyBorder="1" applyAlignment="1">
      <alignment horizontal="center"/>
    </xf>
    <xf numFmtId="0" fontId="10" fillId="2" borderId="34" xfId="5" applyFont="1" applyFill="1" applyBorder="1" applyAlignment="1">
      <alignment horizontal="center"/>
    </xf>
    <xf numFmtId="1" fontId="12" fillId="3" borderId="35" xfId="5" applyNumberFormat="1" applyFont="1" applyFill="1" applyBorder="1" applyAlignment="1" applyProtection="1">
      <alignment horizontal="center"/>
      <protection locked="0"/>
    </xf>
    <xf numFmtId="166" fontId="10" fillId="2" borderId="35" xfId="5" applyNumberFormat="1" applyFont="1" applyFill="1" applyBorder="1" applyAlignment="1">
      <alignment horizontal="center"/>
    </xf>
    <xf numFmtId="10" fontId="10" fillId="2" borderId="36" xfId="5" applyNumberFormat="1" applyFont="1" applyFill="1" applyBorder="1" applyAlignment="1">
      <alignment horizontal="center"/>
    </xf>
    <xf numFmtId="2" fontId="10" fillId="2" borderId="24" xfId="5" applyNumberFormat="1" applyFont="1" applyFill="1" applyBorder="1" applyAlignment="1">
      <alignment horizontal="center"/>
    </xf>
    <xf numFmtId="171" fontId="10" fillId="2" borderId="2" xfId="5" applyNumberFormat="1" applyFont="1" applyFill="1" applyBorder="1" applyAlignment="1">
      <alignment horizontal="right"/>
    </xf>
    <xf numFmtId="2" fontId="12" fillId="7" borderId="27" xfId="5" applyNumberFormat="1" applyFont="1" applyFill="1" applyBorder="1" applyAlignment="1">
      <alignment horizontal="center"/>
    </xf>
    <xf numFmtId="10" fontId="12" fillId="7" borderId="27" xfId="5" applyNumberFormat="1" applyFont="1" applyFill="1" applyBorder="1" applyAlignment="1">
      <alignment horizontal="center"/>
    </xf>
    <xf numFmtId="0" fontId="10" fillId="2" borderId="23" xfId="5" applyFont="1" applyFill="1" applyBorder="1"/>
    <xf numFmtId="10" fontId="12" fillId="6" borderId="27" xfId="5" applyNumberFormat="1" applyFont="1" applyFill="1" applyBorder="1" applyAlignment="1">
      <alignment horizontal="center"/>
    </xf>
    <xf numFmtId="0" fontId="10" fillId="2" borderId="43" xfId="5" applyFont="1" applyFill="1" applyBorder="1"/>
    <xf numFmtId="0" fontId="10" fillId="2" borderId="56" xfId="5" applyFont="1" applyFill="1" applyBorder="1" applyAlignment="1">
      <alignment horizontal="right"/>
    </xf>
    <xf numFmtId="0" fontId="12" fillId="7" borderId="17" xfId="5" applyFont="1" applyFill="1" applyBorder="1" applyAlignment="1">
      <alignment horizontal="center"/>
    </xf>
    <xf numFmtId="0" fontId="18" fillId="2" borderId="0" xfId="5" applyFont="1" applyFill="1" applyAlignment="1">
      <alignment horizontal="right" vertical="center" wrapText="1"/>
    </xf>
    <xf numFmtId="0" fontId="18" fillId="2" borderId="9" xfId="5" applyFont="1" applyFill="1" applyBorder="1" applyAlignment="1">
      <alignment horizontal="left" vertical="center" wrapText="1"/>
    </xf>
    <xf numFmtId="0" fontId="10" fillId="2" borderId="9" xfId="5" applyFont="1" applyFill="1" applyBorder="1"/>
    <xf numFmtId="0" fontId="10" fillId="2" borderId="10" xfId="5" applyFont="1" applyFill="1" applyBorder="1" applyAlignment="1">
      <alignment horizontal="center"/>
    </xf>
    <xf numFmtId="0" fontId="10" fillId="2" borderId="7" xfId="5" applyFont="1" applyFill="1" applyBorder="1"/>
    <xf numFmtId="0" fontId="11" fillId="2" borderId="11" xfId="5" applyFont="1" applyFill="1" applyBorder="1"/>
    <xf numFmtId="0" fontId="10" fillId="2" borderId="11" xfId="5" applyFont="1" applyFill="1" applyBorder="1"/>
    <xf numFmtId="0" fontId="2" fillId="2" borderId="0" xfId="6" applyFont="1" applyFill="1"/>
    <xf numFmtId="0" fontId="10" fillId="2" borderId="0" xfId="6" applyFont="1" applyFill="1"/>
    <xf numFmtId="0" fontId="23" fillId="2" borderId="0" xfId="6" applyFill="1"/>
    <xf numFmtId="0" fontId="11" fillId="2" borderId="0" xfId="6" applyFont="1" applyFill="1"/>
    <xf numFmtId="0" fontId="12" fillId="2" borderId="0" xfId="6" applyFont="1" applyFill="1" applyAlignment="1" applyProtection="1">
      <alignment horizontal="right"/>
      <protection locked="0"/>
    </xf>
    <xf numFmtId="0" fontId="12" fillId="2" borderId="0" xfId="6" applyFont="1" applyFill="1" applyAlignment="1" applyProtection="1">
      <alignment horizontal="left"/>
      <protection locked="0"/>
    </xf>
    <xf numFmtId="0" fontId="13" fillId="2" borderId="0" xfId="6" applyFont="1" applyFill="1"/>
    <xf numFmtId="0" fontId="13" fillId="3" borderId="0" xfId="6" applyFont="1" applyFill="1" applyAlignment="1" applyProtection="1">
      <alignment horizontal="left"/>
      <protection locked="0"/>
    </xf>
    <xf numFmtId="0" fontId="10" fillId="3" borderId="0" xfId="6" applyFont="1" applyFill="1" applyProtection="1">
      <protection locked="0"/>
    </xf>
    <xf numFmtId="168" fontId="13" fillId="3" borderId="0" xfId="6" applyNumberFormat="1" applyFont="1" applyFill="1" applyAlignment="1" applyProtection="1">
      <alignment horizontal="center"/>
      <protection locked="0"/>
    </xf>
    <xf numFmtId="169" fontId="10" fillId="2" borderId="0" xfId="6" applyNumberFormat="1" applyFont="1" applyFill="1" applyAlignment="1">
      <alignment horizontal="left"/>
    </xf>
    <xf numFmtId="0" fontId="3" fillId="2" borderId="0" xfId="6" applyFont="1" applyFill="1" applyAlignment="1">
      <alignment horizontal="left"/>
    </xf>
    <xf numFmtId="0" fontId="11" fillId="2" borderId="0" xfId="6" applyFont="1" applyFill="1" applyAlignment="1">
      <alignment horizontal="right"/>
    </xf>
    <xf numFmtId="0" fontId="10" fillId="2" borderId="0" xfId="6" applyFont="1" applyFill="1" applyAlignment="1">
      <alignment horizontal="right"/>
    </xf>
    <xf numFmtId="0" fontId="12" fillId="3" borderId="0" xfId="6" applyFont="1" applyFill="1" applyAlignment="1" applyProtection="1">
      <alignment horizontal="center"/>
      <protection locked="0"/>
    </xf>
    <xf numFmtId="0" fontId="13" fillId="3" borderId="0" xfId="6" applyFont="1" applyFill="1" applyAlignment="1" applyProtection="1">
      <alignment horizontal="center"/>
      <protection locked="0"/>
    </xf>
    <xf numFmtId="0" fontId="5" fillId="2" borderId="1" xfId="6" applyFont="1" applyFill="1" applyBorder="1" applyAlignment="1">
      <alignment horizontal="center"/>
    </xf>
    <xf numFmtId="0" fontId="14" fillId="2" borderId="0" xfId="6" applyFont="1" applyFill="1" applyAlignment="1">
      <alignment vertical="center" wrapText="1"/>
    </xf>
    <xf numFmtId="0" fontId="11" fillId="2" borderId="0" xfId="6" applyFont="1" applyFill="1" applyAlignment="1">
      <alignment horizontal="center"/>
    </xf>
    <xf numFmtId="0" fontId="15" fillId="2" borderId="0" xfId="6" applyFont="1" applyFill="1"/>
    <xf numFmtId="0" fontId="16" fillId="2" borderId="0" xfId="6" applyFont="1" applyFill="1"/>
    <xf numFmtId="2" fontId="12" fillId="3" borderId="0" xfId="6" applyNumberFormat="1" applyFont="1" applyFill="1" applyAlignment="1" applyProtection="1">
      <alignment horizontal="center"/>
      <protection locked="0"/>
    </xf>
    <xf numFmtId="0" fontId="11" fillId="2" borderId="0" xfId="6" applyFont="1" applyFill="1" applyAlignment="1">
      <alignment vertical="center" wrapText="1"/>
    </xf>
    <xf numFmtId="0" fontId="17" fillId="2" borderId="0" xfId="6" applyFont="1" applyFill="1"/>
    <xf numFmtId="2" fontId="11" fillId="2" borderId="0" xfId="6" applyNumberFormat="1" applyFont="1" applyFill="1" applyAlignment="1">
      <alignment horizontal="center"/>
    </xf>
    <xf numFmtId="0" fontId="18" fillId="2" borderId="0" xfId="6" applyFont="1" applyFill="1" applyAlignment="1">
      <alignment horizontal="left" vertical="center" wrapText="1"/>
    </xf>
    <xf numFmtId="170" fontId="11" fillId="2" borderId="0" xfId="6" applyNumberFormat="1" applyFont="1" applyFill="1" applyAlignment="1">
      <alignment horizontal="center"/>
    </xf>
    <xf numFmtId="0" fontId="10" fillId="2" borderId="21" xfId="6" applyFont="1" applyFill="1" applyBorder="1" applyAlignment="1">
      <alignment horizontal="right"/>
    </xf>
    <xf numFmtId="0" fontId="12" fillId="3" borderId="22" xfId="6" applyFont="1" applyFill="1" applyBorder="1" applyAlignment="1" applyProtection="1">
      <alignment horizontal="center"/>
      <protection locked="0"/>
    </xf>
    <xf numFmtId="0" fontId="10" fillId="2" borderId="23" xfId="6" applyFont="1" applyFill="1" applyBorder="1" applyAlignment="1">
      <alignment horizontal="right"/>
    </xf>
    <xf numFmtId="0" fontId="12" fillId="3" borderId="24" xfId="6" applyFont="1" applyFill="1" applyBorder="1" applyAlignment="1" applyProtection="1">
      <alignment horizontal="center"/>
      <protection locked="0"/>
    </xf>
    <xf numFmtId="0" fontId="11" fillId="2" borderId="22" xfId="6" applyFont="1" applyFill="1" applyBorder="1" applyAlignment="1">
      <alignment horizontal="center"/>
    </xf>
    <xf numFmtId="0" fontId="11" fillId="2" borderId="25" xfId="6" applyFont="1" applyFill="1" applyBorder="1" applyAlignment="1">
      <alignment horizontal="center"/>
    </xf>
    <xf numFmtId="0" fontId="11" fillId="2" borderId="26" xfId="6" applyFont="1" applyFill="1" applyBorder="1" applyAlignment="1">
      <alignment horizontal="center"/>
    </xf>
    <xf numFmtId="0" fontId="11" fillId="2" borderId="27" xfId="6" applyFont="1" applyFill="1" applyBorder="1" applyAlignment="1">
      <alignment horizontal="center"/>
    </xf>
    <xf numFmtId="0" fontId="11" fillId="2" borderId="12" xfId="6" applyFont="1" applyFill="1" applyBorder="1" applyAlignment="1">
      <alignment horizontal="center"/>
    </xf>
    <xf numFmtId="0" fontId="10" fillId="2" borderId="28" xfId="6" applyFont="1" applyFill="1" applyBorder="1" applyAlignment="1">
      <alignment horizontal="center"/>
    </xf>
    <xf numFmtId="0" fontId="12" fillId="3" borderId="29" xfId="6" applyFont="1" applyFill="1" applyBorder="1" applyAlignment="1" applyProtection="1">
      <alignment horizontal="center"/>
      <protection locked="0"/>
    </xf>
    <xf numFmtId="171" fontId="10" fillId="2" borderId="26" xfId="6" applyNumberFormat="1" applyFont="1" applyFill="1" applyBorder="1" applyAlignment="1">
      <alignment horizontal="center"/>
    </xf>
    <xf numFmtId="171" fontId="10" fillId="2" borderId="30" xfId="6" applyNumberFormat="1" applyFont="1" applyFill="1" applyBorder="1" applyAlignment="1">
      <alignment horizontal="center"/>
    </xf>
    <xf numFmtId="0" fontId="17" fillId="2" borderId="13" xfId="6" applyFont="1" applyFill="1" applyBorder="1"/>
    <xf numFmtId="0" fontId="10" fillId="2" borderId="24" xfId="6" applyFont="1" applyFill="1" applyBorder="1" applyAlignment="1">
      <alignment horizontal="center"/>
    </xf>
    <xf numFmtId="171" fontId="10" fillId="2" borderId="31" xfId="6" applyNumberFormat="1" applyFont="1" applyFill="1" applyBorder="1" applyAlignment="1">
      <alignment horizontal="center"/>
    </xf>
    <xf numFmtId="0" fontId="12" fillId="3" borderId="23" xfId="6" applyFont="1" applyFill="1" applyBorder="1" applyAlignment="1" applyProtection="1">
      <alignment horizontal="center"/>
      <protection locked="0"/>
    </xf>
    <xf numFmtId="171" fontId="10" fillId="2" borderId="32" xfId="6" applyNumberFormat="1" applyFont="1" applyFill="1" applyBorder="1" applyAlignment="1">
      <alignment horizontal="center"/>
    </xf>
    <xf numFmtId="0" fontId="10" fillId="2" borderId="33" xfId="6" applyFont="1" applyFill="1" applyBorder="1" applyAlignment="1">
      <alignment horizontal="center"/>
    </xf>
    <xf numFmtId="0" fontId="12" fillId="3" borderId="34" xfId="6" applyFont="1" applyFill="1" applyBorder="1" applyAlignment="1" applyProtection="1">
      <alignment horizontal="center"/>
      <protection locked="0"/>
    </xf>
    <xf numFmtId="171" fontId="10" fillId="2" borderId="35" xfId="6" applyNumberFormat="1" applyFont="1" applyFill="1" applyBorder="1" applyAlignment="1">
      <alignment horizontal="center"/>
    </xf>
    <xf numFmtId="171" fontId="10" fillId="2" borderId="36" xfId="6" applyNumberFormat="1" applyFont="1" applyFill="1" applyBorder="1" applyAlignment="1">
      <alignment horizontal="center"/>
    </xf>
    <xf numFmtId="0" fontId="10" fillId="2" borderId="15" xfId="6" applyFont="1" applyFill="1" applyBorder="1"/>
    <xf numFmtId="0" fontId="10" fillId="2" borderId="24" xfId="6" applyFont="1" applyFill="1" applyBorder="1" applyAlignment="1">
      <alignment horizontal="right"/>
    </xf>
    <xf numFmtId="1" fontId="11" fillId="6" borderId="37" xfId="6" applyNumberFormat="1" applyFont="1" applyFill="1" applyBorder="1" applyAlignment="1">
      <alignment horizontal="center"/>
    </xf>
    <xf numFmtId="171" fontId="11" fillId="6" borderId="38" xfId="6" applyNumberFormat="1" applyFont="1" applyFill="1" applyBorder="1" applyAlignment="1">
      <alignment horizontal="center"/>
    </xf>
    <xf numFmtId="171" fontId="11" fillId="6" borderId="39" xfId="6" applyNumberFormat="1" applyFont="1" applyFill="1" applyBorder="1" applyAlignment="1">
      <alignment horizontal="center"/>
    </xf>
    <xf numFmtId="0" fontId="2" fillId="2" borderId="0" xfId="6" applyFont="1" applyFill="1" applyAlignment="1">
      <alignment horizontal="center"/>
    </xf>
    <xf numFmtId="0" fontId="10" fillId="2" borderId="40" xfId="6" applyFont="1" applyFill="1" applyBorder="1" applyAlignment="1">
      <alignment horizontal="right"/>
    </xf>
    <xf numFmtId="0" fontId="12" fillId="3" borderId="16" xfId="6" applyFont="1" applyFill="1" applyBorder="1" applyAlignment="1" applyProtection="1">
      <alignment horizontal="center"/>
      <protection locked="0"/>
    </xf>
    <xf numFmtId="0" fontId="10" fillId="2" borderId="11" xfId="6" applyFont="1" applyFill="1" applyBorder="1" applyAlignment="1">
      <alignment horizontal="right"/>
    </xf>
    <xf numFmtId="2" fontId="10" fillId="6" borderId="41" xfId="6" applyNumberFormat="1" applyFont="1" applyFill="1" applyBorder="1" applyAlignment="1">
      <alignment horizontal="center"/>
    </xf>
    <xf numFmtId="0" fontId="10" fillId="2" borderId="0" xfId="6" applyFont="1" applyFill="1" applyAlignment="1">
      <alignment horizontal="center"/>
    </xf>
    <xf numFmtId="2" fontId="10" fillId="7" borderId="41" xfId="6" applyNumberFormat="1" applyFont="1" applyFill="1" applyBorder="1" applyAlignment="1">
      <alignment horizontal="center"/>
    </xf>
    <xf numFmtId="2" fontId="10" fillId="2" borderId="0" xfId="6" applyNumberFormat="1" applyFont="1" applyFill="1" applyAlignment="1">
      <alignment horizontal="center"/>
    </xf>
    <xf numFmtId="166" fontId="10" fillId="6" borderId="41" xfId="6" applyNumberFormat="1" applyFont="1" applyFill="1" applyBorder="1" applyAlignment="1">
      <alignment horizontal="center"/>
    </xf>
    <xf numFmtId="166" fontId="10" fillId="2" borderId="0" xfId="6" applyNumberFormat="1" applyFont="1" applyFill="1" applyAlignment="1">
      <alignment horizontal="center"/>
    </xf>
    <xf numFmtId="166" fontId="10" fillId="6" borderId="17" xfId="6" applyNumberFormat="1" applyFont="1" applyFill="1" applyBorder="1" applyAlignment="1">
      <alignment horizontal="center"/>
    </xf>
    <xf numFmtId="0" fontId="10" fillId="2" borderId="42" xfId="6" applyFont="1" applyFill="1" applyBorder="1" applyAlignment="1">
      <alignment horizontal="right"/>
    </xf>
    <xf numFmtId="166" fontId="12" fillId="3" borderId="41" xfId="6" applyNumberFormat="1" applyFont="1" applyFill="1" applyBorder="1" applyAlignment="1" applyProtection="1">
      <alignment horizontal="center"/>
      <protection locked="0"/>
    </xf>
    <xf numFmtId="166" fontId="10" fillId="2" borderId="0" xfId="6" applyNumberFormat="1" applyFont="1" applyFill="1"/>
    <xf numFmtId="0" fontId="10" fillId="2" borderId="29" xfId="6" applyFont="1" applyFill="1" applyBorder="1" applyAlignment="1">
      <alignment horizontal="right"/>
    </xf>
    <xf numFmtId="1" fontId="10" fillId="2" borderId="0" xfId="6" applyNumberFormat="1" applyFont="1" applyFill="1" applyAlignment="1">
      <alignment horizontal="center"/>
    </xf>
    <xf numFmtId="0" fontId="10" fillId="2" borderId="15" xfId="6" applyFont="1" applyFill="1" applyBorder="1" applyAlignment="1">
      <alignment horizontal="right"/>
    </xf>
    <xf numFmtId="2" fontId="10" fillId="6" borderId="15" xfId="6" applyNumberFormat="1" applyFont="1" applyFill="1" applyBorder="1" applyAlignment="1">
      <alignment horizontal="center"/>
    </xf>
    <xf numFmtId="171" fontId="11" fillId="7" borderId="13" xfId="6" applyNumberFormat="1" applyFont="1" applyFill="1" applyBorder="1" applyAlignment="1">
      <alignment horizontal="center"/>
    </xf>
    <xf numFmtId="171" fontId="10" fillId="2" borderId="0" xfId="6" applyNumberFormat="1" applyFont="1" applyFill="1" applyAlignment="1">
      <alignment horizontal="center"/>
    </xf>
    <xf numFmtId="10" fontId="10" fillId="6" borderId="41" xfId="6" applyNumberFormat="1" applyFont="1" applyFill="1" applyBorder="1" applyAlignment="1">
      <alignment horizontal="center"/>
    </xf>
    <xf numFmtId="0" fontId="10" fillId="2" borderId="43" xfId="6" applyFont="1" applyFill="1" applyBorder="1" applyAlignment="1">
      <alignment horizontal="right"/>
    </xf>
    <xf numFmtId="0" fontId="10" fillId="7" borderId="15" xfId="6" applyFont="1" applyFill="1" applyBorder="1" applyAlignment="1">
      <alignment horizontal="center"/>
    </xf>
    <xf numFmtId="0" fontId="3" fillId="2" borderId="0" xfId="6" applyFont="1" applyFill="1"/>
    <xf numFmtId="0" fontId="11" fillId="2" borderId="0" xfId="6" applyFont="1" applyFill="1" applyAlignment="1">
      <alignment horizontal="left"/>
    </xf>
    <xf numFmtId="0" fontId="10" fillId="2" borderId="0" xfId="6" applyFont="1" applyFill="1" applyAlignment="1">
      <alignment horizontal="left"/>
    </xf>
    <xf numFmtId="172" fontId="12" fillId="3" borderId="0" xfId="6" applyNumberFormat="1" applyFont="1" applyFill="1" applyAlignment="1" applyProtection="1">
      <alignment horizontal="center"/>
      <protection locked="0"/>
    </xf>
    <xf numFmtId="166" fontId="11" fillId="2" borderId="0" xfId="6" applyNumberFormat="1" applyFont="1" applyFill="1" applyAlignment="1" applyProtection="1">
      <alignment horizontal="center"/>
      <protection locked="0"/>
    </xf>
    <xf numFmtId="2" fontId="11" fillId="2" borderId="13" xfId="6" applyNumberFormat="1" applyFont="1" applyFill="1" applyBorder="1" applyAlignment="1">
      <alignment horizontal="center"/>
    </xf>
    <xf numFmtId="0" fontId="11" fillId="2" borderId="13" xfId="6" applyFont="1" applyFill="1" applyBorder="1" applyAlignment="1">
      <alignment horizontal="center"/>
    </xf>
    <xf numFmtId="0" fontId="10" fillId="2" borderId="13" xfId="6" applyFont="1" applyFill="1" applyBorder="1" applyAlignment="1">
      <alignment horizontal="center"/>
    </xf>
    <xf numFmtId="0" fontId="12" fillId="3" borderId="21" xfId="6" applyFont="1" applyFill="1" applyBorder="1" applyAlignment="1" applyProtection="1">
      <alignment horizontal="center"/>
      <protection locked="0"/>
    </xf>
    <xf numFmtId="166" fontId="10" fillId="2" borderId="21" xfId="6" applyNumberFormat="1" applyFont="1" applyFill="1" applyBorder="1" applyAlignment="1">
      <alignment horizontal="center"/>
    </xf>
    <xf numFmtId="10" fontId="10" fillId="2" borderId="13" xfId="6" applyNumberFormat="1" applyFont="1" applyFill="1" applyBorder="1" applyAlignment="1">
      <alignment horizontal="center" vertical="center"/>
    </xf>
    <xf numFmtId="0" fontId="10" fillId="2" borderId="14" xfId="6" applyFont="1" applyFill="1" applyBorder="1" applyAlignment="1">
      <alignment horizontal="center"/>
    </xf>
    <xf numFmtId="166" fontId="10" fillId="2" borderId="23" xfId="6" applyNumberFormat="1" applyFont="1" applyFill="1" applyBorder="1" applyAlignment="1">
      <alignment horizontal="center"/>
    </xf>
    <xf numFmtId="10" fontId="10" fillId="2" borderId="14" xfId="6" applyNumberFormat="1" applyFont="1" applyFill="1" applyBorder="1" applyAlignment="1">
      <alignment horizontal="center" vertical="center"/>
    </xf>
    <xf numFmtId="1" fontId="12" fillId="3" borderId="23" xfId="6" applyNumberFormat="1" applyFont="1" applyFill="1" applyBorder="1" applyAlignment="1" applyProtection="1">
      <alignment horizontal="center"/>
      <protection locked="0"/>
    </xf>
    <xf numFmtId="0" fontId="10" fillId="2" borderId="15" xfId="6" applyFont="1" applyFill="1" applyBorder="1" applyAlignment="1">
      <alignment horizontal="center"/>
    </xf>
    <xf numFmtId="0" fontId="12" fillId="3" borderId="43" xfId="6" applyFont="1" applyFill="1" applyBorder="1" applyAlignment="1" applyProtection="1">
      <alignment horizontal="center"/>
      <protection locked="0"/>
    </xf>
    <xf numFmtId="166" fontId="10" fillId="2" borderId="13" xfId="6" applyNumberFormat="1" applyFont="1" applyFill="1" applyBorder="1" applyAlignment="1">
      <alignment horizontal="center"/>
    </xf>
    <xf numFmtId="10" fontId="10" fillId="2" borderId="22" xfId="6" applyNumberFormat="1" applyFont="1" applyFill="1" applyBorder="1" applyAlignment="1">
      <alignment horizontal="center" vertical="center"/>
    </xf>
    <xf numFmtId="166" fontId="10" fillId="2" borderId="14" xfId="6" applyNumberFormat="1" applyFont="1" applyFill="1" applyBorder="1" applyAlignment="1">
      <alignment horizontal="center"/>
    </xf>
    <xf numFmtId="10" fontId="10" fillId="2" borderId="24" xfId="6" applyNumberFormat="1" applyFont="1" applyFill="1" applyBorder="1" applyAlignment="1">
      <alignment horizontal="center" vertical="center"/>
    </xf>
    <xf numFmtId="166" fontId="10" fillId="2" borderId="15" xfId="6" applyNumberFormat="1" applyFont="1" applyFill="1" applyBorder="1" applyAlignment="1">
      <alignment horizontal="center"/>
    </xf>
    <xf numFmtId="10" fontId="10" fillId="2" borderId="44" xfId="6" applyNumberFormat="1" applyFont="1" applyFill="1" applyBorder="1" applyAlignment="1">
      <alignment horizontal="center" vertical="center"/>
    </xf>
    <xf numFmtId="0" fontId="13" fillId="2" borderId="24" xfId="6" applyFont="1" applyFill="1" applyBorder="1" applyAlignment="1">
      <alignment horizontal="center"/>
    </xf>
    <xf numFmtId="2" fontId="13" fillId="2" borderId="44" xfId="6" applyNumberFormat="1" applyFont="1" applyFill="1" applyBorder="1" applyAlignment="1">
      <alignment horizontal="center"/>
    </xf>
    <xf numFmtId="10" fontId="10" fillId="2" borderId="15" xfId="6" applyNumberFormat="1" applyFont="1" applyFill="1" applyBorder="1" applyAlignment="1">
      <alignment horizontal="center" vertical="center"/>
    </xf>
    <xf numFmtId="0" fontId="10" fillId="2" borderId="45" xfId="6" applyFont="1" applyFill="1" applyBorder="1" applyAlignment="1">
      <alignment horizontal="right"/>
    </xf>
    <xf numFmtId="2" fontId="12" fillId="7" borderId="33" xfId="6" applyNumberFormat="1" applyFont="1" applyFill="1" applyBorder="1" applyAlignment="1">
      <alignment horizontal="center"/>
    </xf>
    <xf numFmtId="10" fontId="12" fillId="7" borderId="33" xfId="6" applyNumberFormat="1" applyFont="1" applyFill="1" applyBorder="1" applyAlignment="1">
      <alignment horizontal="center"/>
    </xf>
    <xf numFmtId="0" fontId="10" fillId="2" borderId="41" xfId="6" applyFont="1" applyFill="1" applyBorder="1" applyAlignment="1">
      <alignment horizontal="right"/>
    </xf>
    <xf numFmtId="10" fontId="12" fillId="6" borderId="57" xfId="6" applyNumberFormat="1" applyFont="1" applyFill="1" applyBorder="1" applyAlignment="1">
      <alignment horizontal="center"/>
    </xf>
    <xf numFmtId="0" fontId="10" fillId="2" borderId="17" xfId="6" applyFont="1" applyFill="1" applyBorder="1" applyAlignment="1">
      <alignment horizontal="right"/>
    </xf>
    <xf numFmtId="0" fontId="12" fillId="7" borderId="46" xfId="6" applyFont="1" applyFill="1" applyBorder="1" applyAlignment="1">
      <alignment horizontal="center"/>
    </xf>
    <xf numFmtId="165" fontId="12" fillId="2" borderId="0" xfId="6" applyNumberFormat="1" applyFont="1" applyFill="1" applyAlignment="1">
      <alignment horizontal="center"/>
    </xf>
    <xf numFmtId="0" fontId="11" fillId="2" borderId="47" xfId="6" applyFont="1" applyFill="1" applyBorder="1" applyAlignment="1">
      <alignment horizontal="center"/>
    </xf>
    <xf numFmtId="0" fontId="11" fillId="2" borderId="40" xfId="6" applyFont="1" applyFill="1" applyBorder="1" applyAlignment="1">
      <alignment horizontal="center"/>
    </xf>
    <xf numFmtId="0" fontId="11" fillId="2" borderId="10" xfId="6" applyFont="1" applyFill="1" applyBorder="1" applyAlignment="1">
      <alignment horizontal="center"/>
    </xf>
    <xf numFmtId="0" fontId="11" fillId="2" borderId="30" xfId="6" applyFont="1" applyFill="1" applyBorder="1" applyAlignment="1">
      <alignment horizontal="center"/>
    </xf>
    <xf numFmtId="0" fontId="10" fillId="2" borderId="48" xfId="6" applyFont="1" applyFill="1" applyBorder="1" applyAlignment="1">
      <alignment horizontal="center"/>
    </xf>
    <xf numFmtId="0" fontId="10" fillId="2" borderId="7" xfId="6" applyFont="1" applyFill="1" applyBorder="1" applyAlignment="1">
      <alignment horizontal="center"/>
    </xf>
    <xf numFmtId="171" fontId="12" fillId="3" borderId="34" xfId="6" applyNumberFormat="1" applyFont="1" applyFill="1" applyBorder="1" applyAlignment="1" applyProtection="1">
      <alignment horizontal="center"/>
      <protection locked="0"/>
    </xf>
    <xf numFmtId="1" fontId="11" fillId="6" borderId="49" xfId="6" applyNumberFormat="1" applyFont="1" applyFill="1" applyBorder="1" applyAlignment="1">
      <alignment horizontal="center"/>
    </xf>
    <xf numFmtId="1" fontId="11" fillId="6" borderId="50" xfId="6" applyNumberFormat="1" applyFont="1" applyFill="1" applyBorder="1" applyAlignment="1">
      <alignment horizontal="center"/>
    </xf>
    <xf numFmtId="171" fontId="11" fillId="6" borderId="15" xfId="6" applyNumberFormat="1" applyFont="1" applyFill="1" applyBorder="1" applyAlignment="1">
      <alignment horizontal="center"/>
    </xf>
    <xf numFmtId="0" fontId="10" fillId="2" borderId="51" xfId="6" applyFont="1" applyFill="1" applyBorder="1" applyAlignment="1">
      <alignment horizontal="right"/>
    </xf>
    <xf numFmtId="0" fontId="12" fillId="3" borderId="52" xfId="6" applyFont="1" applyFill="1" applyBorder="1" applyAlignment="1" applyProtection="1">
      <alignment horizontal="center"/>
      <protection locked="0"/>
    </xf>
    <xf numFmtId="0" fontId="10" fillId="2" borderId="25" xfId="6" applyFont="1" applyFill="1" applyBorder="1" applyAlignment="1">
      <alignment horizontal="right"/>
    </xf>
    <xf numFmtId="2" fontId="10" fillId="6" borderId="27" xfId="6" applyNumberFormat="1" applyFont="1" applyFill="1" applyBorder="1" applyAlignment="1">
      <alignment horizontal="center"/>
    </xf>
    <xf numFmtId="2" fontId="10" fillId="7" borderId="27" xfId="6" applyNumberFormat="1" applyFont="1" applyFill="1" applyBorder="1" applyAlignment="1">
      <alignment horizontal="center"/>
    </xf>
    <xf numFmtId="166" fontId="10" fillId="6" borderId="27" xfId="6" applyNumberFormat="1" applyFont="1" applyFill="1" applyBorder="1" applyAlignment="1">
      <alignment horizontal="center"/>
    </xf>
    <xf numFmtId="166" fontId="10" fillId="7" borderId="27" xfId="6" applyNumberFormat="1" applyFont="1" applyFill="1" applyBorder="1" applyAlignment="1">
      <alignment horizontal="center"/>
    </xf>
    <xf numFmtId="2" fontId="2" fillId="2" borderId="0" xfId="6" applyNumberFormat="1" applyFont="1" applyFill="1" applyAlignment="1">
      <alignment horizontal="center"/>
    </xf>
    <xf numFmtId="0" fontId="10" fillId="2" borderId="53" xfId="6" applyFont="1" applyFill="1" applyBorder="1" applyAlignment="1">
      <alignment horizontal="right"/>
    </xf>
    <xf numFmtId="2" fontId="10" fillId="7" borderId="30" xfId="6" applyNumberFormat="1" applyFont="1" applyFill="1" applyBorder="1" applyAlignment="1">
      <alignment horizontal="center"/>
    </xf>
    <xf numFmtId="0" fontId="11" fillId="2" borderId="0" xfId="6" applyFont="1" applyFill="1" applyAlignment="1">
      <alignment horizontal="center" wrapText="1"/>
    </xf>
    <xf numFmtId="0" fontId="10" fillId="2" borderId="16" xfId="6" applyFont="1" applyFill="1" applyBorder="1" applyAlignment="1">
      <alignment horizontal="right"/>
    </xf>
    <xf numFmtId="171" fontId="11" fillId="7" borderId="16" xfId="6" applyNumberFormat="1" applyFont="1" applyFill="1" applyBorder="1" applyAlignment="1">
      <alignment horizontal="center"/>
    </xf>
    <xf numFmtId="10" fontId="10" fillId="2" borderId="0" xfId="6" applyNumberFormat="1" applyFont="1" applyFill="1" applyAlignment="1">
      <alignment horizontal="center"/>
    </xf>
    <xf numFmtId="10" fontId="11" fillId="6" borderId="41" xfId="6" applyNumberFormat="1" applyFont="1" applyFill="1" applyBorder="1" applyAlignment="1">
      <alignment horizontal="center"/>
    </xf>
    <xf numFmtId="0" fontId="11" fillId="7" borderId="17" xfId="6" applyFont="1" applyFill="1" applyBorder="1" applyAlignment="1">
      <alignment horizontal="center"/>
    </xf>
    <xf numFmtId="0" fontId="11" fillId="2" borderId="54" xfId="6" applyFont="1" applyFill="1" applyBorder="1" applyAlignment="1">
      <alignment horizontal="center"/>
    </xf>
    <xf numFmtId="0" fontId="11" fillId="2" borderId="55" xfId="6" applyFont="1" applyFill="1" applyBorder="1" applyAlignment="1">
      <alignment horizontal="center"/>
    </xf>
    <xf numFmtId="0" fontId="11" fillId="2" borderId="22" xfId="6" applyFont="1" applyFill="1" applyBorder="1" applyAlignment="1">
      <alignment horizontal="center" wrapText="1"/>
    </xf>
    <xf numFmtId="0" fontId="10" fillId="2" borderId="23" xfId="6" applyFont="1" applyFill="1" applyBorder="1" applyAlignment="1">
      <alignment horizontal="center"/>
    </xf>
    <xf numFmtId="1" fontId="12" fillId="3" borderId="31" xfId="6" applyNumberFormat="1" applyFont="1" applyFill="1" applyBorder="1" applyAlignment="1" applyProtection="1">
      <alignment horizontal="center"/>
      <protection locked="0"/>
    </xf>
    <xf numFmtId="166" fontId="10" fillId="2" borderId="26" xfId="6" applyNumberFormat="1" applyFont="1" applyFill="1" applyBorder="1" applyAlignment="1">
      <alignment horizontal="center"/>
    </xf>
    <xf numFmtId="10" fontId="10" fillId="2" borderId="30" xfId="6" applyNumberFormat="1" applyFont="1" applyFill="1" applyBorder="1" applyAlignment="1">
      <alignment horizontal="center"/>
    </xf>
    <xf numFmtId="166" fontId="10" fillId="2" borderId="31" xfId="6" applyNumberFormat="1" applyFont="1" applyFill="1" applyBorder="1" applyAlignment="1">
      <alignment horizontal="center"/>
    </xf>
    <xf numFmtId="10" fontId="10" fillId="2" borderId="32" xfId="6" applyNumberFormat="1" applyFont="1" applyFill="1" applyBorder="1" applyAlignment="1">
      <alignment horizontal="center"/>
    </xf>
    <xf numFmtId="0" fontId="10" fillId="2" borderId="34" xfId="6" applyFont="1" applyFill="1" applyBorder="1" applyAlignment="1">
      <alignment horizontal="center"/>
    </xf>
    <xf numFmtId="1" fontId="12" fillId="3" borderId="35" xfId="6" applyNumberFormat="1" applyFont="1" applyFill="1" applyBorder="1" applyAlignment="1" applyProtection="1">
      <alignment horizontal="center"/>
      <protection locked="0"/>
    </xf>
    <xf numFmtId="166" fontId="10" fillId="2" borderId="35" xfId="6" applyNumberFormat="1" applyFont="1" applyFill="1" applyBorder="1" applyAlignment="1">
      <alignment horizontal="center"/>
    </xf>
    <xf numFmtId="10" fontId="10" fillId="2" borderId="36" xfId="6" applyNumberFormat="1" applyFont="1" applyFill="1" applyBorder="1" applyAlignment="1">
      <alignment horizontal="center"/>
    </xf>
    <xf numFmtId="2" fontId="10" fillId="2" borderId="24" xfId="6" applyNumberFormat="1" applyFont="1" applyFill="1" applyBorder="1" applyAlignment="1">
      <alignment horizontal="center"/>
    </xf>
    <xf numFmtId="171" fontId="10" fillId="2" borderId="2" xfId="6" applyNumberFormat="1" applyFont="1" applyFill="1" applyBorder="1" applyAlignment="1">
      <alignment horizontal="right"/>
    </xf>
    <xf numFmtId="2" fontId="12" fillId="7" borderId="27" xfId="6" applyNumberFormat="1" applyFont="1" applyFill="1" applyBorder="1" applyAlignment="1">
      <alignment horizontal="center"/>
    </xf>
    <xf numFmtId="10" fontId="12" fillId="7" borderId="27" xfId="6" applyNumberFormat="1" applyFont="1" applyFill="1" applyBorder="1" applyAlignment="1">
      <alignment horizontal="center"/>
    </xf>
    <xf numFmtId="0" fontId="10" fillId="2" borderId="23" xfId="6" applyFont="1" applyFill="1" applyBorder="1"/>
    <xf numFmtId="10" fontId="12" fillId="6" borderId="27" xfId="6" applyNumberFormat="1" applyFont="1" applyFill="1" applyBorder="1" applyAlignment="1">
      <alignment horizontal="center"/>
    </xf>
    <xf numFmtId="0" fontId="10" fillId="2" borderId="43" xfId="6" applyFont="1" applyFill="1" applyBorder="1"/>
    <xf numFmtId="0" fontId="10" fillId="2" borderId="56" xfId="6" applyFont="1" applyFill="1" applyBorder="1" applyAlignment="1">
      <alignment horizontal="right"/>
    </xf>
    <xf numFmtId="0" fontId="12" fillId="7" borderId="17" xfId="6" applyFont="1" applyFill="1" applyBorder="1" applyAlignment="1">
      <alignment horizontal="center"/>
    </xf>
    <xf numFmtId="0" fontId="18" fillId="2" borderId="0" xfId="6" applyFont="1" applyFill="1" applyAlignment="1">
      <alignment horizontal="right" vertical="center" wrapText="1"/>
    </xf>
    <xf numFmtId="0" fontId="18" fillId="2" borderId="9" xfId="6" applyFont="1" applyFill="1" applyBorder="1" applyAlignment="1">
      <alignment horizontal="left" vertical="center" wrapText="1"/>
    </xf>
    <xf numFmtId="0" fontId="10" fillId="2" borderId="9" xfId="6" applyFont="1" applyFill="1" applyBorder="1"/>
    <xf numFmtId="0" fontId="10" fillId="2" borderId="10" xfId="6" applyFont="1" applyFill="1" applyBorder="1" applyAlignment="1">
      <alignment horizontal="center"/>
    </xf>
    <xf numFmtId="0" fontId="10" fillId="2" borderId="7" xfId="6" applyFont="1" applyFill="1" applyBorder="1"/>
    <xf numFmtId="0" fontId="11" fillId="2" borderId="11" xfId="6" applyFont="1" applyFill="1" applyBorder="1"/>
    <xf numFmtId="0" fontId="10" fillId="2" borderId="11" xfId="6" applyFont="1" applyFill="1" applyBorder="1"/>
    <xf numFmtId="0" fontId="27" fillId="2" borderId="0" xfId="2" applyFont="1" applyFill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/>
      <protection locked="0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58" xfId="2" applyFont="1" applyFill="1" applyBorder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43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1" fillId="2" borderId="10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2" fontId="12" fillId="3" borderId="13" xfId="2" applyNumberFormat="1" applyFont="1" applyFill="1" applyBorder="1" applyAlignment="1" applyProtection="1">
      <alignment horizontal="center" vertical="center"/>
      <protection locked="0"/>
    </xf>
    <xf numFmtId="2" fontId="12" fillId="3" borderId="14" xfId="2" applyNumberFormat="1" applyFont="1" applyFill="1" applyBorder="1" applyAlignment="1" applyProtection="1">
      <alignment horizontal="center" vertical="center"/>
      <protection locked="0"/>
    </xf>
    <xf numFmtId="2" fontId="12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43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/>
      <protection locked="0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vertical="center" wrapText="1"/>
    </xf>
    <xf numFmtId="0" fontId="18" fillId="2" borderId="44" xfId="2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/>
    </xf>
    <xf numFmtId="0" fontId="18" fillId="2" borderId="10" xfId="2" applyFont="1" applyFill="1" applyBorder="1" applyAlignment="1">
      <alignment horizontal="lef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1" fillId="2" borderId="10" xfId="2" applyFont="1" applyFill="1" applyBorder="1" applyAlignment="1">
      <alignment horizontal="center"/>
    </xf>
    <xf numFmtId="0" fontId="18" fillId="2" borderId="18" xfId="5" applyFont="1" applyFill="1" applyBorder="1" applyAlignment="1">
      <alignment horizontal="left" vertical="center" wrapText="1"/>
    </xf>
    <xf numFmtId="0" fontId="18" fillId="2" borderId="19" xfId="5" applyFont="1" applyFill="1" applyBorder="1" applyAlignment="1">
      <alignment horizontal="left" vertical="center" wrapText="1"/>
    </xf>
    <xf numFmtId="0" fontId="18" fillId="2" borderId="20" xfId="5" applyFont="1" applyFill="1" applyBorder="1" applyAlignment="1">
      <alignment horizontal="left" vertical="center" wrapText="1"/>
    </xf>
    <xf numFmtId="0" fontId="20" fillId="2" borderId="0" xfId="5" applyFont="1" applyFill="1" applyAlignment="1">
      <alignment horizontal="center" vertical="center"/>
    </xf>
    <xf numFmtId="0" fontId="21" fillId="2" borderId="0" xfId="5" applyFont="1" applyFill="1" applyAlignment="1">
      <alignment horizontal="center" vertical="center"/>
    </xf>
    <xf numFmtId="0" fontId="18" fillId="2" borderId="18" xfId="5" applyFont="1" applyFill="1" applyBorder="1" applyAlignment="1">
      <alignment horizontal="center"/>
    </xf>
    <xf numFmtId="0" fontId="18" fillId="2" borderId="19" xfId="5" applyFont="1" applyFill="1" applyBorder="1" applyAlignment="1">
      <alignment horizontal="center"/>
    </xf>
    <xf numFmtId="0" fontId="18" fillId="2" borderId="20" xfId="5" applyFont="1" applyFill="1" applyBorder="1" applyAlignment="1">
      <alignment horizontal="center"/>
    </xf>
    <xf numFmtId="0" fontId="19" fillId="2" borderId="10" xfId="5" applyFont="1" applyFill="1" applyBorder="1" applyAlignment="1">
      <alignment horizontal="center" vertical="center"/>
    </xf>
    <xf numFmtId="0" fontId="12" fillId="3" borderId="0" xfId="5" applyFont="1" applyFill="1" applyAlignment="1" applyProtection="1">
      <alignment horizontal="left" wrapText="1"/>
      <protection locked="0"/>
    </xf>
    <xf numFmtId="0" fontId="13" fillId="3" borderId="0" xfId="5" applyFont="1" applyFill="1" applyAlignment="1" applyProtection="1">
      <alignment horizontal="left" wrapText="1"/>
      <protection locked="0"/>
    </xf>
    <xf numFmtId="0" fontId="13" fillId="3" borderId="0" xfId="5" applyFont="1" applyFill="1" applyAlignment="1" applyProtection="1">
      <alignment horizontal="left"/>
      <protection locked="0"/>
    </xf>
    <xf numFmtId="0" fontId="18" fillId="2" borderId="18" xfId="5" applyFont="1" applyFill="1" applyBorder="1" applyAlignment="1">
      <alignment horizontal="justify" vertical="center" wrapText="1"/>
    </xf>
    <xf numFmtId="0" fontId="18" fillId="2" borderId="19" xfId="5" applyFont="1" applyFill="1" applyBorder="1" applyAlignment="1">
      <alignment horizontal="justify" vertical="center" wrapText="1"/>
    </xf>
    <xf numFmtId="0" fontId="18" fillId="2" borderId="20" xfId="5" applyFont="1" applyFill="1" applyBorder="1" applyAlignment="1">
      <alignment horizontal="justify" vertical="center" wrapText="1"/>
    </xf>
    <xf numFmtId="0" fontId="11" fillId="2" borderId="47" xfId="5" applyFont="1" applyFill="1" applyBorder="1" applyAlignment="1">
      <alignment horizontal="center"/>
    </xf>
    <xf numFmtId="0" fontId="11" fillId="2" borderId="40" xfId="5" applyFont="1" applyFill="1" applyBorder="1" applyAlignment="1">
      <alignment horizontal="center"/>
    </xf>
    <xf numFmtId="0" fontId="11" fillId="2" borderId="58" xfId="5" applyFont="1" applyFill="1" applyBorder="1" applyAlignment="1">
      <alignment horizontal="center"/>
    </xf>
    <xf numFmtId="10" fontId="14" fillId="2" borderId="14" xfId="5" applyNumberFormat="1" applyFont="1" applyFill="1" applyBorder="1" applyAlignment="1">
      <alignment horizontal="center" vertical="center"/>
    </xf>
    <xf numFmtId="0" fontId="18" fillId="2" borderId="21" xfId="5" applyFont="1" applyFill="1" applyBorder="1" applyAlignment="1">
      <alignment horizontal="left" vertical="center" wrapText="1"/>
    </xf>
    <xf numFmtId="0" fontId="18" fillId="2" borderId="22" xfId="5" applyFont="1" applyFill="1" applyBorder="1" applyAlignment="1">
      <alignment horizontal="left" vertical="center" wrapText="1"/>
    </xf>
    <xf numFmtId="0" fontId="18" fillId="2" borderId="43" xfId="5" applyFont="1" applyFill="1" applyBorder="1" applyAlignment="1">
      <alignment horizontal="left" vertical="center" wrapText="1"/>
    </xf>
    <xf numFmtId="0" fontId="18" fillId="2" borderId="44" xfId="5" applyFont="1" applyFill="1" applyBorder="1" applyAlignment="1">
      <alignment horizontal="left" vertical="center" wrapText="1"/>
    </xf>
    <xf numFmtId="0" fontId="11" fillId="2" borderId="10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0" fontId="11" fillId="2" borderId="9" xfId="5" applyFont="1" applyFill="1" applyBorder="1" applyAlignment="1">
      <alignment horizontal="center" vertical="center"/>
    </xf>
    <xf numFmtId="2" fontId="12" fillId="3" borderId="13" xfId="5" applyNumberFormat="1" applyFont="1" applyFill="1" applyBorder="1" applyAlignment="1" applyProtection="1">
      <alignment horizontal="center" vertical="center"/>
      <protection locked="0"/>
    </xf>
    <xf numFmtId="2" fontId="12" fillId="3" borderId="14" xfId="5" applyNumberFormat="1" applyFont="1" applyFill="1" applyBorder="1" applyAlignment="1" applyProtection="1">
      <alignment horizontal="center" vertical="center"/>
      <protection locked="0"/>
    </xf>
    <xf numFmtId="2" fontId="12" fillId="3" borderId="15" xfId="5" applyNumberFormat="1" applyFont="1" applyFill="1" applyBorder="1" applyAlignment="1" applyProtection="1">
      <alignment horizontal="center" vertical="center"/>
      <protection locked="0"/>
    </xf>
    <xf numFmtId="0" fontId="11" fillId="2" borderId="43" xfId="5" applyFont="1" applyFill="1" applyBorder="1" applyAlignment="1">
      <alignment horizontal="center" vertical="center"/>
    </xf>
    <xf numFmtId="0" fontId="12" fillId="3" borderId="0" xfId="5" applyFont="1" applyFill="1" applyAlignment="1" applyProtection="1">
      <alignment horizontal="left"/>
      <protection locked="0"/>
    </xf>
    <xf numFmtId="0" fontId="18" fillId="2" borderId="21" xfId="5" applyFont="1" applyFill="1" applyBorder="1" applyAlignment="1">
      <alignment horizontal="center" vertical="center" wrapText="1"/>
    </xf>
    <xf numFmtId="0" fontId="18" fillId="2" borderId="22" xfId="5" applyFont="1" applyFill="1" applyBorder="1" applyAlignment="1">
      <alignment horizontal="center" vertical="center" wrapText="1"/>
    </xf>
    <xf numFmtId="0" fontId="18" fillId="2" borderId="43" xfId="5" applyFont="1" applyFill="1" applyBorder="1" applyAlignment="1">
      <alignment horizontal="center" vertical="center" wrapText="1"/>
    </xf>
    <xf numFmtId="0" fontId="18" fillId="2" borderId="44" xfId="5" applyFont="1" applyFill="1" applyBorder="1" applyAlignment="1">
      <alignment horizontal="center" vertical="center" wrapText="1"/>
    </xf>
    <xf numFmtId="0" fontId="11" fillId="2" borderId="0" xfId="5" applyFont="1" applyFill="1" applyAlignment="1">
      <alignment horizontal="center"/>
    </xf>
    <xf numFmtId="0" fontId="18" fillId="2" borderId="10" xfId="5" applyFont="1" applyFill="1" applyBorder="1" applyAlignment="1">
      <alignment horizontal="left" vertical="center" wrapText="1"/>
    </xf>
    <xf numFmtId="0" fontId="18" fillId="2" borderId="9" xfId="5" applyFont="1" applyFill="1" applyBorder="1" applyAlignment="1">
      <alignment horizontal="left" vertical="center" wrapText="1"/>
    </xf>
    <xf numFmtId="0" fontId="11" fillId="2" borderId="10" xfId="5" applyFont="1" applyFill="1" applyBorder="1" applyAlignment="1">
      <alignment horizontal="center"/>
    </xf>
    <xf numFmtId="0" fontId="18" fillId="2" borderId="18" xfId="6" applyFont="1" applyFill="1" applyBorder="1" applyAlignment="1">
      <alignment horizontal="left" vertical="center" wrapText="1"/>
    </xf>
    <xf numFmtId="0" fontId="18" fillId="2" borderId="19" xfId="6" applyFont="1" applyFill="1" applyBorder="1" applyAlignment="1">
      <alignment horizontal="left" vertical="center" wrapText="1"/>
    </xf>
    <xf numFmtId="0" fontId="18" fillId="2" borderId="20" xfId="6" applyFont="1" applyFill="1" applyBorder="1" applyAlignment="1">
      <alignment horizontal="left" vertical="center" wrapText="1"/>
    </xf>
    <xf numFmtId="0" fontId="20" fillId="2" borderId="0" xfId="6" applyFont="1" applyFill="1" applyAlignment="1">
      <alignment horizontal="center" vertical="center"/>
    </xf>
    <xf numFmtId="0" fontId="21" fillId="2" borderId="0" xfId="6" applyFont="1" applyFill="1" applyAlignment="1">
      <alignment horizontal="center" vertical="center"/>
    </xf>
    <xf numFmtId="0" fontId="18" fillId="2" borderId="18" xfId="6" applyFont="1" applyFill="1" applyBorder="1" applyAlignment="1">
      <alignment horizontal="center"/>
    </xf>
    <xf numFmtId="0" fontId="18" fillId="2" borderId="19" xfId="6" applyFont="1" applyFill="1" applyBorder="1" applyAlignment="1">
      <alignment horizontal="center"/>
    </xf>
    <xf numFmtId="0" fontId="18" fillId="2" borderId="20" xfId="6" applyFont="1" applyFill="1" applyBorder="1" applyAlignment="1">
      <alignment horizontal="center"/>
    </xf>
    <xf numFmtId="0" fontId="19" fillId="2" borderId="10" xfId="6" applyFont="1" applyFill="1" applyBorder="1" applyAlignment="1">
      <alignment horizontal="center" vertical="center"/>
    </xf>
    <xf numFmtId="0" fontId="12" fillId="3" borderId="0" xfId="6" applyFont="1" applyFill="1" applyAlignment="1" applyProtection="1">
      <alignment horizontal="left" wrapText="1"/>
      <protection locked="0"/>
    </xf>
    <xf numFmtId="0" fontId="13" fillId="3" borderId="0" xfId="6" applyFont="1" applyFill="1" applyAlignment="1" applyProtection="1">
      <alignment horizontal="left" wrapText="1"/>
      <protection locked="0"/>
    </xf>
    <xf numFmtId="0" fontId="13" fillId="3" borderId="0" xfId="6" applyFont="1" applyFill="1" applyAlignment="1" applyProtection="1">
      <alignment horizontal="left"/>
      <protection locked="0"/>
    </xf>
    <xf numFmtId="0" fontId="18" fillId="2" borderId="18" xfId="6" applyFont="1" applyFill="1" applyBorder="1" applyAlignment="1">
      <alignment horizontal="justify" vertical="center" wrapText="1"/>
    </xf>
    <xf numFmtId="0" fontId="18" fillId="2" borderId="19" xfId="6" applyFont="1" applyFill="1" applyBorder="1" applyAlignment="1">
      <alignment horizontal="justify" vertical="center" wrapText="1"/>
    </xf>
    <xf numFmtId="0" fontId="18" fillId="2" borderId="20" xfId="6" applyFont="1" applyFill="1" applyBorder="1" applyAlignment="1">
      <alignment horizontal="justify" vertical="center" wrapText="1"/>
    </xf>
    <xf numFmtId="0" fontId="11" fillId="2" borderId="47" xfId="6" applyFont="1" applyFill="1" applyBorder="1" applyAlignment="1">
      <alignment horizontal="center"/>
    </xf>
    <xf numFmtId="0" fontId="11" fillId="2" borderId="40" xfId="6" applyFont="1" applyFill="1" applyBorder="1" applyAlignment="1">
      <alignment horizontal="center"/>
    </xf>
    <xf numFmtId="0" fontId="11" fillId="2" borderId="58" xfId="6" applyFont="1" applyFill="1" applyBorder="1" applyAlignment="1">
      <alignment horizontal="center"/>
    </xf>
    <xf numFmtId="10" fontId="14" fillId="2" borderId="14" xfId="6" applyNumberFormat="1" applyFont="1" applyFill="1" applyBorder="1" applyAlignment="1">
      <alignment horizontal="center" vertical="center"/>
    </xf>
    <xf numFmtId="0" fontId="18" fillId="2" borderId="21" xfId="6" applyFont="1" applyFill="1" applyBorder="1" applyAlignment="1">
      <alignment horizontal="left" vertical="center" wrapText="1"/>
    </xf>
    <xf numFmtId="0" fontId="18" fillId="2" borderId="22" xfId="6" applyFont="1" applyFill="1" applyBorder="1" applyAlignment="1">
      <alignment horizontal="left" vertical="center" wrapText="1"/>
    </xf>
    <xf numFmtId="0" fontId="18" fillId="2" borderId="43" xfId="6" applyFont="1" applyFill="1" applyBorder="1" applyAlignment="1">
      <alignment horizontal="left" vertical="center" wrapText="1"/>
    </xf>
    <xf numFmtId="0" fontId="18" fillId="2" borderId="44" xfId="6" applyFont="1" applyFill="1" applyBorder="1" applyAlignment="1">
      <alignment horizontal="left" vertical="center" wrapText="1"/>
    </xf>
    <xf numFmtId="0" fontId="11" fillId="2" borderId="10" xfId="6" applyFont="1" applyFill="1" applyBorder="1" applyAlignment="1">
      <alignment horizontal="center" vertical="center"/>
    </xf>
    <xf numFmtId="0" fontId="11" fillId="2" borderId="0" xfId="6" applyFont="1" applyFill="1" applyAlignment="1">
      <alignment horizontal="center" vertical="center"/>
    </xf>
    <xf numFmtId="0" fontId="11" fillId="2" borderId="9" xfId="6" applyFont="1" applyFill="1" applyBorder="1" applyAlignment="1">
      <alignment horizontal="center" vertical="center"/>
    </xf>
    <xf numFmtId="2" fontId="12" fillId="3" borderId="13" xfId="6" applyNumberFormat="1" applyFont="1" applyFill="1" applyBorder="1" applyAlignment="1" applyProtection="1">
      <alignment horizontal="center" vertical="center"/>
      <protection locked="0"/>
    </xf>
    <xf numFmtId="2" fontId="12" fillId="3" borderId="14" xfId="6" applyNumberFormat="1" applyFont="1" applyFill="1" applyBorder="1" applyAlignment="1" applyProtection="1">
      <alignment horizontal="center" vertical="center"/>
      <protection locked="0"/>
    </xf>
    <xf numFmtId="2" fontId="12" fillId="3" borderId="15" xfId="6" applyNumberFormat="1" applyFont="1" applyFill="1" applyBorder="1" applyAlignment="1" applyProtection="1">
      <alignment horizontal="center" vertical="center"/>
      <protection locked="0"/>
    </xf>
    <xf numFmtId="0" fontId="11" fillId="2" borderId="43" xfId="6" applyFont="1" applyFill="1" applyBorder="1" applyAlignment="1">
      <alignment horizontal="center" vertical="center"/>
    </xf>
    <xf numFmtId="0" fontId="12" fillId="3" borderId="0" xfId="6" applyFont="1" applyFill="1" applyAlignment="1" applyProtection="1">
      <alignment horizontal="left"/>
      <protection locked="0"/>
    </xf>
    <xf numFmtId="0" fontId="18" fillId="2" borderId="21" xfId="6" applyFont="1" applyFill="1" applyBorder="1" applyAlignment="1">
      <alignment horizontal="center" vertical="center" wrapText="1"/>
    </xf>
    <xf numFmtId="0" fontId="18" fillId="2" borderId="22" xfId="6" applyFont="1" applyFill="1" applyBorder="1" applyAlignment="1">
      <alignment horizontal="center" vertical="center" wrapText="1"/>
    </xf>
    <xf numFmtId="0" fontId="18" fillId="2" borderId="43" xfId="6" applyFont="1" applyFill="1" applyBorder="1" applyAlignment="1">
      <alignment horizontal="center" vertical="center" wrapText="1"/>
    </xf>
    <xf numFmtId="0" fontId="18" fillId="2" borderId="44" xfId="6" applyFont="1" applyFill="1" applyBorder="1" applyAlignment="1">
      <alignment horizontal="center" vertical="center" wrapText="1"/>
    </xf>
    <xf numFmtId="0" fontId="11" fillId="2" borderId="0" xfId="6" applyFont="1" applyFill="1" applyAlignment="1">
      <alignment horizontal="center"/>
    </xf>
    <xf numFmtId="0" fontId="18" fillId="2" borderId="10" xfId="6" applyFont="1" applyFill="1" applyBorder="1" applyAlignment="1">
      <alignment horizontal="left" vertical="center" wrapText="1"/>
    </xf>
    <xf numFmtId="0" fontId="18" fillId="2" borderId="9" xfId="6" applyFont="1" applyFill="1" applyBorder="1" applyAlignment="1">
      <alignment horizontal="left" vertical="center" wrapText="1"/>
    </xf>
    <xf numFmtId="0" fontId="11" fillId="2" borderId="10" xfId="6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107"/>
  <sheetViews>
    <sheetView view="pageLayout" topLeftCell="A21" zoomScaleNormal="100" workbookViewId="0">
      <selection activeCell="B108" sqref="B108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50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590" t="s">
        <v>0</v>
      </c>
      <c r="B15" s="590"/>
      <c r="C15" s="590"/>
      <c r="D15" s="590"/>
      <c r="E15" s="590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122</v>
      </c>
      <c r="D17" s="220"/>
      <c r="E17" s="221"/>
    </row>
    <row r="18" spans="1:5" ht="16.5" customHeight="1" x14ac:dyDescent="0.3">
      <c r="A18" s="222" t="s">
        <v>4</v>
      </c>
      <c r="B18" s="223" t="s">
        <v>136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84.06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16.670000000000002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6.6680000000000017E-2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20420692</v>
      </c>
      <c r="C24" s="229">
        <v>70094.2</v>
      </c>
      <c r="D24" s="230">
        <v>1.2</v>
      </c>
      <c r="E24" s="231">
        <v>8.6</v>
      </c>
    </row>
    <row r="25" spans="1:5" ht="16.5" customHeight="1" x14ac:dyDescent="0.3">
      <c r="A25" s="228">
        <v>2</v>
      </c>
      <c r="B25" s="229">
        <v>20344360</v>
      </c>
      <c r="C25" s="229">
        <v>69785.600000000006</v>
      </c>
      <c r="D25" s="230">
        <v>1.2</v>
      </c>
      <c r="E25" s="230">
        <v>8.6</v>
      </c>
    </row>
    <row r="26" spans="1:5" ht="16.5" customHeight="1" x14ac:dyDescent="0.3">
      <c r="A26" s="228">
        <v>3</v>
      </c>
      <c r="B26" s="229">
        <v>20408505</v>
      </c>
      <c r="C26" s="229">
        <v>69688.899999999994</v>
      </c>
      <c r="D26" s="230">
        <v>1.2</v>
      </c>
      <c r="E26" s="230">
        <v>8.6</v>
      </c>
    </row>
    <row r="27" spans="1:5" ht="16.5" customHeight="1" x14ac:dyDescent="0.3">
      <c r="A27" s="228">
        <v>4</v>
      </c>
      <c r="B27" s="229">
        <v>20326724</v>
      </c>
      <c r="C27" s="229">
        <v>69602.3</v>
      </c>
      <c r="D27" s="230">
        <v>1.2</v>
      </c>
      <c r="E27" s="230">
        <v>8.6</v>
      </c>
    </row>
    <row r="28" spans="1:5" ht="16.5" customHeight="1" x14ac:dyDescent="0.3">
      <c r="A28" s="228">
        <v>5</v>
      </c>
      <c r="B28" s="229">
        <v>20394290</v>
      </c>
      <c r="C28" s="229">
        <v>69916.3</v>
      </c>
      <c r="D28" s="230">
        <v>1.2</v>
      </c>
      <c r="E28" s="230">
        <v>8.6</v>
      </c>
    </row>
    <row r="29" spans="1:5" ht="16.5" customHeight="1" x14ac:dyDescent="0.3">
      <c r="A29" s="228">
        <v>6</v>
      </c>
      <c r="B29" s="232">
        <v>20416552</v>
      </c>
      <c r="C29" s="232">
        <v>69734.2</v>
      </c>
      <c r="D29" s="233">
        <v>1.2</v>
      </c>
      <c r="E29" s="233">
        <v>8.6</v>
      </c>
    </row>
    <row r="30" spans="1:5" ht="16.5" customHeight="1" x14ac:dyDescent="0.3">
      <c r="A30" s="234" t="s">
        <v>18</v>
      </c>
      <c r="B30" s="235">
        <f>AVERAGE(B24:B29)</f>
        <v>20385187.166666668</v>
      </c>
      <c r="C30" s="236">
        <f>AVERAGE(C24:C29)</f>
        <v>69803.583333333328</v>
      </c>
      <c r="D30" s="237">
        <f>AVERAGE(D24:D29)</f>
        <v>1.2</v>
      </c>
      <c r="E30" s="237">
        <f>AVERAGE(E24:E29)</f>
        <v>8.6</v>
      </c>
    </row>
    <row r="31" spans="1:5" ht="16.5" customHeight="1" x14ac:dyDescent="0.3">
      <c r="A31" s="238" t="s">
        <v>19</v>
      </c>
      <c r="B31" s="239">
        <f>(STDEV(B24:B29)/B30)</f>
        <v>1.956772181042793E-3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123</v>
      </c>
      <c r="C34" s="248"/>
      <c r="D34" s="248"/>
      <c r="E34" s="248"/>
    </row>
    <row r="35" spans="1:5" ht="16.5" customHeight="1" x14ac:dyDescent="0.3">
      <c r="A35" s="222"/>
      <c r="B35" s="247" t="s">
        <v>124</v>
      </c>
      <c r="C35" s="248"/>
      <c r="D35" s="248"/>
      <c r="E35" s="248"/>
    </row>
    <row r="36" spans="1:5" ht="16.5" customHeight="1" x14ac:dyDescent="0.3">
      <c r="A36" s="222"/>
      <c r="B36" s="247" t="s">
        <v>125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136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84.06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16.670000000000002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6.6680000000000017E-2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20420692</v>
      </c>
      <c r="C45" s="229">
        <v>70094.2</v>
      </c>
      <c r="D45" s="230">
        <v>1.2</v>
      </c>
      <c r="E45" s="231">
        <v>8.6</v>
      </c>
    </row>
    <row r="46" spans="1:5" ht="16.5" customHeight="1" x14ac:dyDescent="0.3">
      <c r="A46" s="228">
        <v>2</v>
      </c>
      <c r="B46" s="229">
        <v>20344360</v>
      </c>
      <c r="C46" s="229">
        <v>69785.600000000006</v>
      </c>
      <c r="D46" s="230">
        <v>1.2</v>
      </c>
      <c r="E46" s="230">
        <v>8.6</v>
      </c>
    </row>
    <row r="47" spans="1:5" ht="16.5" customHeight="1" x14ac:dyDescent="0.3">
      <c r="A47" s="228">
        <v>3</v>
      </c>
      <c r="B47" s="229">
        <v>20408505</v>
      </c>
      <c r="C47" s="229">
        <v>69688.899999999994</v>
      </c>
      <c r="D47" s="230">
        <v>1.2</v>
      </c>
      <c r="E47" s="230">
        <v>8.6</v>
      </c>
    </row>
    <row r="48" spans="1:5" ht="16.5" customHeight="1" x14ac:dyDescent="0.3">
      <c r="A48" s="228">
        <v>4</v>
      </c>
      <c r="B48" s="229">
        <v>20326724</v>
      </c>
      <c r="C48" s="229">
        <v>69602.3</v>
      </c>
      <c r="D48" s="230">
        <v>1.2</v>
      </c>
      <c r="E48" s="230">
        <v>8.6</v>
      </c>
    </row>
    <row r="49" spans="1:7" ht="16.5" customHeight="1" x14ac:dyDescent="0.3">
      <c r="A49" s="228">
        <v>5</v>
      </c>
      <c r="B49" s="229">
        <v>20394290</v>
      </c>
      <c r="C49" s="229">
        <v>69916.3</v>
      </c>
      <c r="D49" s="230">
        <v>1.2</v>
      </c>
      <c r="E49" s="230">
        <v>8.6</v>
      </c>
    </row>
    <row r="50" spans="1:7" ht="16.5" customHeight="1" x14ac:dyDescent="0.3">
      <c r="A50" s="228">
        <v>6</v>
      </c>
      <c r="B50" s="232">
        <v>20416552</v>
      </c>
      <c r="C50" s="232">
        <v>69734.2</v>
      </c>
      <c r="D50" s="233">
        <v>1.2</v>
      </c>
      <c r="E50" s="233">
        <v>8.6</v>
      </c>
    </row>
    <row r="51" spans="1:7" ht="16.5" customHeight="1" x14ac:dyDescent="0.3">
      <c r="A51" s="234" t="s">
        <v>18</v>
      </c>
      <c r="B51" s="235">
        <f>AVERAGE(B45:B50)</f>
        <v>20385187.166666668</v>
      </c>
      <c r="C51" s="236">
        <f>AVERAGE(C45:C50)</f>
        <v>69803.583333333328</v>
      </c>
      <c r="D51" s="237">
        <f>AVERAGE(D45:D50)</f>
        <v>1.2</v>
      </c>
      <c r="E51" s="237">
        <f>AVERAGE(E45:E50)</f>
        <v>8.6</v>
      </c>
    </row>
    <row r="52" spans="1:7" ht="16.5" customHeight="1" x14ac:dyDescent="0.3">
      <c r="A52" s="238" t="s">
        <v>19</v>
      </c>
      <c r="B52" s="239">
        <f>(STDEV(B45:B50)/B51)</f>
        <v>1.956772181042793E-3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123</v>
      </c>
      <c r="C55" s="248"/>
      <c r="D55" s="248"/>
      <c r="E55" s="248"/>
    </row>
    <row r="56" spans="1:7" ht="16.5" customHeight="1" x14ac:dyDescent="0.3">
      <c r="A56" s="222"/>
      <c r="B56" s="247" t="s">
        <v>124</v>
      </c>
      <c r="C56" s="248"/>
      <c r="D56" s="248"/>
      <c r="E56" s="248"/>
    </row>
    <row r="57" spans="1:7" ht="16.5" customHeight="1" x14ac:dyDescent="0.3">
      <c r="A57" s="222"/>
      <c r="B57" s="247" t="s">
        <v>125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50"/>
      <c r="G58" s="50"/>
    </row>
    <row r="59" spans="1:7" ht="15" customHeight="1" x14ac:dyDescent="0.3">
      <c r="B59" s="591" t="s">
        <v>23</v>
      </c>
      <c r="C59" s="591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  <row r="107" spans="2:2" x14ac:dyDescent="0.25">
      <c r="B107" s="215">
        <v>1000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107"/>
  <sheetViews>
    <sheetView view="pageLayout" topLeftCell="A18" zoomScaleNormal="100" workbookViewId="0">
      <selection activeCell="B108" sqref="B108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50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590" t="s">
        <v>0</v>
      </c>
      <c r="B15" s="590"/>
      <c r="C15" s="590"/>
      <c r="D15" s="590"/>
      <c r="E15" s="590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122</v>
      </c>
      <c r="D17" s="220"/>
      <c r="E17" s="221"/>
    </row>
    <row r="18" spans="1:5" ht="16.5" customHeight="1" x14ac:dyDescent="0.3">
      <c r="A18" s="222" t="s">
        <v>4</v>
      </c>
      <c r="B18" s="223" t="s">
        <v>137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98.8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14.9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5.96E-2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6215959</v>
      </c>
      <c r="C24" s="229">
        <v>212865.5</v>
      </c>
      <c r="D24" s="230">
        <v>1.2</v>
      </c>
      <c r="E24" s="231">
        <v>17</v>
      </c>
    </row>
    <row r="25" spans="1:5" ht="16.5" customHeight="1" x14ac:dyDescent="0.3">
      <c r="A25" s="228">
        <v>2</v>
      </c>
      <c r="B25" s="229">
        <v>6146291</v>
      </c>
      <c r="C25" s="229">
        <v>213632.3</v>
      </c>
      <c r="D25" s="230">
        <v>1.2</v>
      </c>
      <c r="E25" s="230">
        <v>17</v>
      </c>
    </row>
    <row r="26" spans="1:5" ht="16.5" customHeight="1" x14ac:dyDescent="0.3">
      <c r="A26" s="228">
        <v>3</v>
      </c>
      <c r="B26" s="229">
        <v>6117690</v>
      </c>
      <c r="C26" s="229">
        <v>211832.5</v>
      </c>
      <c r="D26" s="230">
        <v>1.2</v>
      </c>
      <c r="E26" s="230">
        <v>17</v>
      </c>
    </row>
    <row r="27" spans="1:5" ht="16.5" customHeight="1" x14ac:dyDescent="0.3">
      <c r="A27" s="228">
        <v>4</v>
      </c>
      <c r="B27" s="229">
        <v>6046996</v>
      </c>
      <c r="C27" s="229">
        <v>211255.5</v>
      </c>
      <c r="D27" s="230">
        <v>1.2</v>
      </c>
      <c r="E27" s="230">
        <v>17</v>
      </c>
    </row>
    <row r="28" spans="1:5" ht="16.5" customHeight="1" x14ac:dyDescent="0.3">
      <c r="A28" s="228">
        <v>5</v>
      </c>
      <c r="B28" s="229">
        <v>6022405</v>
      </c>
      <c r="C28" s="229">
        <v>212011.9</v>
      </c>
      <c r="D28" s="230">
        <v>1.2</v>
      </c>
      <c r="E28" s="230">
        <v>17</v>
      </c>
    </row>
    <row r="29" spans="1:5" ht="16.5" customHeight="1" x14ac:dyDescent="0.3">
      <c r="A29" s="228">
        <v>6</v>
      </c>
      <c r="B29" s="232">
        <v>5987820</v>
      </c>
      <c r="C29" s="232">
        <v>211627.3</v>
      </c>
      <c r="D29" s="233">
        <v>1.2</v>
      </c>
      <c r="E29" s="233">
        <v>17.02</v>
      </c>
    </row>
    <row r="30" spans="1:5" ht="16.5" customHeight="1" x14ac:dyDescent="0.3">
      <c r="A30" s="234" t="s">
        <v>18</v>
      </c>
      <c r="B30" s="235">
        <f>AVERAGE(B24:B29)</f>
        <v>6089526.833333333</v>
      </c>
      <c r="C30" s="236">
        <f>AVERAGE(C24:C29)</f>
        <v>212204.16666666666</v>
      </c>
      <c r="D30" s="237">
        <f>AVERAGE(D24:D29)</f>
        <v>1.2</v>
      </c>
      <c r="E30" s="237">
        <f>AVERAGE(E24:E29)</f>
        <v>17.003333333333334</v>
      </c>
    </row>
    <row r="31" spans="1:5" ht="16.5" customHeight="1" x14ac:dyDescent="0.3">
      <c r="A31" s="238" t="s">
        <v>19</v>
      </c>
      <c r="B31" s="239">
        <f>(STDEV(B24:B29)/B30)</f>
        <v>1.4061164205120444E-2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123</v>
      </c>
      <c r="C34" s="248"/>
      <c r="D34" s="248"/>
      <c r="E34" s="248"/>
    </row>
    <row r="35" spans="1:5" ht="16.5" customHeight="1" x14ac:dyDescent="0.3">
      <c r="A35" s="222"/>
      <c r="B35" s="247" t="s">
        <v>124</v>
      </c>
      <c r="C35" s="248"/>
      <c r="D35" s="248"/>
      <c r="E35" s="248"/>
    </row>
    <row r="36" spans="1:5" ht="16.5" customHeight="1" x14ac:dyDescent="0.3">
      <c r="A36" s="222"/>
      <c r="B36" s="247" t="s">
        <v>125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137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98.8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14.9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5.96E-2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6215959</v>
      </c>
      <c r="C45" s="229">
        <v>212865.5</v>
      </c>
      <c r="D45" s="230">
        <v>1.2</v>
      </c>
      <c r="E45" s="231">
        <v>17</v>
      </c>
    </row>
    <row r="46" spans="1:5" ht="16.5" customHeight="1" x14ac:dyDescent="0.3">
      <c r="A46" s="228">
        <v>2</v>
      </c>
      <c r="B46" s="229">
        <v>6146291</v>
      </c>
      <c r="C46" s="229">
        <v>213632.3</v>
      </c>
      <c r="D46" s="230">
        <v>1.2</v>
      </c>
      <c r="E46" s="230">
        <v>17</v>
      </c>
    </row>
    <row r="47" spans="1:5" ht="16.5" customHeight="1" x14ac:dyDescent="0.3">
      <c r="A47" s="228">
        <v>3</v>
      </c>
      <c r="B47" s="229">
        <v>6117690</v>
      </c>
      <c r="C47" s="229">
        <v>211832.5</v>
      </c>
      <c r="D47" s="230">
        <v>1.2</v>
      </c>
      <c r="E47" s="230">
        <v>17</v>
      </c>
    </row>
    <row r="48" spans="1:5" ht="16.5" customHeight="1" x14ac:dyDescent="0.3">
      <c r="A48" s="228">
        <v>4</v>
      </c>
      <c r="B48" s="229">
        <v>6046996</v>
      </c>
      <c r="C48" s="229">
        <v>211255.5</v>
      </c>
      <c r="D48" s="230">
        <v>1.2</v>
      </c>
      <c r="E48" s="230">
        <v>17</v>
      </c>
    </row>
    <row r="49" spans="1:7" ht="16.5" customHeight="1" x14ac:dyDescent="0.3">
      <c r="A49" s="228">
        <v>5</v>
      </c>
      <c r="B49" s="229">
        <v>6022405</v>
      </c>
      <c r="C49" s="229">
        <v>212011.9</v>
      </c>
      <c r="D49" s="230">
        <v>1.2</v>
      </c>
      <c r="E49" s="230">
        <v>17</v>
      </c>
    </row>
    <row r="50" spans="1:7" ht="16.5" customHeight="1" x14ac:dyDescent="0.3">
      <c r="A50" s="228">
        <v>6</v>
      </c>
      <c r="B50" s="232">
        <v>5987820</v>
      </c>
      <c r="C50" s="232">
        <v>211627.3</v>
      </c>
      <c r="D50" s="233">
        <v>1.2</v>
      </c>
      <c r="E50" s="233">
        <v>17.02</v>
      </c>
    </row>
    <row r="51" spans="1:7" ht="16.5" customHeight="1" x14ac:dyDescent="0.3">
      <c r="A51" s="234" t="s">
        <v>18</v>
      </c>
      <c r="B51" s="235">
        <f>AVERAGE(B45:B50)</f>
        <v>6089526.833333333</v>
      </c>
      <c r="C51" s="236">
        <f>AVERAGE(C45:C50)</f>
        <v>212204.16666666666</v>
      </c>
      <c r="D51" s="237">
        <f>AVERAGE(D45:D50)</f>
        <v>1.2</v>
      </c>
      <c r="E51" s="237">
        <f>AVERAGE(E45:E50)</f>
        <v>17.003333333333334</v>
      </c>
    </row>
    <row r="52" spans="1:7" ht="16.5" customHeight="1" x14ac:dyDescent="0.3">
      <c r="A52" s="238" t="s">
        <v>19</v>
      </c>
      <c r="B52" s="239">
        <f>(STDEV(B45:B50)/B51)</f>
        <v>1.4061164205120444E-2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123</v>
      </c>
      <c r="C55" s="248"/>
      <c r="D55" s="248"/>
      <c r="E55" s="248"/>
    </row>
    <row r="56" spans="1:7" ht="16.5" customHeight="1" x14ac:dyDescent="0.3">
      <c r="A56" s="222"/>
      <c r="B56" s="247" t="s">
        <v>124</v>
      </c>
      <c r="C56" s="248"/>
      <c r="D56" s="248"/>
      <c r="E56" s="248"/>
    </row>
    <row r="57" spans="1:7" ht="16.5" customHeight="1" x14ac:dyDescent="0.3">
      <c r="A57" s="222"/>
      <c r="B57" s="247" t="s">
        <v>125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50"/>
      <c r="G58" s="50"/>
    </row>
    <row r="59" spans="1:7" ht="15" customHeight="1" x14ac:dyDescent="0.3">
      <c r="B59" s="591" t="s">
        <v>23</v>
      </c>
      <c r="C59" s="591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  <row r="107" spans="2:2" x14ac:dyDescent="0.25">
      <c r="B107" s="215">
        <v>1000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107"/>
  <sheetViews>
    <sheetView tabSelected="1" view="pageLayout" topLeftCell="A21" zoomScaleNormal="100" workbookViewId="0">
      <selection activeCell="C52" sqref="C52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50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590" t="s">
        <v>0</v>
      </c>
      <c r="B15" s="590"/>
      <c r="C15" s="590"/>
      <c r="D15" s="590"/>
      <c r="E15" s="590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122</v>
      </c>
      <c r="D17" s="220"/>
      <c r="E17" s="221"/>
    </row>
    <row r="18" spans="1:5" ht="16.5" customHeight="1" x14ac:dyDescent="0.3">
      <c r="A18" s="222" t="s">
        <v>4</v>
      </c>
      <c r="B18" s="223" t="s">
        <v>138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99.3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28.63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0.11452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49275180</v>
      </c>
      <c r="C24" s="229">
        <v>175890.7</v>
      </c>
      <c r="D24" s="230">
        <v>1.1000000000000001</v>
      </c>
      <c r="E24" s="231">
        <v>23.4</v>
      </c>
    </row>
    <row r="25" spans="1:5" ht="16.5" customHeight="1" x14ac:dyDescent="0.3">
      <c r="A25" s="228">
        <v>2</v>
      </c>
      <c r="B25" s="229">
        <v>49116614</v>
      </c>
      <c r="C25" s="229">
        <v>176012.3</v>
      </c>
      <c r="D25" s="230">
        <v>1</v>
      </c>
      <c r="E25" s="230">
        <v>23.4</v>
      </c>
    </row>
    <row r="26" spans="1:5" ht="16.5" customHeight="1" x14ac:dyDescent="0.3">
      <c r="A26" s="228">
        <v>3</v>
      </c>
      <c r="B26" s="229">
        <v>49281169</v>
      </c>
      <c r="C26" s="229">
        <v>175549.4</v>
      </c>
      <c r="D26" s="230">
        <v>1.1000000000000001</v>
      </c>
      <c r="E26" s="230">
        <v>23.4</v>
      </c>
    </row>
    <row r="27" spans="1:5" ht="16.5" customHeight="1" x14ac:dyDescent="0.3">
      <c r="A27" s="228">
        <v>4</v>
      </c>
      <c r="B27" s="229">
        <v>49074158</v>
      </c>
      <c r="C27" s="229">
        <v>176084.5</v>
      </c>
      <c r="D27" s="230">
        <v>1.1000000000000001</v>
      </c>
      <c r="E27" s="230">
        <v>23.4</v>
      </c>
    </row>
    <row r="28" spans="1:5" ht="16.5" customHeight="1" x14ac:dyDescent="0.3">
      <c r="A28" s="228">
        <v>5</v>
      </c>
      <c r="B28" s="229">
        <v>49302443</v>
      </c>
      <c r="C28" s="229">
        <v>176273</v>
      </c>
      <c r="D28" s="230">
        <v>1</v>
      </c>
      <c r="E28" s="230">
        <v>23.4</v>
      </c>
    </row>
    <row r="29" spans="1:5" ht="16.5" customHeight="1" x14ac:dyDescent="0.3">
      <c r="A29" s="228">
        <v>6</v>
      </c>
      <c r="B29" s="232">
        <v>49354872</v>
      </c>
      <c r="C29" s="232">
        <v>176431.4</v>
      </c>
      <c r="D29" s="233">
        <v>1.1000000000000001</v>
      </c>
      <c r="E29" s="233">
        <v>23.4</v>
      </c>
    </row>
    <row r="30" spans="1:5" ht="16.5" customHeight="1" x14ac:dyDescent="0.3">
      <c r="A30" s="234" t="s">
        <v>18</v>
      </c>
      <c r="B30" s="235">
        <f>AVERAGE(B24:B29)</f>
        <v>49234072.666666664</v>
      </c>
      <c r="C30" s="236">
        <f>AVERAGE(C24:C29)</f>
        <v>176040.21666666667</v>
      </c>
      <c r="D30" s="237">
        <f>AVERAGE(D24:D29)</f>
        <v>1.0666666666666667</v>
      </c>
      <c r="E30" s="237">
        <f>AVERAGE(E24:E29)</f>
        <v>23.400000000000002</v>
      </c>
    </row>
    <row r="31" spans="1:5" ht="16.5" customHeight="1" x14ac:dyDescent="0.3">
      <c r="A31" s="238" t="s">
        <v>19</v>
      </c>
      <c r="B31" s="239">
        <f>(STDEV(B24:B29)/B30)</f>
        <v>2.271655140385295E-3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123</v>
      </c>
      <c r="C34" s="248"/>
      <c r="D34" s="248"/>
      <c r="E34" s="248"/>
    </row>
    <row r="35" spans="1:5" ht="16.5" customHeight="1" x14ac:dyDescent="0.3">
      <c r="A35" s="222"/>
      <c r="B35" s="247" t="s">
        <v>124</v>
      </c>
      <c r="C35" s="248"/>
      <c r="D35" s="248"/>
      <c r="E35" s="248"/>
    </row>
    <row r="36" spans="1:5" ht="16.5" customHeight="1" x14ac:dyDescent="0.3">
      <c r="A36" s="222"/>
      <c r="B36" s="247" t="s">
        <v>125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138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99.3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28.63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0.11452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49314358</v>
      </c>
      <c r="C45" s="229">
        <v>175890.7</v>
      </c>
      <c r="D45" s="230">
        <v>1.1000000000000001</v>
      </c>
      <c r="E45" s="231">
        <v>23.4</v>
      </c>
    </row>
    <row r="46" spans="1:5" ht="16.5" customHeight="1" x14ac:dyDescent="0.3">
      <c r="A46" s="228">
        <v>2</v>
      </c>
      <c r="B46" s="229">
        <v>49164744</v>
      </c>
      <c r="C46" s="229">
        <v>176012.3</v>
      </c>
      <c r="D46" s="230">
        <v>1</v>
      </c>
      <c r="E46" s="230">
        <v>23.4</v>
      </c>
    </row>
    <row r="47" spans="1:5" ht="16.5" customHeight="1" x14ac:dyDescent="0.3">
      <c r="A47" s="228">
        <v>3</v>
      </c>
      <c r="B47" s="229">
        <v>49342190</v>
      </c>
      <c r="C47" s="229">
        <v>175549.4</v>
      </c>
      <c r="D47" s="230">
        <v>1.1000000000000001</v>
      </c>
      <c r="E47" s="230">
        <v>23.4</v>
      </c>
    </row>
    <row r="48" spans="1:5" ht="16.5" customHeight="1" x14ac:dyDescent="0.3">
      <c r="A48" s="228">
        <v>4</v>
      </c>
      <c r="B48" s="229">
        <v>49151357</v>
      </c>
      <c r="C48" s="229">
        <v>176084.5</v>
      </c>
      <c r="D48" s="230">
        <v>1.1000000000000001</v>
      </c>
      <c r="E48" s="230">
        <v>23.4</v>
      </c>
    </row>
    <row r="49" spans="1:7" ht="16.5" customHeight="1" x14ac:dyDescent="0.3">
      <c r="A49" s="228">
        <v>5</v>
      </c>
      <c r="B49" s="229">
        <v>49365418</v>
      </c>
      <c r="C49" s="229">
        <v>176273</v>
      </c>
      <c r="D49" s="230">
        <v>1</v>
      </c>
      <c r="E49" s="230">
        <v>23.4</v>
      </c>
    </row>
    <row r="50" spans="1:7" ht="16.5" customHeight="1" x14ac:dyDescent="0.3">
      <c r="A50" s="228">
        <v>6</v>
      </c>
      <c r="B50" s="232">
        <v>49423463</v>
      </c>
      <c r="C50" s="232">
        <v>176431.4</v>
      </c>
      <c r="D50" s="233">
        <v>1.1000000000000001</v>
      </c>
      <c r="E50" s="233">
        <v>23.4</v>
      </c>
    </row>
    <row r="51" spans="1:7" ht="16.5" customHeight="1" x14ac:dyDescent="0.3">
      <c r="A51" s="234" t="s">
        <v>18</v>
      </c>
      <c r="B51" s="235">
        <f>AVERAGE(B45:B50)</f>
        <v>49293588.333333336</v>
      </c>
      <c r="C51" s="236">
        <f>AVERAGE(C45:C50)</f>
        <v>176040.21666666667</v>
      </c>
      <c r="D51" s="237">
        <f>AVERAGE(D45:D50)</f>
        <v>1.0666666666666667</v>
      </c>
      <c r="E51" s="237">
        <f>AVERAGE(E45:E50)</f>
        <v>23.400000000000002</v>
      </c>
    </row>
    <row r="52" spans="1:7" ht="16.5" customHeight="1" x14ac:dyDescent="0.3">
      <c r="A52" s="238" t="s">
        <v>19</v>
      </c>
      <c r="B52" s="239">
        <f>(STDEV(B45:B50)/B51)</f>
        <v>2.2526555371855011E-3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123</v>
      </c>
      <c r="C55" s="248"/>
      <c r="D55" s="248"/>
      <c r="E55" s="248"/>
    </row>
    <row r="56" spans="1:7" ht="16.5" customHeight="1" x14ac:dyDescent="0.3">
      <c r="A56" s="222"/>
      <c r="B56" s="247" t="s">
        <v>124</v>
      </c>
      <c r="C56" s="248"/>
      <c r="D56" s="248"/>
      <c r="E56" s="248"/>
    </row>
    <row r="57" spans="1:7" ht="16.5" customHeight="1" x14ac:dyDescent="0.3">
      <c r="A57" s="222"/>
      <c r="B57" s="247" t="s">
        <v>125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50"/>
      <c r="G58" s="50"/>
    </row>
    <row r="59" spans="1:7" ht="15" customHeight="1" x14ac:dyDescent="0.3">
      <c r="B59" s="591" t="s">
        <v>23</v>
      </c>
      <c r="C59" s="591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  <row r="107" spans="2:2" x14ac:dyDescent="0.25">
      <c r="B107" s="215">
        <v>1000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91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595" t="s">
        <v>42</v>
      </c>
      <c r="B1" s="595"/>
      <c r="C1" s="595"/>
      <c r="D1" s="595"/>
      <c r="E1" s="595"/>
      <c r="F1" s="595"/>
      <c r="G1" s="595"/>
      <c r="H1" s="595"/>
      <c r="I1" s="595"/>
    </row>
    <row r="2" spans="1:9" ht="18.75" customHeight="1" x14ac:dyDescent="0.25">
      <c r="A2" s="595"/>
      <c r="B2" s="595"/>
      <c r="C2" s="595"/>
      <c r="D2" s="595"/>
      <c r="E2" s="595"/>
      <c r="F2" s="595"/>
      <c r="G2" s="595"/>
      <c r="H2" s="595"/>
      <c r="I2" s="595"/>
    </row>
    <row r="3" spans="1:9" ht="18.75" customHeight="1" x14ac:dyDescent="0.25">
      <c r="A3" s="595"/>
      <c r="B3" s="595"/>
      <c r="C3" s="595"/>
      <c r="D3" s="595"/>
      <c r="E3" s="595"/>
      <c r="F3" s="595"/>
      <c r="G3" s="595"/>
      <c r="H3" s="595"/>
      <c r="I3" s="595"/>
    </row>
    <row r="4" spans="1:9" ht="18.75" customHeight="1" x14ac:dyDescent="0.25">
      <c r="A4" s="595"/>
      <c r="B4" s="595"/>
      <c r="C4" s="595"/>
      <c r="D4" s="595"/>
      <c r="E4" s="595"/>
      <c r="F4" s="595"/>
      <c r="G4" s="595"/>
      <c r="H4" s="595"/>
      <c r="I4" s="595"/>
    </row>
    <row r="5" spans="1:9" ht="18.75" customHeight="1" x14ac:dyDescent="0.25">
      <c r="A5" s="595"/>
      <c r="B5" s="595"/>
      <c r="C5" s="595"/>
      <c r="D5" s="595"/>
      <c r="E5" s="595"/>
      <c r="F5" s="595"/>
      <c r="G5" s="595"/>
      <c r="H5" s="595"/>
      <c r="I5" s="595"/>
    </row>
    <row r="6" spans="1:9" ht="18.75" customHeight="1" x14ac:dyDescent="0.25">
      <c r="A6" s="595"/>
      <c r="B6" s="595"/>
      <c r="C6" s="595"/>
      <c r="D6" s="595"/>
      <c r="E6" s="595"/>
      <c r="F6" s="595"/>
      <c r="G6" s="595"/>
      <c r="H6" s="595"/>
      <c r="I6" s="595"/>
    </row>
    <row r="7" spans="1:9" ht="18.75" customHeight="1" x14ac:dyDescent="0.25">
      <c r="A7" s="595"/>
      <c r="B7" s="595"/>
      <c r="C7" s="595"/>
      <c r="D7" s="595"/>
      <c r="E7" s="595"/>
      <c r="F7" s="595"/>
      <c r="G7" s="595"/>
      <c r="H7" s="595"/>
      <c r="I7" s="595"/>
    </row>
    <row r="8" spans="1:9" x14ac:dyDescent="0.25">
      <c r="A8" s="596" t="s">
        <v>43</v>
      </c>
      <c r="B8" s="596"/>
      <c r="C8" s="596"/>
      <c r="D8" s="596"/>
      <c r="E8" s="596"/>
      <c r="F8" s="596"/>
      <c r="G8" s="596"/>
      <c r="H8" s="596"/>
      <c r="I8" s="596"/>
    </row>
    <row r="9" spans="1:9" x14ac:dyDescent="0.25">
      <c r="A9" s="596"/>
      <c r="B9" s="596"/>
      <c r="C9" s="596"/>
      <c r="D9" s="596"/>
      <c r="E9" s="596"/>
      <c r="F9" s="596"/>
      <c r="G9" s="596"/>
      <c r="H9" s="596"/>
      <c r="I9" s="596"/>
    </row>
    <row r="10" spans="1:9" x14ac:dyDescent="0.25">
      <c r="A10" s="596"/>
      <c r="B10" s="596"/>
      <c r="C10" s="596"/>
      <c r="D10" s="596"/>
      <c r="E10" s="596"/>
      <c r="F10" s="596"/>
      <c r="G10" s="596"/>
      <c r="H10" s="596"/>
      <c r="I10" s="596"/>
    </row>
    <row r="11" spans="1:9" x14ac:dyDescent="0.25">
      <c r="A11" s="596"/>
      <c r="B11" s="596"/>
      <c r="C11" s="596"/>
      <c r="D11" s="596"/>
      <c r="E11" s="596"/>
      <c r="F11" s="596"/>
      <c r="G11" s="596"/>
      <c r="H11" s="596"/>
      <c r="I11" s="596"/>
    </row>
    <row r="12" spans="1:9" x14ac:dyDescent="0.25">
      <c r="A12" s="596"/>
      <c r="B12" s="596"/>
      <c r="C12" s="596"/>
      <c r="D12" s="596"/>
      <c r="E12" s="596"/>
      <c r="F12" s="596"/>
      <c r="G12" s="596"/>
      <c r="H12" s="596"/>
      <c r="I12" s="596"/>
    </row>
    <row r="13" spans="1:9" x14ac:dyDescent="0.25">
      <c r="A13" s="596"/>
      <c r="B13" s="596"/>
      <c r="C13" s="596"/>
      <c r="D13" s="596"/>
      <c r="E13" s="596"/>
      <c r="F13" s="596"/>
      <c r="G13" s="596"/>
      <c r="H13" s="596"/>
      <c r="I13" s="596"/>
    </row>
    <row r="14" spans="1:9" x14ac:dyDescent="0.25">
      <c r="A14" s="596"/>
      <c r="B14" s="596"/>
      <c r="C14" s="596"/>
      <c r="D14" s="596"/>
      <c r="E14" s="596"/>
      <c r="F14" s="596"/>
      <c r="G14" s="596"/>
      <c r="H14" s="596"/>
      <c r="I14" s="596"/>
    </row>
    <row r="15" spans="1:9" ht="19.5" customHeight="1" thickBot="1" x14ac:dyDescent="0.35">
      <c r="A15" s="49"/>
    </row>
    <row r="16" spans="1:9" ht="19.5" customHeight="1" thickBot="1" x14ac:dyDescent="0.35">
      <c r="A16" s="597" t="s">
        <v>28</v>
      </c>
      <c r="B16" s="598"/>
      <c r="C16" s="598"/>
      <c r="D16" s="598"/>
      <c r="E16" s="598"/>
      <c r="F16" s="598"/>
      <c r="G16" s="598"/>
      <c r="H16" s="599"/>
    </row>
    <row r="17" spans="1:14" ht="20.25" customHeight="1" x14ac:dyDescent="0.25">
      <c r="A17" s="600" t="s">
        <v>44</v>
      </c>
      <c r="B17" s="600"/>
      <c r="C17" s="600"/>
      <c r="D17" s="600"/>
      <c r="E17" s="600"/>
      <c r="F17" s="600"/>
      <c r="G17" s="600"/>
      <c r="H17" s="600"/>
    </row>
    <row r="18" spans="1:14" ht="26.25" customHeight="1" x14ac:dyDescent="0.4">
      <c r="A18" s="51" t="s">
        <v>30</v>
      </c>
      <c r="B18" s="601" t="s">
        <v>126</v>
      </c>
      <c r="C18" s="601"/>
      <c r="D18" s="52"/>
      <c r="E18" s="53"/>
      <c r="F18" s="54"/>
      <c r="G18" s="54"/>
      <c r="H18" s="54"/>
    </row>
    <row r="19" spans="1:14" ht="26.25" customHeight="1" x14ac:dyDescent="0.4">
      <c r="A19" s="51" t="s">
        <v>31</v>
      </c>
      <c r="B19" s="61" t="s">
        <v>7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32</v>
      </c>
      <c r="B20" s="602" t="s">
        <v>127</v>
      </c>
      <c r="C20" s="602"/>
      <c r="D20" s="54"/>
      <c r="E20" s="54"/>
      <c r="F20" s="54"/>
      <c r="G20" s="54"/>
      <c r="H20" s="54"/>
    </row>
    <row r="21" spans="1:14" ht="26.25" customHeight="1" x14ac:dyDescent="0.4">
      <c r="A21" s="51" t="s">
        <v>33</v>
      </c>
      <c r="B21" s="602" t="s">
        <v>128</v>
      </c>
      <c r="C21" s="602"/>
      <c r="D21" s="602"/>
      <c r="E21" s="602"/>
      <c r="F21" s="602"/>
      <c r="G21" s="602"/>
      <c r="H21" s="602"/>
      <c r="I21" s="55"/>
    </row>
    <row r="22" spans="1:14" ht="26.25" customHeight="1" x14ac:dyDescent="0.4">
      <c r="A22" s="51" t="s">
        <v>34</v>
      </c>
      <c r="B22" s="56" t="s">
        <v>129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35</v>
      </c>
      <c r="B23" s="56"/>
      <c r="C23" s="54"/>
      <c r="D23" s="54"/>
      <c r="E23" s="54"/>
      <c r="F23" s="54"/>
      <c r="G23" s="54"/>
      <c r="H23" s="54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601" t="s">
        <v>130</v>
      </c>
      <c r="C26" s="601"/>
    </row>
    <row r="27" spans="1:14" ht="26.25" customHeight="1" x14ac:dyDescent="0.4">
      <c r="A27" s="60" t="s">
        <v>45</v>
      </c>
      <c r="B27" s="603" t="s">
        <v>131</v>
      </c>
      <c r="C27" s="603"/>
    </row>
    <row r="28" spans="1:14" ht="27" customHeight="1" thickBot="1" x14ac:dyDescent="0.45">
      <c r="A28" s="60" t="s">
        <v>6</v>
      </c>
      <c r="B28" s="62">
        <v>99.3</v>
      </c>
    </row>
    <row r="29" spans="1:14" s="64" customFormat="1" ht="27" customHeight="1" thickBot="1" x14ac:dyDescent="0.45">
      <c r="A29" s="60" t="s">
        <v>46</v>
      </c>
      <c r="B29" s="63">
        <v>0</v>
      </c>
      <c r="C29" s="604" t="s">
        <v>47</v>
      </c>
      <c r="D29" s="605"/>
      <c r="E29" s="605"/>
      <c r="F29" s="605"/>
      <c r="G29" s="606"/>
      <c r="I29" s="65"/>
      <c r="J29" s="65"/>
      <c r="K29" s="65"/>
      <c r="L29" s="65"/>
    </row>
    <row r="30" spans="1:14" s="64" customFormat="1" ht="19.5" customHeight="1" thickBot="1" x14ac:dyDescent="0.35">
      <c r="A30" s="60" t="s">
        <v>48</v>
      </c>
      <c r="B30" s="157">
        <f>B28-B29</f>
        <v>99.3</v>
      </c>
      <c r="C30" s="66"/>
      <c r="D30" s="66"/>
      <c r="E30" s="66"/>
      <c r="F30" s="66"/>
      <c r="G30" s="67"/>
      <c r="I30" s="65"/>
      <c r="J30" s="65"/>
      <c r="K30" s="65"/>
      <c r="L30" s="65"/>
    </row>
    <row r="31" spans="1:14" s="64" customFormat="1" ht="27" customHeight="1" thickBot="1" x14ac:dyDescent="0.45">
      <c r="A31" s="60" t="s">
        <v>49</v>
      </c>
      <c r="B31" s="68">
        <v>1</v>
      </c>
      <c r="C31" s="592" t="s">
        <v>50</v>
      </c>
      <c r="D31" s="593"/>
      <c r="E31" s="593"/>
      <c r="F31" s="593"/>
      <c r="G31" s="593"/>
      <c r="H31" s="594"/>
      <c r="I31" s="65"/>
      <c r="J31" s="65"/>
      <c r="K31" s="65"/>
      <c r="L31" s="65"/>
    </row>
    <row r="32" spans="1:14" s="64" customFormat="1" ht="27" customHeight="1" thickBot="1" x14ac:dyDescent="0.45">
      <c r="A32" s="60" t="s">
        <v>51</v>
      </c>
      <c r="B32" s="68">
        <v>1</v>
      </c>
      <c r="C32" s="592" t="s">
        <v>52</v>
      </c>
      <c r="D32" s="593"/>
      <c r="E32" s="593"/>
      <c r="F32" s="593"/>
      <c r="G32" s="593"/>
      <c r="H32" s="594"/>
      <c r="I32" s="65"/>
      <c r="J32" s="65"/>
      <c r="K32" s="65"/>
      <c r="L32" s="69"/>
      <c r="M32" s="69"/>
      <c r="N32" s="70"/>
    </row>
    <row r="33" spans="1:14" s="64" customFormat="1" ht="17.25" customHeight="1" x14ac:dyDescent="0.3">
      <c r="A33" s="60"/>
      <c r="B33" s="71"/>
      <c r="C33" s="72"/>
      <c r="D33" s="72"/>
      <c r="E33" s="72"/>
      <c r="F33" s="72"/>
      <c r="G33" s="72"/>
      <c r="H33" s="72"/>
      <c r="I33" s="65"/>
      <c r="J33" s="65"/>
      <c r="K33" s="65"/>
      <c r="L33" s="69"/>
      <c r="M33" s="69"/>
      <c r="N33" s="70"/>
    </row>
    <row r="34" spans="1:14" s="64" customFormat="1" ht="18.75" x14ac:dyDescent="0.3">
      <c r="A34" s="60" t="s">
        <v>53</v>
      </c>
      <c r="B34" s="73">
        <f>B31/B32</f>
        <v>1</v>
      </c>
      <c r="C34" s="49" t="s">
        <v>54</v>
      </c>
      <c r="D34" s="49"/>
      <c r="E34" s="49"/>
      <c r="F34" s="49"/>
      <c r="G34" s="49"/>
      <c r="I34" s="65"/>
      <c r="J34" s="65"/>
      <c r="K34" s="65"/>
      <c r="L34" s="69"/>
      <c r="M34" s="69"/>
      <c r="N34" s="70"/>
    </row>
    <row r="35" spans="1:14" s="64" customFormat="1" ht="19.5" customHeight="1" thickBot="1" x14ac:dyDescent="0.35">
      <c r="A35" s="60"/>
      <c r="B35" s="157"/>
      <c r="G35" s="49"/>
      <c r="I35" s="65"/>
      <c r="J35" s="65"/>
      <c r="K35" s="65"/>
      <c r="L35" s="69"/>
      <c r="M35" s="69"/>
      <c r="N35" s="70"/>
    </row>
    <row r="36" spans="1:14" s="64" customFormat="1" ht="27" customHeight="1" thickBot="1" x14ac:dyDescent="0.45">
      <c r="A36" s="74" t="s">
        <v>55</v>
      </c>
      <c r="B36" s="75">
        <v>25</v>
      </c>
      <c r="C36" s="49"/>
      <c r="D36" s="607" t="s">
        <v>56</v>
      </c>
      <c r="E36" s="608"/>
      <c r="F36" s="607" t="s">
        <v>57</v>
      </c>
      <c r="G36" s="609"/>
      <c r="J36" s="65"/>
      <c r="K36" s="65"/>
      <c r="L36" s="69"/>
      <c r="M36" s="69"/>
      <c r="N36" s="70"/>
    </row>
    <row r="37" spans="1:14" s="64" customFormat="1" ht="27" customHeight="1" thickBot="1" x14ac:dyDescent="0.45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5"/>
      <c r="K37" s="65"/>
      <c r="L37" s="69"/>
      <c r="M37" s="69"/>
      <c r="N37" s="70"/>
    </row>
    <row r="38" spans="1:14" s="64" customFormat="1" ht="26.25" customHeight="1" x14ac:dyDescent="0.4">
      <c r="A38" s="76" t="s">
        <v>63</v>
      </c>
      <c r="B38" s="77">
        <v>50</v>
      </c>
      <c r="C38" s="83">
        <v>1</v>
      </c>
      <c r="D38" s="84">
        <v>46170415</v>
      </c>
      <c r="E38" s="85">
        <f>IF(ISBLANK(D38),"-",$D$48/$D$45*D38)</f>
        <v>50575655.768771537</v>
      </c>
      <c r="F38" s="84">
        <v>51640371</v>
      </c>
      <c r="G38" s="86">
        <f>IF(ISBLANK(F38),"-",$D$48/$F$45*F38)</f>
        <v>51421623.41399686</v>
      </c>
      <c r="I38" s="87"/>
      <c r="J38" s="65"/>
      <c r="K38" s="65"/>
      <c r="L38" s="69"/>
      <c r="M38" s="69"/>
      <c r="N38" s="70"/>
    </row>
    <row r="39" spans="1:14" s="64" customFormat="1" ht="26.25" customHeight="1" x14ac:dyDescent="0.4">
      <c r="A39" s="76" t="s">
        <v>64</v>
      </c>
      <c r="B39" s="77">
        <v>1</v>
      </c>
      <c r="C39" s="88">
        <v>2</v>
      </c>
      <c r="D39" s="89">
        <v>46159082</v>
      </c>
      <c r="E39" s="90">
        <f>IF(ISBLANK(D39),"-",$D$48/$D$45*D39)</f>
        <v>50563241.457424596</v>
      </c>
      <c r="F39" s="89">
        <v>51536393</v>
      </c>
      <c r="G39" s="91">
        <f>IF(ISBLANK(F39),"-",$D$48/$F$45*F39)</f>
        <v>51318085.862739906</v>
      </c>
      <c r="I39" s="610">
        <f>ABS((F43/D43*D42)-F42)/D42</f>
        <v>1.9126474968944679E-2</v>
      </c>
      <c r="J39" s="65"/>
      <c r="K39" s="65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46180207</v>
      </c>
      <c r="E40" s="90">
        <f>IF(ISBLANK(D40),"-",$D$48/$D$45*D40)</f>
        <v>50586382.049254134</v>
      </c>
      <c r="F40" s="89">
        <v>51843157</v>
      </c>
      <c r="G40" s="91">
        <f>IF(ISBLANK(F40),"-",$D$48/$F$45*F40)</f>
        <v>51623550.416528091</v>
      </c>
      <c r="I40" s="610"/>
      <c r="L40" s="69"/>
      <c r="M40" s="69"/>
      <c r="N40" s="49"/>
    </row>
    <row r="41" spans="1:14" ht="27" customHeight="1" thickBot="1" x14ac:dyDescent="0.45">
      <c r="A41" s="76" t="s">
        <v>66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49"/>
    </row>
    <row r="42" spans="1:14" ht="27" customHeight="1" thickBot="1" x14ac:dyDescent="0.45">
      <c r="A42" s="76" t="s">
        <v>67</v>
      </c>
      <c r="B42" s="77">
        <v>1</v>
      </c>
      <c r="C42" s="97" t="s">
        <v>68</v>
      </c>
      <c r="D42" s="98">
        <f>AVERAGE(D38:D41)</f>
        <v>46169901.333333336</v>
      </c>
      <c r="E42" s="99">
        <f>AVERAGE(E38:E41)</f>
        <v>50575093.091816761</v>
      </c>
      <c r="F42" s="98">
        <f>AVERAGE(F38:F41)</f>
        <v>51673307</v>
      </c>
      <c r="G42" s="100">
        <f>AVERAGE(G38:G41)</f>
        <v>51454419.897754945</v>
      </c>
      <c r="H42" s="101"/>
    </row>
    <row r="43" spans="1:14" ht="26.25" customHeight="1" x14ac:dyDescent="0.4">
      <c r="A43" s="76" t="s">
        <v>69</v>
      </c>
      <c r="B43" s="77">
        <v>1</v>
      </c>
      <c r="C43" s="102" t="s">
        <v>70</v>
      </c>
      <c r="D43" s="103">
        <v>27.58</v>
      </c>
      <c r="E43" s="49"/>
      <c r="F43" s="103">
        <v>30.34</v>
      </c>
      <c r="H43" s="101"/>
    </row>
    <row r="44" spans="1:14" ht="26.25" customHeight="1" x14ac:dyDescent="0.4">
      <c r="A44" s="76" t="s">
        <v>71</v>
      </c>
      <c r="B44" s="77">
        <v>1</v>
      </c>
      <c r="C44" s="104" t="s">
        <v>72</v>
      </c>
      <c r="D44" s="105">
        <f>D43*$B$34</f>
        <v>27.58</v>
      </c>
      <c r="E44" s="106"/>
      <c r="F44" s="105">
        <f>F43*$B$34</f>
        <v>30.34</v>
      </c>
      <c r="H44" s="101"/>
    </row>
    <row r="45" spans="1:14" ht="19.5" customHeight="1" thickBot="1" x14ac:dyDescent="0.35">
      <c r="A45" s="76" t="s">
        <v>73</v>
      </c>
      <c r="B45" s="88">
        <f>(B44/B43)*(B42/B41)*(B40/B39)*(B38/B37)*B36</f>
        <v>250</v>
      </c>
      <c r="C45" s="104" t="s">
        <v>74</v>
      </c>
      <c r="D45" s="107">
        <f>D44*$B$30/100</f>
        <v>27.386939999999999</v>
      </c>
      <c r="E45" s="108"/>
      <c r="F45" s="107">
        <f>F44*$B$30/100</f>
        <v>30.127619999999997</v>
      </c>
      <c r="H45" s="101"/>
    </row>
    <row r="46" spans="1:14" ht="19.5" customHeight="1" thickBot="1" x14ac:dyDescent="0.35">
      <c r="A46" s="611" t="s">
        <v>75</v>
      </c>
      <c r="B46" s="612"/>
      <c r="C46" s="104" t="s">
        <v>76</v>
      </c>
      <c r="D46" s="109">
        <f>D45/$B$45</f>
        <v>0.10954775999999999</v>
      </c>
      <c r="E46" s="110"/>
      <c r="F46" s="111">
        <f>F45/$B$45</f>
        <v>0.12051047999999999</v>
      </c>
      <c r="H46" s="101"/>
    </row>
    <row r="47" spans="1:14" ht="27" customHeight="1" thickBot="1" x14ac:dyDescent="0.45">
      <c r="A47" s="613"/>
      <c r="B47" s="614"/>
      <c r="C47" s="112" t="s">
        <v>77</v>
      </c>
      <c r="D47" s="113">
        <v>0.12</v>
      </c>
      <c r="E47" s="114"/>
      <c r="F47" s="110"/>
      <c r="H47" s="101"/>
    </row>
    <row r="48" spans="1:14" ht="18.75" x14ac:dyDescent="0.3">
      <c r="C48" s="115" t="s">
        <v>78</v>
      </c>
      <c r="D48" s="107">
        <f>D47*$B$45</f>
        <v>30</v>
      </c>
      <c r="F48" s="116"/>
      <c r="H48" s="101"/>
    </row>
    <row r="49" spans="1:12" ht="19.5" customHeight="1" thickBot="1" x14ac:dyDescent="0.35">
      <c r="C49" s="117" t="s">
        <v>79</v>
      </c>
      <c r="D49" s="118">
        <f>D48/B34</f>
        <v>30</v>
      </c>
      <c r="F49" s="116"/>
      <c r="H49" s="101"/>
    </row>
    <row r="50" spans="1:12" ht="18.75" x14ac:dyDescent="0.3">
      <c r="C50" s="74" t="s">
        <v>80</v>
      </c>
      <c r="D50" s="119">
        <f>AVERAGE(E38:E41,G38:G41)</f>
        <v>51014756.494785868</v>
      </c>
      <c r="F50" s="120"/>
      <c r="H50" s="101"/>
    </row>
    <row r="51" spans="1:12" ht="18.75" x14ac:dyDescent="0.3">
      <c r="C51" s="76" t="s">
        <v>81</v>
      </c>
      <c r="D51" s="121">
        <f>STDEV(E38:E41,G38:G41)/D50</f>
        <v>9.6364536771424061E-3</v>
      </c>
      <c r="F51" s="120"/>
      <c r="H51" s="101"/>
    </row>
    <row r="52" spans="1:12" ht="19.5" customHeight="1" thickBot="1" x14ac:dyDescent="0.35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82</v>
      </c>
    </row>
    <row r="55" spans="1:12" ht="18.75" x14ac:dyDescent="0.3">
      <c r="A55" s="49" t="s">
        <v>83</v>
      </c>
      <c r="B55" s="12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26" t="s">
        <v>84</v>
      </c>
      <c r="B56" s="127">
        <v>600</v>
      </c>
      <c r="C56" s="49" t="str">
        <f>B20</f>
        <v>Efavirenz 600mg, Lamivudine 300mg and Tenofovir Disoproxil Fumarate 300mg Tablets</v>
      </c>
      <c r="H56" s="106"/>
    </row>
    <row r="57" spans="1:12" ht="18.75" x14ac:dyDescent="0.3">
      <c r="A57" s="126" t="s">
        <v>85</v>
      </c>
      <c r="B57" s="128">
        <f>Uniformity!C46</f>
        <v>1887.6529999999998</v>
      </c>
      <c r="H57" s="106"/>
    </row>
    <row r="58" spans="1:12" ht="19.5" customHeight="1" thickBot="1" x14ac:dyDescent="0.35">
      <c r="H58" s="106"/>
    </row>
    <row r="59" spans="1:12" s="64" customFormat="1" ht="27" customHeight="1" thickBot="1" x14ac:dyDescent="0.45">
      <c r="A59" s="74" t="s">
        <v>86</v>
      </c>
      <c r="B59" s="75">
        <v>200</v>
      </c>
      <c r="C59" s="49"/>
      <c r="D59" s="129" t="s">
        <v>87</v>
      </c>
      <c r="E59" s="130" t="s">
        <v>59</v>
      </c>
      <c r="F59" s="130" t="s">
        <v>60</v>
      </c>
      <c r="G59" s="130" t="s">
        <v>88</v>
      </c>
      <c r="H59" s="78" t="s">
        <v>89</v>
      </c>
      <c r="L59" s="65"/>
    </row>
    <row r="60" spans="1:12" s="64" customFormat="1" ht="26.25" customHeight="1" x14ac:dyDescent="0.4">
      <c r="A60" s="76" t="s">
        <v>90</v>
      </c>
      <c r="B60" s="77">
        <v>4</v>
      </c>
      <c r="C60" s="615" t="s">
        <v>91</v>
      </c>
      <c r="D60" s="618">
        <v>1902</v>
      </c>
      <c r="E60" s="131">
        <v>1</v>
      </c>
      <c r="F60" s="132">
        <v>49238673</v>
      </c>
      <c r="G60" s="133">
        <f>IF(ISBLANK(F60),"-",(F60/$D$50*$D$47*$B$68)*($B$57/$D$60))</f>
        <v>574.74264515473351</v>
      </c>
      <c r="H60" s="134">
        <f t="shared" ref="H60:H71" si="0">IF(ISBLANK(F60),"-",G60/$B$56)</f>
        <v>0.9579044085912225</v>
      </c>
      <c r="L60" s="65"/>
    </row>
    <row r="61" spans="1:12" s="64" customFormat="1" ht="26.25" customHeight="1" x14ac:dyDescent="0.4">
      <c r="A61" s="76" t="s">
        <v>92</v>
      </c>
      <c r="B61" s="77">
        <v>100</v>
      </c>
      <c r="C61" s="616"/>
      <c r="D61" s="619"/>
      <c r="E61" s="135">
        <v>2</v>
      </c>
      <c r="F61" s="89">
        <v>49491493</v>
      </c>
      <c r="G61" s="136">
        <f>IF(ISBLANK(F61),"-",(F61/$D$50*$D$47*$B$68)*($B$57/$D$60))</f>
        <v>577.69370834744018</v>
      </c>
      <c r="H61" s="137">
        <f t="shared" si="0"/>
        <v>0.96282284724573364</v>
      </c>
      <c r="L61" s="65"/>
    </row>
    <row r="62" spans="1:12" s="64" customFormat="1" ht="26.25" customHeight="1" x14ac:dyDescent="0.4">
      <c r="A62" s="76" t="s">
        <v>93</v>
      </c>
      <c r="B62" s="77">
        <v>1</v>
      </c>
      <c r="C62" s="616"/>
      <c r="D62" s="619"/>
      <c r="E62" s="135">
        <v>3</v>
      </c>
      <c r="F62" s="138">
        <v>49503918</v>
      </c>
      <c r="G62" s="136">
        <f>IF(ISBLANK(F62),"-",(F62/$D$50*$D$47*$B$68)*($B$57/$D$60))</f>
        <v>577.8387402284992</v>
      </c>
      <c r="H62" s="137">
        <f t="shared" si="0"/>
        <v>0.96306456704749865</v>
      </c>
      <c r="L62" s="65"/>
    </row>
    <row r="63" spans="1:12" ht="27" customHeight="1" thickBot="1" x14ac:dyDescent="0.45">
      <c r="A63" s="76" t="s">
        <v>94</v>
      </c>
      <c r="B63" s="77">
        <v>1</v>
      </c>
      <c r="C63" s="617"/>
      <c r="D63" s="620"/>
      <c r="E63" s="139">
        <v>4</v>
      </c>
      <c r="F63" s="140"/>
      <c r="G63" s="136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15" t="s">
        <v>96</v>
      </c>
      <c r="D64" s="618">
        <v>1901.77</v>
      </c>
      <c r="E64" s="131">
        <v>1</v>
      </c>
      <c r="F64" s="132">
        <v>49309375</v>
      </c>
      <c r="G64" s="141">
        <f>IF(ISBLANK(F64),"-",(F64/$D$50*$D$47*$B$68)*($B$57/$D$64))</f>
        <v>575.63752949513344</v>
      </c>
      <c r="H64" s="142">
        <f t="shared" si="0"/>
        <v>0.95939588249188901</v>
      </c>
    </row>
    <row r="65" spans="1:8" ht="26.25" customHeight="1" x14ac:dyDescent="0.4">
      <c r="A65" s="76" t="s">
        <v>97</v>
      </c>
      <c r="B65" s="77">
        <v>1</v>
      </c>
      <c r="C65" s="616"/>
      <c r="D65" s="619"/>
      <c r="E65" s="135">
        <v>2</v>
      </c>
      <c r="F65" s="89">
        <v>49285751</v>
      </c>
      <c r="G65" s="143">
        <f>IF(ISBLANK(F65),"-",(F65/$D$50*$D$47*$B$68)*($B$57/$D$64))</f>
        <v>575.36174297387265</v>
      </c>
      <c r="H65" s="144">
        <f t="shared" si="0"/>
        <v>0.9589362382897878</v>
      </c>
    </row>
    <row r="66" spans="1:8" ht="26.25" customHeight="1" x14ac:dyDescent="0.4">
      <c r="A66" s="76" t="s">
        <v>98</v>
      </c>
      <c r="B66" s="77">
        <v>1</v>
      </c>
      <c r="C66" s="616"/>
      <c r="D66" s="619"/>
      <c r="E66" s="135">
        <v>3</v>
      </c>
      <c r="F66" s="89">
        <v>49351970</v>
      </c>
      <c r="G66" s="143">
        <f>IF(ISBLANK(F66),"-",(F66/$D$50*$D$47*$B$68)*($B$57/$D$64))</f>
        <v>576.13478342643646</v>
      </c>
      <c r="H66" s="144">
        <f t="shared" si="0"/>
        <v>0.96022463904406075</v>
      </c>
    </row>
    <row r="67" spans="1:8" ht="27" customHeight="1" thickBot="1" x14ac:dyDescent="0.45">
      <c r="A67" s="76" t="s">
        <v>99</v>
      </c>
      <c r="B67" s="77">
        <v>1</v>
      </c>
      <c r="C67" s="617"/>
      <c r="D67" s="620"/>
      <c r="E67" s="139">
        <v>4</v>
      </c>
      <c r="F67" s="140"/>
      <c r="G67" s="145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6" t="s">
        <v>100</v>
      </c>
      <c r="B68" s="147">
        <f>(B67/B66)*(B65/B64)*(B63/B62)*(B61/B60)*B59</f>
        <v>5000</v>
      </c>
      <c r="C68" s="615" t="s">
        <v>101</v>
      </c>
      <c r="D68" s="618">
        <v>1902.75</v>
      </c>
      <c r="E68" s="131">
        <v>1</v>
      </c>
      <c r="F68" s="132">
        <v>49577482</v>
      </c>
      <c r="G68" s="141">
        <f>IF(ISBLANK(F68),"-",(F68/$D$50*$D$47*$B$68)*($B$57/$D$68))</f>
        <v>578.46931930116921</v>
      </c>
      <c r="H68" s="137">
        <f t="shared" si="0"/>
        <v>0.96411553216861534</v>
      </c>
    </row>
    <row r="69" spans="1:8" ht="27" customHeight="1" thickBot="1" x14ac:dyDescent="0.45">
      <c r="A69" s="122" t="s">
        <v>102</v>
      </c>
      <c r="B69" s="148">
        <f>(D47*B68)/B56*B57</f>
        <v>1887.6529999999998</v>
      </c>
      <c r="C69" s="616"/>
      <c r="D69" s="619"/>
      <c r="E69" s="135">
        <v>2</v>
      </c>
      <c r="F69" s="89">
        <v>49409317</v>
      </c>
      <c r="G69" s="143">
        <f>IF(ISBLANK(F69),"-",(F69/$D$50*$D$47*$B$68)*($B$57/$D$68))</f>
        <v>576.50717259351109</v>
      </c>
      <c r="H69" s="137">
        <f t="shared" si="0"/>
        <v>0.96084528765585187</v>
      </c>
    </row>
    <row r="70" spans="1:8" ht="26.25" customHeight="1" x14ac:dyDescent="0.4">
      <c r="A70" s="623" t="s">
        <v>75</v>
      </c>
      <c r="B70" s="624"/>
      <c r="C70" s="616"/>
      <c r="D70" s="619"/>
      <c r="E70" s="135">
        <v>3</v>
      </c>
      <c r="F70" s="89">
        <v>49493483</v>
      </c>
      <c r="G70" s="143">
        <f>IF(ISBLANK(F70),"-",(F70/$D$50*$D$47*$B$68)*($B$57/$D$68))</f>
        <v>577.48922022409261</v>
      </c>
      <c r="H70" s="137">
        <f t="shared" si="0"/>
        <v>0.96248203370682106</v>
      </c>
    </row>
    <row r="71" spans="1:8" ht="27" customHeight="1" thickBot="1" x14ac:dyDescent="0.45">
      <c r="A71" s="625"/>
      <c r="B71" s="626"/>
      <c r="C71" s="621"/>
      <c r="D71" s="620"/>
      <c r="E71" s="139">
        <v>4</v>
      </c>
      <c r="F71" s="140"/>
      <c r="G71" s="145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50" t="s">
        <v>68</v>
      </c>
      <c r="G72" s="151">
        <f>AVERAGE(G60:G71)</f>
        <v>576.65276241609877</v>
      </c>
      <c r="H72" s="152">
        <f>AVERAGE(H60:H71)</f>
        <v>0.96108793736016451</v>
      </c>
    </row>
    <row r="73" spans="1:8" ht="26.25" customHeight="1" x14ac:dyDescent="0.4">
      <c r="C73" s="106"/>
      <c r="D73" s="106"/>
      <c r="E73" s="106"/>
      <c r="F73" s="153" t="s">
        <v>81</v>
      </c>
      <c r="G73" s="154">
        <f>STDEV(G60:G71)/G72</f>
        <v>2.2212242400718972E-3</v>
      </c>
      <c r="H73" s="154">
        <f>STDEV(H60:H71)/H72</f>
        <v>2.2212242400719007E-3</v>
      </c>
    </row>
    <row r="74" spans="1:8" ht="27" customHeight="1" thickBot="1" x14ac:dyDescent="0.45">
      <c r="A74" s="106"/>
      <c r="B74" s="106"/>
      <c r="C74" s="106"/>
      <c r="D74" s="106"/>
      <c r="E74" s="108"/>
      <c r="F74" s="155" t="s">
        <v>20</v>
      </c>
      <c r="G74" s="156">
        <f>COUNT(G60:G71)</f>
        <v>9</v>
      </c>
      <c r="H74" s="156">
        <f>COUNT(H60:H71)</f>
        <v>9</v>
      </c>
    </row>
    <row r="76" spans="1:8" ht="26.25" customHeight="1" x14ac:dyDescent="0.4">
      <c r="A76" s="59" t="s">
        <v>103</v>
      </c>
      <c r="B76" s="60" t="s">
        <v>104</v>
      </c>
      <c r="C76" s="627" t="str">
        <f>B20</f>
        <v>Efavirenz 600mg, Lamivudine 300mg and Tenofovir Disoproxil Fumarate 300mg Tablets</v>
      </c>
      <c r="D76" s="627"/>
      <c r="E76" s="49" t="s">
        <v>105</v>
      </c>
      <c r="F76" s="49"/>
      <c r="G76" s="158">
        <f>H72</f>
        <v>0.96108793736016451</v>
      </c>
      <c r="H76" s="157"/>
    </row>
    <row r="77" spans="1:8" ht="18.75" x14ac:dyDescent="0.3">
      <c r="A77" s="58" t="s">
        <v>106</v>
      </c>
      <c r="B77" s="58" t="s">
        <v>107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622" t="str">
        <f>B26</f>
        <v>EFAVIRENZ</v>
      </c>
      <c r="C79" s="622"/>
    </row>
    <row r="80" spans="1:8" ht="26.25" customHeight="1" x14ac:dyDescent="0.4">
      <c r="A80" s="60" t="s">
        <v>45</v>
      </c>
      <c r="B80" s="622" t="str">
        <f>B27</f>
        <v>E15-3</v>
      </c>
      <c r="C80" s="622"/>
    </row>
    <row r="81" spans="1:12" ht="27" customHeight="1" thickBot="1" x14ac:dyDescent="0.45">
      <c r="A81" s="60" t="s">
        <v>6</v>
      </c>
      <c r="B81" s="62">
        <f>B28</f>
        <v>99.3</v>
      </c>
    </row>
    <row r="82" spans="1:12" s="64" customFormat="1" ht="27" customHeight="1" thickBot="1" x14ac:dyDescent="0.45">
      <c r="A82" s="60" t="s">
        <v>46</v>
      </c>
      <c r="B82" s="63">
        <v>0</v>
      </c>
      <c r="C82" s="604" t="s">
        <v>47</v>
      </c>
      <c r="D82" s="605"/>
      <c r="E82" s="605"/>
      <c r="F82" s="605"/>
      <c r="G82" s="606"/>
      <c r="I82" s="65"/>
      <c r="J82" s="65"/>
      <c r="K82" s="65"/>
      <c r="L82" s="65"/>
    </row>
    <row r="83" spans="1:12" s="64" customFormat="1" ht="19.5" customHeight="1" thickBot="1" x14ac:dyDescent="0.35">
      <c r="A83" s="60" t="s">
        <v>48</v>
      </c>
      <c r="B83" s="157">
        <f>B81-B82</f>
        <v>99.3</v>
      </c>
      <c r="C83" s="66"/>
      <c r="D83" s="66"/>
      <c r="E83" s="66"/>
      <c r="F83" s="66"/>
      <c r="G83" s="67"/>
      <c r="I83" s="65"/>
      <c r="J83" s="65"/>
      <c r="K83" s="65"/>
      <c r="L83" s="65"/>
    </row>
    <row r="84" spans="1:12" s="64" customFormat="1" ht="27" customHeight="1" thickBot="1" x14ac:dyDescent="0.45">
      <c r="A84" s="60" t="s">
        <v>49</v>
      </c>
      <c r="B84" s="68">
        <v>1</v>
      </c>
      <c r="C84" s="592" t="s">
        <v>108</v>
      </c>
      <c r="D84" s="593"/>
      <c r="E84" s="593"/>
      <c r="F84" s="593"/>
      <c r="G84" s="593"/>
      <c r="H84" s="594"/>
      <c r="I84" s="65"/>
      <c r="J84" s="65"/>
      <c r="K84" s="65"/>
      <c r="L84" s="65"/>
    </row>
    <row r="85" spans="1:12" s="64" customFormat="1" ht="27" customHeight="1" thickBot="1" x14ac:dyDescent="0.45">
      <c r="A85" s="60" t="s">
        <v>51</v>
      </c>
      <c r="B85" s="68">
        <v>1</v>
      </c>
      <c r="C85" s="592" t="s">
        <v>109</v>
      </c>
      <c r="D85" s="593"/>
      <c r="E85" s="593"/>
      <c r="F85" s="593"/>
      <c r="G85" s="593"/>
      <c r="H85" s="594"/>
      <c r="I85" s="65"/>
      <c r="J85" s="65"/>
      <c r="K85" s="65"/>
      <c r="L85" s="65"/>
    </row>
    <row r="86" spans="1:12" s="64" customFormat="1" ht="18.75" x14ac:dyDescent="0.3">
      <c r="A86" s="60"/>
      <c r="B86" s="71"/>
      <c r="C86" s="72"/>
      <c r="D86" s="72"/>
      <c r="E86" s="72"/>
      <c r="F86" s="72"/>
      <c r="G86" s="72"/>
      <c r="H86" s="72"/>
      <c r="I86" s="65"/>
      <c r="J86" s="65"/>
      <c r="K86" s="65"/>
      <c r="L86" s="65"/>
    </row>
    <row r="87" spans="1:12" s="64" customFormat="1" ht="18.75" x14ac:dyDescent="0.3">
      <c r="A87" s="60" t="s">
        <v>53</v>
      </c>
      <c r="B87" s="73">
        <f>B84/B85</f>
        <v>1</v>
      </c>
      <c r="C87" s="49" t="s">
        <v>54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8"/>
      <c r="B88" s="58"/>
    </row>
    <row r="89" spans="1:12" ht="27" customHeight="1" thickBot="1" x14ac:dyDescent="0.45">
      <c r="A89" s="74" t="s">
        <v>55</v>
      </c>
      <c r="B89" s="75">
        <v>25</v>
      </c>
      <c r="D89" s="159" t="s">
        <v>56</v>
      </c>
      <c r="E89" s="160"/>
      <c r="F89" s="607" t="s">
        <v>57</v>
      </c>
      <c r="G89" s="609"/>
    </row>
    <row r="90" spans="1:12" ht="27" customHeight="1" thickBot="1" x14ac:dyDescent="0.45">
      <c r="A90" s="76" t="s">
        <v>58</v>
      </c>
      <c r="B90" s="77">
        <v>10</v>
      </c>
      <c r="C90" s="209" t="s">
        <v>59</v>
      </c>
      <c r="D90" s="79" t="s">
        <v>60</v>
      </c>
      <c r="E90" s="80" t="s">
        <v>61</v>
      </c>
      <c r="F90" s="79" t="s">
        <v>60</v>
      </c>
      <c r="G90" s="161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20</v>
      </c>
      <c r="C91" s="162">
        <v>1</v>
      </c>
      <c r="D91" s="84">
        <v>212398928</v>
      </c>
      <c r="E91" s="85">
        <f>IF(ISBLANK(D91),"-",$D$101/$D$98*D91)</f>
        <v>232664468.53865382</v>
      </c>
      <c r="F91" s="84">
        <v>232132531</v>
      </c>
      <c r="G91" s="86">
        <f>IF(ISBLANK(F91),"-",$D$101/$F$98*F91)</f>
        <v>231149222.20872411</v>
      </c>
      <c r="I91" s="87"/>
    </row>
    <row r="92" spans="1:12" ht="26.25" customHeight="1" x14ac:dyDescent="0.4">
      <c r="A92" s="76" t="s">
        <v>64</v>
      </c>
      <c r="B92" s="77">
        <v>1</v>
      </c>
      <c r="C92" s="106">
        <v>2</v>
      </c>
      <c r="D92" s="89">
        <v>211845456</v>
      </c>
      <c r="E92" s="90">
        <f>IF(ISBLANK(D92),"-",$D$101/$D$98*D92)</f>
        <v>232058188.31895787</v>
      </c>
      <c r="F92" s="89">
        <v>232172977</v>
      </c>
      <c r="G92" s="91">
        <f>IF(ISBLANK(F92),"-",$D$101/$F$98*F92)</f>
        <v>231189496.88027135</v>
      </c>
      <c r="I92" s="610">
        <f>ABS((F96/D96*D95)-F95)/D95</f>
        <v>7.7583308160397626E-3</v>
      </c>
    </row>
    <row r="93" spans="1:12" ht="26.25" customHeight="1" x14ac:dyDescent="0.4">
      <c r="A93" s="76" t="s">
        <v>65</v>
      </c>
      <c r="B93" s="77">
        <v>1</v>
      </c>
      <c r="C93" s="106">
        <v>3</v>
      </c>
      <c r="D93" s="89">
        <v>212751747</v>
      </c>
      <c r="E93" s="90">
        <f>IF(ISBLANK(D93),"-",$D$101/$D$98*D93)</f>
        <v>233050950.92770496</v>
      </c>
      <c r="F93" s="89">
        <v>231494402</v>
      </c>
      <c r="G93" s="91">
        <f>IF(ISBLANK(F93),"-",$D$101/$F$98*F93)</f>
        <v>230513796.31049517</v>
      </c>
      <c r="I93" s="610"/>
    </row>
    <row r="94" spans="1:12" ht="27" customHeight="1" thickBot="1" x14ac:dyDescent="0.45">
      <c r="A94" s="76" t="s">
        <v>66</v>
      </c>
      <c r="B94" s="77">
        <v>1</v>
      </c>
      <c r="C94" s="163">
        <v>4</v>
      </c>
      <c r="D94" s="93"/>
      <c r="E94" s="94" t="str">
        <f>IF(ISBLANK(D94),"-",$D$101/$D$98*D94)</f>
        <v>-</v>
      </c>
      <c r="F94" s="164"/>
      <c r="G94" s="95" t="str">
        <f>IF(ISBLANK(F94),"-",$D$101/$F$98*F94)</f>
        <v>-</v>
      </c>
      <c r="I94" s="96"/>
    </row>
    <row r="95" spans="1:12" ht="27" customHeight="1" thickBot="1" x14ac:dyDescent="0.45">
      <c r="A95" s="76" t="s">
        <v>67</v>
      </c>
      <c r="B95" s="77">
        <v>1</v>
      </c>
      <c r="C95" s="60" t="s">
        <v>68</v>
      </c>
      <c r="D95" s="165">
        <f>AVERAGE(D91:D94)</f>
        <v>212332043.66666666</v>
      </c>
      <c r="E95" s="99">
        <f>AVERAGE(E91:E94)</f>
        <v>232591202.59510553</v>
      </c>
      <c r="F95" s="166">
        <f>AVERAGE(F91:F94)</f>
        <v>231933303.33333334</v>
      </c>
      <c r="G95" s="167">
        <f>AVERAGE(G91:G94)</f>
        <v>230950838.46649686</v>
      </c>
    </row>
    <row r="96" spans="1:12" ht="26.25" customHeight="1" x14ac:dyDescent="0.4">
      <c r="A96" s="76" t="s">
        <v>69</v>
      </c>
      <c r="B96" s="62">
        <v>1</v>
      </c>
      <c r="C96" s="168" t="s">
        <v>110</v>
      </c>
      <c r="D96" s="169">
        <v>27.58</v>
      </c>
      <c r="E96" s="49"/>
      <c r="F96" s="103">
        <v>30.34</v>
      </c>
    </row>
    <row r="97" spans="1:10" ht="26.25" customHeight="1" x14ac:dyDescent="0.4">
      <c r="A97" s="76" t="s">
        <v>71</v>
      </c>
      <c r="B97" s="62">
        <v>1</v>
      </c>
      <c r="C97" s="170" t="s">
        <v>111</v>
      </c>
      <c r="D97" s="171">
        <f>D96*$B$87</f>
        <v>27.58</v>
      </c>
      <c r="E97" s="106"/>
      <c r="F97" s="105">
        <f>F96*$B$87</f>
        <v>30.34</v>
      </c>
    </row>
    <row r="98" spans="1:10" ht="19.5" customHeight="1" thickBot="1" x14ac:dyDescent="0.35">
      <c r="A98" s="76" t="s">
        <v>73</v>
      </c>
      <c r="B98" s="106">
        <f>(B97/B96)*(B95/B94)*(B93/B92)*(B91/B90)*B89</f>
        <v>50</v>
      </c>
      <c r="C98" s="170" t="s">
        <v>112</v>
      </c>
      <c r="D98" s="172">
        <f>D97*$B$83/100</f>
        <v>27.386939999999999</v>
      </c>
      <c r="E98" s="108"/>
      <c r="F98" s="107">
        <f>F97*$B$83/100</f>
        <v>30.127619999999997</v>
      </c>
    </row>
    <row r="99" spans="1:10" ht="19.5" customHeight="1" thickBot="1" x14ac:dyDescent="0.35">
      <c r="A99" s="611" t="s">
        <v>75</v>
      </c>
      <c r="B99" s="628"/>
      <c r="C99" s="170" t="s">
        <v>113</v>
      </c>
      <c r="D99" s="173">
        <f>D98/$B$98</f>
        <v>0.54773879999999997</v>
      </c>
      <c r="E99" s="108"/>
      <c r="F99" s="111">
        <f>F98/$B$98</f>
        <v>0.60255239999999999</v>
      </c>
      <c r="H99" s="101"/>
    </row>
    <row r="100" spans="1:10" ht="19.5" customHeight="1" thickBot="1" x14ac:dyDescent="0.35">
      <c r="A100" s="613"/>
      <c r="B100" s="629"/>
      <c r="C100" s="170" t="s">
        <v>77</v>
      </c>
      <c r="D100" s="174">
        <f>$B$56/$B$116</f>
        <v>0.6</v>
      </c>
      <c r="F100" s="116"/>
      <c r="G100" s="175"/>
      <c r="H100" s="101"/>
    </row>
    <row r="101" spans="1:10" ht="18.75" x14ac:dyDescent="0.3">
      <c r="C101" s="170" t="s">
        <v>78</v>
      </c>
      <c r="D101" s="171">
        <f>D100*$B$98</f>
        <v>30</v>
      </c>
      <c r="F101" s="116"/>
      <c r="H101" s="101"/>
    </row>
    <row r="102" spans="1:10" ht="19.5" customHeight="1" thickBot="1" x14ac:dyDescent="0.35">
      <c r="C102" s="176" t="s">
        <v>79</v>
      </c>
      <c r="D102" s="177">
        <f>D101/B34</f>
        <v>30</v>
      </c>
      <c r="F102" s="120"/>
      <c r="H102" s="101"/>
      <c r="J102" s="178"/>
    </row>
    <row r="103" spans="1:10" ht="18.75" x14ac:dyDescent="0.3">
      <c r="C103" s="179" t="s">
        <v>114</v>
      </c>
      <c r="D103" s="180">
        <f>AVERAGE(E91:E94,G91:G94)</f>
        <v>231771020.53080121</v>
      </c>
      <c r="F103" s="120"/>
      <c r="G103" s="175"/>
      <c r="H103" s="101"/>
      <c r="J103" s="181"/>
    </row>
    <row r="104" spans="1:10" ht="18.75" x14ac:dyDescent="0.3">
      <c r="C104" s="153" t="s">
        <v>81</v>
      </c>
      <c r="D104" s="182">
        <f>STDEV(E91:E94,G91:G94)/D103</f>
        <v>4.2381406508252136E-3</v>
      </c>
      <c r="F104" s="120"/>
      <c r="H104" s="101"/>
      <c r="J104" s="181"/>
    </row>
    <row r="105" spans="1:10" ht="19.5" customHeight="1" thickBot="1" x14ac:dyDescent="0.35">
      <c r="C105" s="155" t="s">
        <v>20</v>
      </c>
      <c r="D105" s="183">
        <f>COUNT(E91:E94,G91:G94)</f>
        <v>6</v>
      </c>
      <c r="F105" s="120"/>
      <c r="H105" s="101"/>
      <c r="J105" s="181"/>
    </row>
    <row r="106" spans="1:10" ht="19.5" customHeight="1" thickBot="1" x14ac:dyDescent="0.35">
      <c r="A106" s="124"/>
      <c r="B106" s="124"/>
      <c r="C106" s="124"/>
      <c r="D106" s="124"/>
      <c r="E106" s="124"/>
    </row>
    <row r="107" spans="1:10" ht="26.25" customHeight="1" x14ac:dyDescent="0.4">
      <c r="A107" s="74" t="s">
        <v>115</v>
      </c>
      <c r="B107" s="75">
        <v>1000</v>
      </c>
      <c r="C107" s="159" t="s">
        <v>116</v>
      </c>
      <c r="D107" s="184" t="s">
        <v>60</v>
      </c>
      <c r="E107" s="185" t="s">
        <v>117</v>
      </c>
      <c r="F107" s="186" t="s">
        <v>118</v>
      </c>
    </row>
    <row r="108" spans="1:10" ht="26.25" customHeight="1" x14ac:dyDescent="0.4">
      <c r="A108" s="76" t="s">
        <v>119</v>
      </c>
      <c r="B108" s="77">
        <v>1</v>
      </c>
      <c r="C108" s="187">
        <v>1</v>
      </c>
      <c r="D108" s="188">
        <v>237051456</v>
      </c>
      <c r="E108" s="189">
        <f t="shared" ref="E108:E113" si="1">IF(ISBLANK(D108),"-",D108/$D$103*$D$100*$B$116)</f>
        <v>613.6697904434443</v>
      </c>
      <c r="F108" s="190">
        <f t="shared" ref="F108:F113" si="2">IF(ISBLANK(D108), "-", E108/$B$56)</f>
        <v>1.0227829840724072</v>
      </c>
    </row>
    <row r="109" spans="1:10" ht="26.25" customHeight="1" x14ac:dyDescent="0.4">
      <c r="A109" s="76" t="s">
        <v>92</v>
      </c>
      <c r="B109" s="77">
        <v>1</v>
      </c>
      <c r="C109" s="187">
        <v>2</v>
      </c>
      <c r="D109" s="188">
        <v>237630832</v>
      </c>
      <c r="E109" s="191">
        <f t="shared" si="1"/>
        <v>615.16965698933029</v>
      </c>
      <c r="F109" s="192">
        <f t="shared" si="2"/>
        <v>1.0252827616488838</v>
      </c>
    </row>
    <row r="110" spans="1:10" ht="26.25" customHeight="1" x14ac:dyDescent="0.4">
      <c r="A110" s="76" t="s">
        <v>93</v>
      </c>
      <c r="B110" s="77">
        <v>1</v>
      </c>
      <c r="C110" s="187">
        <v>3</v>
      </c>
      <c r="D110" s="188">
        <v>237808149</v>
      </c>
      <c r="E110" s="191">
        <f t="shared" si="1"/>
        <v>615.62868849273548</v>
      </c>
      <c r="F110" s="192">
        <f t="shared" si="2"/>
        <v>1.026047814154559</v>
      </c>
    </row>
    <row r="111" spans="1:10" ht="26.25" customHeight="1" x14ac:dyDescent="0.4">
      <c r="A111" s="76" t="s">
        <v>94</v>
      </c>
      <c r="B111" s="77">
        <v>1</v>
      </c>
      <c r="C111" s="187">
        <v>4</v>
      </c>
      <c r="D111" s="188">
        <v>237366299</v>
      </c>
      <c r="E111" s="191">
        <f t="shared" si="1"/>
        <v>614.48484402334122</v>
      </c>
      <c r="F111" s="192">
        <f t="shared" si="2"/>
        <v>1.0241414067055687</v>
      </c>
    </row>
    <row r="112" spans="1:10" ht="26.25" customHeight="1" x14ac:dyDescent="0.4">
      <c r="A112" s="76" t="s">
        <v>95</v>
      </c>
      <c r="B112" s="77">
        <v>1</v>
      </c>
      <c r="C112" s="187">
        <v>5</v>
      </c>
      <c r="D112" s="188">
        <v>237345265</v>
      </c>
      <c r="E112" s="191">
        <f t="shared" si="1"/>
        <v>614.43039200440001</v>
      </c>
      <c r="F112" s="192">
        <f t="shared" si="2"/>
        <v>1.0240506533406666</v>
      </c>
    </row>
    <row r="113" spans="1:10" ht="26.25" customHeight="1" x14ac:dyDescent="0.4">
      <c r="A113" s="76" t="s">
        <v>97</v>
      </c>
      <c r="B113" s="77">
        <v>1</v>
      </c>
      <c r="C113" s="193">
        <v>6</v>
      </c>
      <c r="D113" s="194">
        <v>238277839</v>
      </c>
      <c r="E113" s="195">
        <f t="shared" si="1"/>
        <v>616.84460409493011</v>
      </c>
      <c r="F113" s="196">
        <f t="shared" si="2"/>
        <v>1.0280743401582169</v>
      </c>
    </row>
    <row r="114" spans="1:10" ht="26.25" customHeight="1" x14ac:dyDescent="0.4">
      <c r="A114" s="76" t="s">
        <v>98</v>
      </c>
      <c r="B114" s="77">
        <v>1</v>
      </c>
      <c r="C114" s="187"/>
      <c r="D114" s="106"/>
      <c r="E114" s="49"/>
      <c r="F114" s="197"/>
    </row>
    <row r="115" spans="1:10" ht="26.25" customHeight="1" x14ac:dyDescent="0.4">
      <c r="A115" s="76" t="s">
        <v>99</v>
      </c>
      <c r="B115" s="77">
        <v>1</v>
      </c>
      <c r="C115" s="187"/>
      <c r="D115" s="198" t="s">
        <v>68</v>
      </c>
      <c r="E115" s="199">
        <f>AVERAGE(E108:E113)</f>
        <v>615.03799600803029</v>
      </c>
      <c r="F115" s="200">
        <f>AVERAGE(F108:F113)</f>
        <v>1.0250633266800504</v>
      </c>
    </row>
    <row r="116" spans="1:10" ht="27" customHeight="1" thickBot="1" x14ac:dyDescent="0.45">
      <c r="A116" s="76" t="s">
        <v>100</v>
      </c>
      <c r="B116" s="88">
        <f>(B115/B114)*(B113/B112)*(B111/B110)*(B109/B108)*B107</f>
        <v>1000</v>
      </c>
      <c r="C116" s="201"/>
      <c r="D116" s="60" t="s">
        <v>81</v>
      </c>
      <c r="E116" s="202">
        <f>STDEV(E108:E113)/E115</f>
        <v>1.807215654785151E-3</v>
      </c>
      <c r="F116" s="202">
        <f>STDEV(F108:F113)/F115</f>
        <v>1.8072156547851439E-3</v>
      </c>
      <c r="I116" s="49"/>
    </row>
    <row r="117" spans="1:10" ht="27" customHeight="1" thickBot="1" x14ac:dyDescent="0.45">
      <c r="A117" s="611" t="s">
        <v>75</v>
      </c>
      <c r="B117" s="612"/>
      <c r="C117" s="203"/>
      <c r="D117" s="204" t="s">
        <v>20</v>
      </c>
      <c r="E117" s="205">
        <f>COUNT(E108:E113)</f>
        <v>6</v>
      </c>
      <c r="F117" s="205">
        <f>COUNT(F108:F113)</f>
        <v>6</v>
      </c>
      <c r="I117" s="49"/>
      <c r="J117" s="181"/>
    </row>
    <row r="118" spans="1:10" ht="19.5" customHeight="1" thickBot="1" x14ac:dyDescent="0.35">
      <c r="A118" s="613"/>
      <c r="B118" s="614"/>
      <c r="C118" s="49"/>
      <c r="D118" s="49"/>
      <c r="E118" s="49"/>
      <c r="F118" s="106"/>
      <c r="G118" s="49"/>
      <c r="H118" s="49"/>
      <c r="I118" s="49"/>
    </row>
    <row r="119" spans="1:10" ht="18.75" x14ac:dyDescent="0.3">
      <c r="A119" s="206"/>
      <c r="B119" s="72"/>
      <c r="C119" s="49"/>
      <c r="D119" s="49"/>
      <c r="E119" s="49"/>
      <c r="F119" s="106"/>
      <c r="G119" s="49"/>
      <c r="H119" s="49"/>
      <c r="I119" s="49"/>
    </row>
    <row r="120" spans="1:10" ht="26.25" customHeight="1" x14ac:dyDescent="0.4">
      <c r="A120" s="59" t="s">
        <v>103</v>
      </c>
      <c r="B120" s="60" t="s">
        <v>120</v>
      </c>
      <c r="C120" s="627" t="str">
        <f>B20</f>
        <v>Efavirenz 600mg, Lamivudine 300mg and Tenofovir Disoproxil Fumarate 300mg Tablets</v>
      </c>
      <c r="D120" s="627"/>
      <c r="E120" s="49" t="s">
        <v>121</v>
      </c>
      <c r="F120" s="49"/>
      <c r="G120" s="158">
        <f>F115</f>
        <v>1.0250633266800504</v>
      </c>
      <c r="H120" s="49"/>
      <c r="I120" s="49"/>
    </row>
    <row r="121" spans="1:10" ht="19.5" customHeight="1" thickBot="1" x14ac:dyDescent="0.35">
      <c r="A121" s="207"/>
      <c r="B121" s="207"/>
      <c r="C121" s="208"/>
      <c r="D121" s="208"/>
      <c r="E121" s="208"/>
      <c r="F121" s="208"/>
      <c r="G121" s="208"/>
      <c r="H121" s="208"/>
    </row>
    <row r="122" spans="1:10" ht="18.75" x14ac:dyDescent="0.3">
      <c r="B122" s="630" t="s">
        <v>23</v>
      </c>
      <c r="C122" s="630"/>
      <c r="E122" s="209" t="s">
        <v>24</v>
      </c>
      <c r="F122" s="210"/>
      <c r="G122" s="630" t="s">
        <v>25</v>
      </c>
      <c r="H122" s="630"/>
    </row>
    <row r="123" spans="1:10" ht="69.95" customHeight="1" x14ac:dyDescent="0.3">
      <c r="A123" s="59" t="s">
        <v>26</v>
      </c>
      <c r="B123" s="211"/>
      <c r="C123" s="211"/>
      <c r="E123" s="211"/>
      <c r="F123" s="49"/>
      <c r="G123" s="211"/>
      <c r="H123" s="211"/>
    </row>
    <row r="124" spans="1:10" ht="69.95" customHeight="1" x14ac:dyDescent="0.3">
      <c r="A124" s="59" t="s">
        <v>27</v>
      </c>
      <c r="B124" s="212"/>
      <c r="C124" s="212"/>
      <c r="E124" s="212"/>
      <c r="F124" s="49"/>
      <c r="G124" s="213"/>
      <c r="H124" s="213"/>
    </row>
    <row r="125" spans="1:10" ht="18.75" x14ac:dyDescent="0.3">
      <c r="A125" s="106"/>
      <c r="B125" s="106"/>
      <c r="C125" s="106"/>
      <c r="D125" s="106"/>
      <c r="E125" s="106"/>
      <c r="F125" s="108"/>
      <c r="G125" s="106"/>
      <c r="H125" s="106"/>
      <c r="I125" s="49"/>
    </row>
    <row r="126" spans="1:10" ht="18.75" x14ac:dyDescent="0.3">
      <c r="A126" s="106"/>
      <c r="B126" s="106"/>
      <c r="C126" s="106"/>
      <c r="D126" s="106"/>
      <c r="E126" s="106"/>
      <c r="F126" s="108"/>
      <c r="G126" s="106"/>
      <c r="H126" s="106"/>
      <c r="I126" s="49"/>
    </row>
    <row r="127" spans="1:10" ht="18.75" x14ac:dyDescent="0.3">
      <c r="A127" s="106"/>
      <c r="B127" s="106"/>
      <c r="C127" s="106"/>
      <c r="D127" s="106"/>
      <c r="E127" s="106"/>
      <c r="F127" s="108"/>
      <c r="G127" s="106"/>
      <c r="H127" s="106"/>
      <c r="I127" s="49"/>
    </row>
    <row r="128" spans="1:10" ht="18.75" x14ac:dyDescent="0.3">
      <c r="A128" s="106"/>
      <c r="B128" s="106"/>
      <c r="C128" s="106"/>
      <c r="D128" s="106"/>
      <c r="E128" s="106"/>
      <c r="F128" s="108"/>
      <c r="G128" s="106"/>
      <c r="H128" s="106"/>
      <c r="I128" s="49"/>
    </row>
    <row r="129" spans="1:9" ht="18.75" x14ac:dyDescent="0.3">
      <c r="A129" s="106"/>
      <c r="B129" s="106"/>
      <c r="C129" s="106"/>
      <c r="D129" s="106"/>
      <c r="E129" s="106"/>
      <c r="F129" s="108"/>
      <c r="G129" s="106"/>
      <c r="H129" s="106"/>
      <c r="I129" s="49"/>
    </row>
    <row r="130" spans="1:9" ht="18.75" x14ac:dyDescent="0.3">
      <c r="A130" s="106"/>
      <c r="B130" s="106"/>
      <c r="C130" s="106"/>
      <c r="D130" s="106"/>
      <c r="E130" s="106"/>
      <c r="F130" s="108"/>
      <c r="G130" s="106"/>
      <c r="H130" s="106"/>
      <c r="I130" s="49"/>
    </row>
    <row r="131" spans="1:9" ht="18.75" x14ac:dyDescent="0.3">
      <c r="A131" s="106"/>
      <c r="B131" s="106"/>
      <c r="C131" s="106"/>
      <c r="D131" s="106"/>
      <c r="E131" s="106"/>
      <c r="F131" s="108"/>
      <c r="G131" s="106"/>
      <c r="H131" s="106"/>
      <c r="I131" s="49"/>
    </row>
    <row r="132" spans="1:9" ht="18.75" x14ac:dyDescent="0.3">
      <c r="A132" s="106"/>
      <c r="B132" s="106"/>
      <c r="C132" s="106"/>
      <c r="D132" s="106"/>
      <c r="E132" s="106"/>
      <c r="F132" s="108"/>
      <c r="G132" s="106"/>
      <c r="H132" s="106"/>
      <c r="I132" s="49"/>
    </row>
    <row r="133" spans="1:9" ht="18.75" x14ac:dyDescent="0.3">
      <c r="A133" s="106"/>
      <c r="B133" s="106"/>
      <c r="C133" s="106"/>
      <c r="D133" s="106"/>
      <c r="E133" s="106"/>
      <c r="F133" s="108"/>
      <c r="G133" s="106"/>
      <c r="H133" s="106"/>
      <c r="I133" s="49"/>
    </row>
    <row r="250" spans="1:1" x14ac:dyDescent="0.25">
      <c r="A250" s="4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100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634" t="s">
        <v>42</v>
      </c>
      <c r="B1" s="634"/>
      <c r="C1" s="634"/>
      <c r="D1" s="634"/>
      <c r="E1" s="634"/>
      <c r="F1" s="634"/>
      <c r="G1" s="634"/>
      <c r="H1" s="634"/>
      <c r="I1" s="634"/>
    </row>
    <row r="2" spans="1:9" ht="18.75" customHeight="1" x14ac:dyDescent="0.25">
      <c r="A2" s="634"/>
      <c r="B2" s="634"/>
      <c r="C2" s="634"/>
      <c r="D2" s="634"/>
      <c r="E2" s="634"/>
      <c r="F2" s="634"/>
      <c r="G2" s="634"/>
      <c r="H2" s="634"/>
      <c r="I2" s="634"/>
    </row>
    <row r="3" spans="1:9" ht="18.75" customHeight="1" x14ac:dyDescent="0.25">
      <c r="A3" s="634"/>
      <c r="B3" s="634"/>
      <c r="C3" s="634"/>
      <c r="D3" s="634"/>
      <c r="E3" s="634"/>
      <c r="F3" s="634"/>
      <c r="G3" s="634"/>
      <c r="H3" s="634"/>
      <c r="I3" s="634"/>
    </row>
    <row r="4" spans="1:9" ht="18.75" customHeight="1" x14ac:dyDescent="0.25">
      <c r="A4" s="634"/>
      <c r="B4" s="634"/>
      <c r="C4" s="634"/>
      <c r="D4" s="634"/>
      <c r="E4" s="634"/>
      <c r="F4" s="634"/>
      <c r="G4" s="634"/>
      <c r="H4" s="634"/>
      <c r="I4" s="634"/>
    </row>
    <row r="5" spans="1:9" ht="18.75" customHeight="1" x14ac:dyDescent="0.25">
      <c r="A5" s="634"/>
      <c r="B5" s="634"/>
      <c r="C5" s="634"/>
      <c r="D5" s="634"/>
      <c r="E5" s="634"/>
      <c r="F5" s="634"/>
      <c r="G5" s="634"/>
      <c r="H5" s="634"/>
      <c r="I5" s="634"/>
    </row>
    <row r="6" spans="1:9" ht="18.75" customHeight="1" x14ac:dyDescent="0.25">
      <c r="A6" s="634"/>
      <c r="B6" s="634"/>
      <c r="C6" s="634"/>
      <c r="D6" s="634"/>
      <c r="E6" s="634"/>
      <c r="F6" s="634"/>
      <c r="G6" s="634"/>
      <c r="H6" s="634"/>
      <c r="I6" s="634"/>
    </row>
    <row r="7" spans="1:9" ht="18.75" customHeight="1" x14ac:dyDescent="0.25">
      <c r="A7" s="634"/>
      <c r="B7" s="634"/>
      <c r="C7" s="634"/>
      <c r="D7" s="634"/>
      <c r="E7" s="634"/>
      <c r="F7" s="634"/>
      <c r="G7" s="634"/>
      <c r="H7" s="634"/>
      <c r="I7" s="634"/>
    </row>
    <row r="8" spans="1:9" x14ac:dyDescent="0.25">
      <c r="A8" s="635" t="s">
        <v>43</v>
      </c>
      <c r="B8" s="635"/>
      <c r="C8" s="635"/>
      <c r="D8" s="635"/>
      <c r="E8" s="635"/>
      <c r="F8" s="635"/>
      <c r="G8" s="635"/>
      <c r="H8" s="635"/>
      <c r="I8" s="635"/>
    </row>
    <row r="9" spans="1:9" x14ac:dyDescent="0.25">
      <c r="A9" s="635"/>
      <c r="B9" s="635"/>
      <c r="C9" s="635"/>
      <c r="D9" s="635"/>
      <c r="E9" s="635"/>
      <c r="F9" s="635"/>
      <c r="G9" s="635"/>
      <c r="H9" s="635"/>
      <c r="I9" s="635"/>
    </row>
    <row r="10" spans="1:9" x14ac:dyDescent="0.25">
      <c r="A10" s="635"/>
      <c r="B10" s="635"/>
      <c r="C10" s="635"/>
      <c r="D10" s="635"/>
      <c r="E10" s="635"/>
      <c r="F10" s="635"/>
      <c r="G10" s="635"/>
      <c r="H10" s="635"/>
      <c r="I10" s="635"/>
    </row>
    <row r="11" spans="1:9" x14ac:dyDescent="0.25">
      <c r="A11" s="635"/>
      <c r="B11" s="635"/>
      <c r="C11" s="635"/>
      <c r="D11" s="635"/>
      <c r="E11" s="635"/>
      <c r="F11" s="635"/>
      <c r="G11" s="635"/>
      <c r="H11" s="635"/>
      <c r="I11" s="635"/>
    </row>
    <row r="12" spans="1:9" x14ac:dyDescent="0.25">
      <c r="A12" s="635"/>
      <c r="B12" s="635"/>
      <c r="C12" s="635"/>
      <c r="D12" s="635"/>
      <c r="E12" s="635"/>
      <c r="F12" s="635"/>
      <c r="G12" s="635"/>
      <c r="H12" s="635"/>
      <c r="I12" s="635"/>
    </row>
    <row r="13" spans="1:9" x14ac:dyDescent="0.25">
      <c r="A13" s="635"/>
      <c r="B13" s="635"/>
      <c r="C13" s="635"/>
      <c r="D13" s="635"/>
      <c r="E13" s="635"/>
      <c r="F13" s="635"/>
      <c r="G13" s="635"/>
      <c r="H13" s="635"/>
      <c r="I13" s="635"/>
    </row>
    <row r="14" spans="1:9" x14ac:dyDescent="0.25">
      <c r="A14" s="635"/>
      <c r="B14" s="635"/>
      <c r="C14" s="635"/>
      <c r="D14" s="635"/>
      <c r="E14" s="635"/>
      <c r="F14" s="635"/>
      <c r="G14" s="635"/>
      <c r="H14" s="635"/>
      <c r="I14" s="635"/>
    </row>
    <row r="15" spans="1:9" ht="19.5" customHeight="1" thickBot="1" x14ac:dyDescent="0.35">
      <c r="A15" s="259"/>
    </row>
    <row r="16" spans="1:9" ht="19.5" customHeight="1" thickBot="1" x14ac:dyDescent="0.35">
      <c r="A16" s="636" t="s">
        <v>28</v>
      </c>
      <c r="B16" s="637"/>
      <c r="C16" s="637"/>
      <c r="D16" s="637"/>
      <c r="E16" s="637"/>
      <c r="F16" s="637"/>
      <c r="G16" s="637"/>
      <c r="H16" s="638"/>
    </row>
    <row r="17" spans="1:14" ht="20.25" customHeight="1" x14ac:dyDescent="0.25">
      <c r="A17" s="639" t="s">
        <v>44</v>
      </c>
      <c r="B17" s="639"/>
      <c r="C17" s="639"/>
      <c r="D17" s="639"/>
      <c r="E17" s="639"/>
      <c r="F17" s="639"/>
      <c r="G17" s="639"/>
      <c r="H17" s="639"/>
    </row>
    <row r="18" spans="1:14" ht="26.25" customHeight="1" x14ac:dyDescent="0.4">
      <c r="A18" s="261" t="s">
        <v>30</v>
      </c>
      <c r="B18" s="640" t="s">
        <v>126</v>
      </c>
      <c r="C18" s="640"/>
      <c r="D18" s="262"/>
      <c r="E18" s="263"/>
      <c r="F18" s="264"/>
      <c r="G18" s="264"/>
      <c r="H18" s="264"/>
    </row>
    <row r="19" spans="1:14" ht="26.25" customHeight="1" x14ac:dyDescent="0.4">
      <c r="A19" s="261" t="s">
        <v>31</v>
      </c>
      <c r="B19" s="265" t="s">
        <v>7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32</v>
      </c>
      <c r="B20" s="641" t="s">
        <v>127</v>
      </c>
      <c r="C20" s="641"/>
      <c r="D20" s="264"/>
      <c r="E20" s="264"/>
      <c r="F20" s="264"/>
      <c r="G20" s="264"/>
      <c r="H20" s="264"/>
    </row>
    <row r="21" spans="1:14" ht="26.25" customHeight="1" x14ac:dyDescent="0.4">
      <c r="A21" s="261" t="s">
        <v>33</v>
      </c>
      <c r="B21" s="641" t="s">
        <v>128</v>
      </c>
      <c r="C21" s="641"/>
      <c r="D21" s="641"/>
      <c r="E21" s="641"/>
      <c r="F21" s="641"/>
      <c r="G21" s="641"/>
      <c r="H21" s="641"/>
      <c r="I21" s="266"/>
    </row>
    <row r="22" spans="1:14" ht="26.25" customHeight="1" x14ac:dyDescent="0.4">
      <c r="A22" s="261" t="s">
        <v>34</v>
      </c>
      <c r="B22" s="267" t="s">
        <v>129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35</v>
      </c>
      <c r="B23" s="267"/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640" t="s">
        <v>132</v>
      </c>
      <c r="C26" s="640"/>
    </row>
    <row r="27" spans="1:14" ht="26.25" customHeight="1" x14ac:dyDescent="0.4">
      <c r="A27" s="271" t="s">
        <v>45</v>
      </c>
      <c r="B27" s="642" t="s">
        <v>133</v>
      </c>
      <c r="C27" s="642"/>
    </row>
    <row r="28" spans="1:14" ht="27" customHeight="1" thickBot="1" x14ac:dyDescent="0.45">
      <c r="A28" s="271" t="s">
        <v>6</v>
      </c>
      <c r="B28" s="272">
        <v>84.06</v>
      </c>
    </row>
    <row r="29" spans="1:14" s="274" customFormat="1" ht="27" customHeight="1" thickBot="1" x14ac:dyDescent="0.45">
      <c r="A29" s="271" t="s">
        <v>46</v>
      </c>
      <c r="B29" s="273">
        <v>0</v>
      </c>
      <c r="C29" s="643" t="s">
        <v>47</v>
      </c>
      <c r="D29" s="644"/>
      <c r="E29" s="644"/>
      <c r="F29" s="644"/>
      <c r="G29" s="645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48</v>
      </c>
      <c r="B30" s="276">
        <f>B28-B29</f>
        <v>84.06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49</v>
      </c>
      <c r="B31" s="279">
        <v>1</v>
      </c>
      <c r="C31" s="631" t="s">
        <v>50</v>
      </c>
      <c r="D31" s="632"/>
      <c r="E31" s="632"/>
      <c r="F31" s="632"/>
      <c r="G31" s="632"/>
      <c r="H31" s="633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51</v>
      </c>
      <c r="B32" s="279">
        <v>1</v>
      </c>
      <c r="C32" s="631" t="s">
        <v>52</v>
      </c>
      <c r="D32" s="632"/>
      <c r="E32" s="632"/>
      <c r="F32" s="632"/>
      <c r="G32" s="632"/>
      <c r="H32" s="633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53</v>
      </c>
      <c r="B34" s="284">
        <f>B31/B32</f>
        <v>1</v>
      </c>
      <c r="C34" s="259" t="s">
        <v>54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55</v>
      </c>
      <c r="B36" s="286">
        <v>25</v>
      </c>
      <c r="C36" s="259"/>
      <c r="D36" s="646" t="s">
        <v>56</v>
      </c>
      <c r="E36" s="647"/>
      <c r="F36" s="646" t="s">
        <v>57</v>
      </c>
      <c r="G36" s="648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58</v>
      </c>
      <c r="B37" s="288">
        <v>5</v>
      </c>
      <c r="C37" s="289" t="s">
        <v>59</v>
      </c>
      <c r="D37" s="290" t="s">
        <v>60</v>
      </c>
      <c r="E37" s="291" t="s">
        <v>61</v>
      </c>
      <c r="F37" s="290" t="s">
        <v>60</v>
      </c>
      <c r="G37" s="292" t="s">
        <v>61</v>
      </c>
      <c r="I37" s="293" t="s">
        <v>62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63</v>
      </c>
      <c r="B38" s="288">
        <v>50</v>
      </c>
      <c r="C38" s="294">
        <v>1</v>
      </c>
      <c r="D38" s="295">
        <v>18299009</v>
      </c>
      <c r="E38" s="296">
        <f>IF(ISBLANK(D38),"-",$D$48/$D$45*D38)</f>
        <v>20408423.670592431</v>
      </c>
      <c r="F38" s="295">
        <v>20066830</v>
      </c>
      <c r="G38" s="297">
        <f>IF(ISBLANK(F38),"-",$D$48/$F$45*F38)</f>
        <v>21063557.542931519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64</v>
      </c>
      <c r="B39" s="288">
        <v>1</v>
      </c>
      <c r="C39" s="299">
        <v>2</v>
      </c>
      <c r="D39" s="300">
        <v>18296055</v>
      </c>
      <c r="E39" s="301">
        <f>IF(ISBLANK(D39),"-",$D$48/$D$45*D39)</f>
        <v>20405129.148822267</v>
      </c>
      <c r="F39" s="295">
        <v>20068656</v>
      </c>
      <c r="G39" s="302">
        <f>IF(ISBLANK(F39),"-",$D$48/$F$45*F39)</f>
        <v>21065474.241088297</v>
      </c>
      <c r="I39" s="649">
        <f>ABS((F43/D43*D42)-F42)/D42</f>
        <v>3.7978401950701908E-2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65</v>
      </c>
      <c r="B40" s="288">
        <v>1</v>
      </c>
      <c r="C40" s="299">
        <v>3</v>
      </c>
      <c r="D40" s="300">
        <v>18292254</v>
      </c>
      <c r="E40" s="301">
        <f>IF(ISBLANK(D40),"-",$D$48/$D$45*D40)</f>
        <v>20400889.989293359</v>
      </c>
      <c r="F40" s="295">
        <v>20266822</v>
      </c>
      <c r="G40" s="302">
        <f>IF(ISBLANK(F40),"-",$D$48/$F$45*F40)</f>
        <v>21273483.22626695</v>
      </c>
      <c r="I40" s="649"/>
      <c r="L40" s="280"/>
      <c r="M40" s="280"/>
      <c r="N40" s="259"/>
    </row>
    <row r="41" spans="1:14" ht="27" customHeight="1" thickBot="1" x14ac:dyDescent="0.45">
      <c r="A41" s="287" t="s">
        <v>66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67</v>
      </c>
      <c r="B42" s="288">
        <v>1</v>
      </c>
      <c r="C42" s="308" t="s">
        <v>68</v>
      </c>
      <c r="D42" s="309">
        <f>AVERAGE(D38:D41)</f>
        <v>18295772.666666668</v>
      </c>
      <c r="E42" s="310">
        <f>AVERAGE(E38:E41)</f>
        <v>20404814.269569352</v>
      </c>
      <c r="F42" s="309">
        <f>AVERAGE(F38:F41)</f>
        <v>20134102.666666668</v>
      </c>
      <c r="G42" s="311">
        <f>AVERAGE(G38:G41)</f>
        <v>21134171.670095589</v>
      </c>
      <c r="H42" s="312"/>
    </row>
    <row r="43" spans="1:14" ht="26.25" customHeight="1" x14ac:dyDescent="0.4">
      <c r="A43" s="287" t="s">
        <v>69</v>
      </c>
      <c r="B43" s="288">
        <v>1</v>
      </c>
      <c r="C43" s="313" t="s">
        <v>70</v>
      </c>
      <c r="D43" s="314">
        <v>16</v>
      </c>
      <c r="E43" s="259"/>
      <c r="F43" s="314">
        <v>17</v>
      </c>
      <c r="H43" s="312"/>
    </row>
    <row r="44" spans="1:14" ht="26.25" customHeight="1" x14ac:dyDescent="0.4">
      <c r="A44" s="287" t="s">
        <v>71</v>
      </c>
      <c r="B44" s="288">
        <v>1</v>
      </c>
      <c r="C44" s="315" t="s">
        <v>72</v>
      </c>
      <c r="D44" s="316">
        <f>D43*$B$34</f>
        <v>16</v>
      </c>
      <c r="E44" s="317"/>
      <c r="F44" s="316">
        <f>F43*$B$34</f>
        <v>17</v>
      </c>
      <c r="H44" s="312"/>
    </row>
    <row r="45" spans="1:14" ht="19.5" customHeight="1" thickBot="1" x14ac:dyDescent="0.35">
      <c r="A45" s="287" t="s">
        <v>73</v>
      </c>
      <c r="B45" s="299">
        <f>(B44/B43)*(B42/B41)*(B40/B39)*(B38/B37)*B36</f>
        <v>250</v>
      </c>
      <c r="C45" s="315" t="s">
        <v>74</v>
      </c>
      <c r="D45" s="318">
        <f>D44*$B$30/100</f>
        <v>13.4496</v>
      </c>
      <c r="E45" s="319"/>
      <c r="F45" s="318">
        <f>F44*$B$30/100</f>
        <v>14.2902</v>
      </c>
      <c r="H45" s="312"/>
    </row>
    <row r="46" spans="1:14" ht="19.5" customHeight="1" thickBot="1" x14ac:dyDescent="0.35">
      <c r="A46" s="650" t="s">
        <v>75</v>
      </c>
      <c r="B46" s="651"/>
      <c r="C46" s="315" t="s">
        <v>76</v>
      </c>
      <c r="D46" s="320">
        <f>D45/$B$45</f>
        <v>5.3798400000000003E-2</v>
      </c>
      <c r="E46" s="321"/>
      <c r="F46" s="322">
        <f>F45/$B$45</f>
        <v>5.7160800000000005E-2</v>
      </c>
      <c r="H46" s="312"/>
    </row>
    <row r="47" spans="1:14" ht="27" customHeight="1" thickBot="1" x14ac:dyDescent="0.45">
      <c r="A47" s="652"/>
      <c r="B47" s="653"/>
      <c r="C47" s="323" t="s">
        <v>77</v>
      </c>
      <c r="D47" s="324">
        <v>0.06</v>
      </c>
      <c r="E47" s="325"/>
      <c r="F47" s="321"/>
      <c r="H47" s="312"/>
    </row>
    <row r="48" spans="1:14" ht="18.75" x14ac:dyDescent="0.3">
      <c r="C48" s="326" t="s">
        <v>78</v>
      </c>
      <c r="D48" s="318">
        <f>D47*$B$45</f>
        <v>15</v>
      </c>
      <c r="F48" s="327"/>
      <c r="H48" s="312"/>
    </row>
    <row r="49" spans="1:12" ht="19.5" customHeight="1" thickBot="1" x14ac:dyDescent="0.35">
      <c r="C49" s="328" t="s">
        <v>79</v>
      </c>
      <c r="D49" s="329">
        <f>D48/B34</f>
        <v>15</v>
      </c>
      <c r="F49" s="327"/>
      <c r="H49" s="312"/>
    </row>
    <row r="50" spans="1:12" ht="18.75" x14ac:dyDescent="0.3">
      <c r="C50" s="285" t="s">
        <v>80</v>
      </c>
      <c r="D50" s="330">
        <f>AVERAGE(E38:E41,G38:G41)</f>
        <v>20769492.969832469</v>
      </c>
      <c r="F50" s="331"/>
      <c r="H50" s="312"/>
    </row>
    <row r="51" spans="1:12" ht="18.75" x14ac:dyDescent="0.3">
      <c r="C51" s="287" t="s">
        <v>81</v>
      </c>
      <c r="D51" s="332">
        <f>STDEV(E38:E41,G38:G41)/D50</f>
        <v>1.9582324474716379E-2</v>
      </c>
      <c r="F51" s="331"/>
      <c r="H51" s="312"/>
    </row>
    <row r="52" spans="1:12" ht="19.5" customHeight="1" thickBot="1" x14ac:dyDescent="0.35">
      <c r="C52" s="333" t="s">
        <v>20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82</v>
      </c>
    </row>
    <row r="55" spans="1:12" ht="18.75" x14ac:dyDescent="0.3">
      <c r="A55" s="259" t="s">
        <v>83</v>
      </c>
      <c r="B55" s="337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37" t="s">
        <v>84</v>
      </c>
      <c r="B56" s="338">
        <v>300</v>
      </c>
      <c r="C56" s="259" t="str">
        <f>B20</f>
        <v>Efavirenz 600mg, Lamivudine 300mg and Tenofovir Disoproxil Fumarate 300mg Tablets</v>
      </c>
      <c r="H56" s="317"/>
    </row>
    <row r="57" spans="1:12" ht="18.75" x14ac:dyDescent="0.3">
      <c r="A57" s="337" t="s">
        <v>85</v>
      </c>
      <c r="B57" s="339">
        <f>Uniformity!C46</f>
        <v>1887.6529999999998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86</v>
      </c>
      <c r="B59" s="286">
        <v>200</v>
      </c>
      <c r="C59" s="259"/>
      <c r="D59" s="340" t="s">
        <v>87</v>
      </c>
      <c r="E59" s="341" t="s">
        <v>59</v>
      </c>
      <c r="F59" s="341" t="s">
        <v>60</v>
      </c>
      <c r="G59" s="341" t="s">
        <v>88</v>
      </c>
      <c r="H59" s="289" t="s">
        <v>89</v>
      </c>
      <c r="L59" s="275"/>
    </row>
    <row r="60" spans="1:12" s="274" customFormat="1" ht="26.25" customHeight="1" x14ac:dyDescent="0.4">
      <c r="A60" s="287" t="s">
        <v>90</v>
      </c>
      <c r="B60" s="288">
        <v>4</v>
      </c>
      <c r="C60" s="654" t="s">
        <v>91</v>
      </c>
      <c r="D60" s="657">
        <v>1902</v>
      </c>
      <c r="E60" s="342">
        <v>1</v>
      </c>
      <c r="F60" s="343">
        <v>19777897</v>
      </c>
      <c r="G60" s="344">
        <f>IF(ISBLANK(F60),"-",(F60/$D$50*$D$47*$B$68)*($B$57/$D$60))</f>
        <v>283.5222332027966</v>
      </c>
      <c r="H60" s="345">
        <f t="shared" ref="H60:H71" si="0">IF(ISBLANK(F60),"-",G60/$B$56)</f>
        <v>0.94507411067598868</v>
      </c>
      <c r="L60" s="275"/>
    </row>
    <row r="61" spans="1:12" s="274" customFormat="1" ht="26.25" customHeight="1" x14ac:dyDescent="0.4">
      <c r="A61" s="287" t="s">
        <v>92</v>
      </c>
      <c r="B61" s="288">
        <v>100</v>
      </c>
      <c r="C61" s="655"/>
      <c r="D61" s="658"/>
      <c r="E61" s="346">
        <v>2</v>
      </c>
      <c r="F61" s="300">
        <v>19863579</v>
      </c>
      <c r="G61" s="347">
        <f>IF(ISBLANK(F61),"-",(F61/$D$50*$D$47*$B$68)*($B$57/$D$60))</f>
        <v>284.75051101136654</v>
      </c>
      <c r="H61" s="348">
        <f t="shared" si="0"/>
        <v>0.94916837003788845</v>
      </c>
      <c r="L61" s="275"/>
    </row>
    <row r="62" spans="1:12" s="274" customFormat="1" ht="26.25" customHeight="1" x14ac:dyDescent="0.4">
      <c r="A62" s="287" t="s">
        <v>93</v>
      </c>
      <c r="B62" s="288">
        <v>1</v>
      </c>
      <c r="C62" s="655"/>
      <c r="D62" s="658"/>
      <c r="E62" s="346">
        <v>3</v>
      </c>
      <c r="F62" s="349">
        <v>19858494</v>
      </c>
      <c r="G62" s="347">
        <f>IF(ISBLANK(F62),"-",(F62/$D$50*$D$47*$B$68)*($B$57/$D$60))</f>
        <v>284.67761597324215</v>
      </c>
      <c r="H62" s="348">
        <f t="shared" si="0"/>
        <v>0.94892538657747383</v>
      </c>
      <c r="L62" s="275"/>
    </row>
    <row r="63" spans="1:12" ht="27" customHeight="1" thickBot="1" x14ac:dyDescent="0.45">
      <c r="A63" s="287" t="s">
        <v>94</v>
      </c>
      <c r="B63" s="288">
        <v>1</v>
      </c>
      <c r="C63" s="656"/>
      <c r="D63" s="659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95</v>
      </c>
      <c r="B64" s="288">
        <v>1</v>
      </c>
      <c r="C64" s="654" t="s">
        <v>96</v>
      </c>
      <c r="D64" s="657">
        <v>1901.77</v>
      </c>
      <c r="E64" s="342">
        <v>1</v>
      </c>
      <c r="F64" s="343">
        <v>20050867</v>
      </c>
      <c r="G64" s="352">
        <f>IF(ISBLANK(F64),"-",(F64/$D$50*$D$47*$B$68)*($B$57/$D$64))</f>
        <v>287.47010448415614</v>
      </c>
      <c r="H64" s="353">
        <f t="shared" si="0"/>
        <v>0.9582336816138538</v>
      </c>
    </row>
    <row r="65" spans="1:8" ht="26.25" customHeight="1" x14ac:dyDescent="0.4">
      <c r="A65" s="287" t="s">
        <v>97</v>
      </c>
      <c r="B65" s="288">
        <v>1</v>
      </c>
      <c r="C65" s="655"/>
      <c r="D65" s="658"/>
      <c r="E65" s="346">
        <v>2</v>
      </c>
      <c r="F65" s="300">
        <v>20031114</v>
      </c>
      <c r="G65" s="354">
        <f>IF(ISBLANK(F65),"-",(F65/$D$50*$D$47*$B$68)*($B$57/$D$64))</f>
        <v>287.18690491109652</v>
      </c>
      <c r="H65" s="355">
        <f t="shared" si="0"/>
        <v>0.95728968303698836</v>
      </c>
    </row>
    <row r="66" spans="1:8" ht="26.25" customHeight="1" x14ac:dyDescent="0.4">
      <c r="A66" s="287" t="s">
        <v>98</v>
      </c>
      <c r="B66" s="288">
        <v>1</v>
      </c>
      <c r="C66" s="655"/>
      <c r="D66" s="658"/>
      <c r="E66" s="346">
        <v>3</v>
      </c>
      <c r="F66" s="300">
        <v>20047693</v>
      </c>
      <c r="G66" s="354">
        <f>IF(ISBLANK(F66),"-",(F66/$D$50*$D$47*$B$68)*($B$57/$D$64))</f>
        <v>287.42459871567081</v>
      </c>
      <c r="H66" s="355">
        <f t="shared" si="0"/>
        <v>0.95808199571890273</v>
      </c>
    </row>
    <row r="67" spans="1:8" ht="27" customHeight="1" thickBot="1" x14ac:dyDescent="0.45">
      <c r="A67" s="287" t="s">
        <v>99</v>
      </c>
      <c r="B67" s="288">
        <v>1</v>
      </c>
      <c r="C67" s="656"/>
      <c r="D67" s="659"/>
      <c r="E67" s="350">
        <v>4</v>
      </c>
      <c r="F67" s="351"/>
      <c r="G67" s="356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87" t="s">
        <v>100</v>
      </c>
      <c r="B68" s="358">
        <f>(B67/B66)*(B65/B64)*(B63/B62)*(B61/B60)*B59</f>
        <v>5000</v>
      </c>
      <c r="C68" s="654" t="s">
        <v>101</v>
      </c>
      <c r="D68" s="657">
        <v>1902.75</v>
      </c>
      <c r="E68" s="342">
        <v>1</v>
      </c>
      <c r="F68" s="343">
        <v>19872399</v>
      </c>
      <c r="G68" s="352">
        <f>IF(ISBLANK(F68),"-",(F68/$D$50*$D$47*$B$68)*($B$57/$D$68))</f>
        <v>284.76465951903089</v>
      </c>
      <c r="H68" s="348">
        <f t="shared" si="0"/>
        <v>0.94921553173010298</v>
      </c>
    </row>
    <row r="69" spans="1:8" ht="27" customHeight="1" thickBot="1" x14ac:dyDescent="0.45">
      <c r="A69" s="333" t="s">
        <v>102</v>
      </c>
      <c r="B69" s="359">
        <f>(D47*B68)/B56*B57</f>
        <v>1887.6529999999998</v>
      </c>
      <c r="C69" s="655"/>
      <c r="D69" s="658"/>
      <c r="E69" s="346">
        <v>2</v>
      </c>
      <c r="F69" s="300">
        <v>19801022</v>
      </c>
      <c r="G69" s="354">
        <f>IF(ISBLANK(F69),"-",(F69/$D$50*$D$47*$B$68)*($B$57/$D$68))</f>
        <v>283.74185159823128</v>
      </c>
      <c r="H69" s="348">
        <f t="shared" si="0"/>
        <v>0.94580617199410422</v>
      </c>
    </row>
    <row r="70" spans="1:8" ht="26.25" customHeight="1" x14ac:dyDescent="0.4">
      <c r="A70" s="662" t="s">
        <v>75</v>
      </c>
      <c r="B70" s="663"/>
      <c r="C70" s="655"/>
      <c r="D70" s="658"/>
      <c r="E70" s="346">
        <v>3</v>
      </c>
      <c r="F70" s="300">
        <v>19841507</v>
      </c>
      <c r="G70" s="354">
        <f>IF(ISBLANK(F70),"-",(F70/$D$50*$D$47*$B$68)*($B$57/$D$68))</f>
        <v>284.3219877579686</v>
      </c>
      <c r="H70" s="348">
        <f t="shared" si="0"/>
        <v>0.94773995919322862</v>
      </c>
    </row>
    <row r="71" spans="1:8" ht="27" customHeight="1" thickBot="1" x14ac:dyDescent="0.45">
      <c r="A71" s="664"/>
      <c r="B71" s="665"/>
      <c r="C71" s="660"/>
      <c r="D71" s="659"/>
      <c r="E71" s="350">
        <v>4</v>
      </c>
      <c r="F71" s="351"/>
      <c r="G71" s="356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61" t="s">
        <v>68</v>
      </c>
      <c r="G72" s="362">
        <f>AVERAGE(G60:G71)</f>
        <v>285.31782968595104</v>
      </c>
      <c r="H72" s="363">
        <f>AVERAGE(H60:H71)</f>
        <v>0.95105943228650369</v>
      </c>
    </row>
    <row r="73" spans="1:8" ht="26.25" customHeight="1" x14ac:dyDescent="0.4">
      <c r="C73" s="317"/>
      <c r="D73" s="317"/>
      <c r="E73" s="317"/>
      <c r="F73" s="364" t="s">
        <v>81</v>
      </c>
      <c r="G73" s="365">
        <f>STDEV(G60:G71)/G72</f>
        <v>5.5832897645000422E-3</v>
      </c>
      <c r="H73" s="365">
        <f>STDEV(H60:H71)/H72</f>
        <v>5.5832897645000509E-3</v>
      </c>
    </row>
    <row r="74" spans="1:8" ht="27" customHeight="1" thickBot="1" x14ac:dyDescent="0.45">
      <c r="A74" s="317"/>
      <c r="B74" s="317"/>
      <c r="C74" s="317"/>
      <c r="D74" s="317"/>
      <c r="E74" s="319"/>
      <c r="F74" s="366" t="s">
        <v>20</v>
      </c>
      <c r="G74" s="367">
        <f>COUNT(G60:G71)</f>
        <v>9</v>
      </c>
      <c r="H74" s="367">
        <f>COUNT(H60:H71)</f>
        <v>9</v>
      </c>
    </row>
    <row r="76" spans="1:8" ht="26.25" customHeight="1" x14ac:dyDescent="0.4">
      <c r="A76" s="270" t="s">
        <v>103</v>
      </c>
      <c r="B76" s="271" t="s">
        <v>104</v>
      </c>
      <c r="C76" s="666" t="str">
        <f>B20</f>
        <v>Efavirenz 600mg, Lamivudine 300mg and Tenofovir Disoproxil Fumarate 300mg Tablets</v>
      </c>
      <c r="D76" s="666"/>
      <c r="E76" s="259" t="s">
        <v>105</v>
      </c>
      <c r="F76" s="259"/>
      <c r="G76" s="368">
        <f>H72</f>
        <v>0.95105943228650369</v>
      </c>
      <c r="H76" s="276"/>
    </row>
    <row r="77" spans="1:8" ht="18.75" x14ac:dyDescent="0.3">
      <c r="A77" s="269" t="s">
        <v>106</v>
      </c>
      <c r="B77" s="269" t="s">
        <v>107</v>
      </c>
    </row>
    <row r="78" spans="1:8" ht="18.75" x14ac:dyDescent="0.3">
      <c r="A78" s="269"/>
      <c r="B78" s="269"/>
    </row>
    <row r="79" spans="1:8" ht="26.25" customHeight="1" x14ac:dyDescent="0.4">
      <c r="A79" s="270" t="s">
        <v>4</v>
      </c>
      <c r="B79" s="661" t="str">
        <f>B26</f>
        <v>LAMIVUDINE</v>
      </c>
      <c r="C79" s="661"/>
    </row>
    <row r="80" spans="1:8" ht="26.25" customHeight="1" x14ac:dyDescent="0.4">
      <c r="A80" s="271" t="s">
        <v>45</v>
      </c>
      <c r="B80" s="661" t="str">
        <f>B27</f>
        <v>L3-7</v>
      </c>
      <c r="C80" s="661"/>
    </row>
    <row r="81" spans="1:12" ht="27" customHeight="1" thickBot="1" x14ac:dyDescent="0.45">
      <c r="A81" s="271" t="s">
        <v>6</v>
      </c>
      <c r="B81" s="272">
        <f>B28</f>
        <v>84.06</v>
      </c>
    </row>
    <row r="82" spans="1:12" s="274" customFormat="1" ht="27" customHeight="1" thickBot="1" x14ac:dyDescent="0.45">
      <c r="A82" s="271" t="s">
        <v>46</v>
      </c>
      <c r="B82" s="273">
        <v>0</v>
      </c>
      <c r="C82" s="643" t="s">
        <v>47</v>
      </c>
      <c r="D82" s="644"/>
      <c r="E82" s="644"/>
      <c r="F82" s="644"/>
      <c r="G82" s="645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48</v>
      </c>
      <c r="B83" s="276">
        <f>B81-B82</f>
        <v>84.06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49</v>
      </c>
      <c r="B84" s="279">
        <v>1</v>
      </c>
      <c r="C84" s="631" t="s">
        <v>108</v>
      </c>
      <c r="D84" s="632"/>
      <c r="E84" s="632"/>
      <c r="F84" s="632"/>
      <c r="G84" s="632"/>
      <c r="H84" s="633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51</v>
      </c>
      <c r="B85" s="279">
        <v>1</v>
      </c>
      <c r="C85" s="631" t="s">
        <v>109</v>
      </c>
      <c r="D85" s="632"/>
      <c r="E85" s="632"/>
      <c r="F85" s="632"/>
      <c r="G85" s="632"/>
      <c r="H85" s="633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53</v>
      </c>
      <c r="B87" s="284">
        <f>B84/B85</f>
        <v>1</v>
      </c>
      <c r="C87" s="259" t="s">
        <v>54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55</v>
      </c>
      <c r="B89" s="286">
        <v>25</v>
      </c>
      <c r="D89" s="369" t="s">
        <v>56</v>
      </c>
      <c r="E89" s="370"/>
      <c r="F89" s="646" t="s">
        <v>57</v>
      </c>
      <c r="G89" s="648"/>
    </row>
    <row r="90" spans="1:12" ht="27" customHeight="1" thickBot="1" x14ac:dyDescent="0.45">
      <c r="A90" s="287" t="s">
        <v>58</v>
      </c>
      <c r="B90" s="288">
        <v>10</v>
      </c>
      <c r="C90" s="371" t="s">
        <v>59</v>
      </c>
      <c r="D90" s="290" t="s">
        <v>60</v>
      </c>
      <c r="E90" s="291" t="s">
        <v>61</v>
      </c>
      <c r="F90" s="290" t="s">
        <v>60</v>
      </c>
      <c r="G90" s="372" t="s">
        <v>61</v>
      </c>
      <c r="I90" s="293" t="s">
        <v>62</v>
      </c>
    </row>
    <row r="91" spans="1:12" ht="26.25" customHeight="1" x14ac:dyDescent="0.4">
      <c r="A91" s="287" t="s">
        <v>63</v>
      </c>
      <c r="B91" s="288">
        <v>20</v>
      </c>
      <c r="C91" s="373">
        <v>1</v>
      </c>
      <c r="D91" s="295">
        <v>92067547</v>
      </c>
      <c r="E91" s="296">
        <f>IF(ISBLANK(D91),"-",$D$101/$D$98*D91)</f>
        <v>102680615.40863667</v>
      </c>
      <c r="F91" s="295">
        <v>100618089</v>
      </c>
      <c r="G91" s="297">
        <f>IF(ISBLANK(F91),"-",$D$101/$F$98*F91)</f>
        <v>105615830.07935508</v>
      </c>
      <c r="I91" s="298"/>
    </row>
    <row r="92" spans="1:12" ht="26.25" customHeight="1" x14ac:dyDescent="0.4">
      <c r="A92" s="287" t="s">
        <v>64</v>
      </c>
      <c r="B92" s="288">
        <v>1</v>
      </c>
      <c r="C92" s="317">
        <v>2</v>
      </c>
      <c r="D92" s="300">
        <v>91825326</v>
      </c>
      <c r="E92" s="301">
        <f>IF(ISBLANK(D92),"-",$D$101/$D$98*D92)</f>
        <v>102410472.43040684</v>
      </c>
      <c r="F92" s="300">
        <v>100518821</v>
      </c>
      <c r="G92" s="302">
        <f>IF(ISBLANK(F92),"-",$D$101/$F$98*F92)</f>
        <v>105511631.39774111</v>
      </c>
      <c r="I92" s="649">
        <f>ABS((F96/D96*D95)-F95)/D95</f>
        <v>2.902234470119985E-2</v>
      </c>
    </row>
    <row r="93" spans="1:12" ht="26.25" customHeight="1" x14ac:dyDescent="0.4">
      <c r="A93" s="287" t="s">
        <v>65</v>
      </c>
      <c r="B93" s="288">
        <v>1</v>
      </c>
      <c r="C93" s="317">
        <v>3</v>
      </c>
      <c r="D93" s="300">
        <v>92134179</v>
      </c>
      <c r="E93" s="301">
        <f>IF(ISBLANK(D93),"-",$D$101/$D$98*D93)</f>
        <v>102754928.39935759</v>
      </c>
      <c r="F93" s="300">
        <v>100152785</v>
      </c>
      <c r="G93" s="302">
        <f>IF(ISBLANK(F93),"-",$D$101/$F$98*F93)</f>
        <v>105127414.24192804</v>
      </c>
      <c r="I93" s="649"/>
    </row>
    <row r="94" spans="1:12" ht="27" customHeight="1" thickBot="1" x14ac:dyDescent="0.45">
      <c r="A94" s="287" t="s">
        <v>66</v>
      </c>
      <c r="B94" s="288">
        <v>1</v>
      </c>
      <c r="C94" s="374">
        <v>4</v>
      </c>
      <c r="D94" s="304"/>
      <c r="E94" s="305" t="str">
        <f>IF(ISBLANK(D94),"-",$D$101/$D$98*D94)</f>
        <v>-</v>
      </c>
      <c r="F94" s="375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67</v>
      </c>
      <c r="B95" s="288">
        <v>1</v>
      </c>
      <c r="C95" s="271" t="s">
        <v>68</v>
      </c>
      <c r="D95" s="376">
        <f>AVERAGE(D91:D94)</f>
        <v>92009017.333333328</v>
      </c>
      <c r="E95" s="310">
        <f>AVERAGE(E91:E94)</f>
        <v>102615338.74613369</v>
      </c>
      <c r="F95" s="377">
        <f>AVERAGE(F91:F94)</f>
        <v>100429898.33333333</v>
      </c>
      <c r="G95" s="378">
        <f>AVERAGE(G91:G94)</f>
        <v>105418291.90634142</v>
      </c>
    </row>
    <row r="96" spans="1:12" ht="26.25" customHeight="1" x14ac:dyDescent="0.4">
      <c r="A96" s="287" t="s">
        <v>69</v>
      </c>
      <c r="B96" s="272">
        <v>1</v>
      </c>
      <c r="C96" s="379" t="s">
        <v>110</v>
      </c>
      <c r="D96" s="380">
        <v>16</v>
      </c>
      <c r="E96" s="259"/>
      <c r="F96" s="314">
        <v>17</v>
      </c>
    </row>
    <row r="97" spans="1:10" ht="26.25" customHeight="1" x14ac:dyDescent="0.4">
      <c r="A97" s="287" t="s">
        <v>71</v>
      </c>
      <c r="B97" s="272">
        <v>1</v>
      </c>
      <c r="C97" s="381" t="s">
        <v>111</v>
      </c>
      <c r="D97" s="382">
        <f>D96*$B$87</f>
        <v>16</v>
      </c>
      <c r="E97" s="317"/>
      <c r="F97" s="316">
        <f>F96*$B$87</f>
        <v>17</v>
      </c>
    </row>
    <row r="98" spans="1:10" ht="19.5" customHeight="1" thickBot="1" x14ac:dyDescent="0.35">
      <c r="A98" s="287" t="s">
        <v>73</v>
      </c>
      <c r="B98" s="317">
        <f>(B97/B96)*(B95/B94)*(B93/B92)*(B91/B90)*B89</f>
        <v>50</v>
      </c>
      <c r="C98" s="381" t="s">
        <v>112</v>
      </c>
      <c r="D98" s="383">
        <f>D97*$B$83/100</f>
        <v>13.4496</v>
      </c>
      <c r="E98" s="319"/>
      <c r="F98" s="318">
        <f>F97*$B$83/100</f>
        <v>14.2902</v>
      </c>
    </row>
    <row r="99" spans="1:10" ht="19.5" customHeight="1" thickBot="1" x14ac:dyDescent="0.35">
      <c r="A99" s="650" t="s">
        <v>75</v>
      </c>
      <c r="B99" s="667"/>
      <c r="C99" s="381" t="s">
        <v>113</v>
      </c>
      <c r="D99" s="384">
        <f>D98/$B$98</f>
        <v>0.26899200000000001</v>
      </c>
      <c r="E99" s="319"/>
      <c r="F99" s="322">
        <f>F98/$B$98</f>
        <v>0.285804</v>
      </c>
      <c r="H99" s="312"/>
    </row>
    <row r="100" spans="1:10" ht="19.5" customHeight="1" thickBot="1" x14ac:dyDescent="0.35">
      <c r="A100" s="652"/>
      <c r="B100" s="668"/>
      <c r="C100" s="381" t="s">
        <v>77</v>
      </c>
      <c r="D100" s="385">
        <f>$B$56/$B$116</f>
        <v>0.3</v>
      </c>
      <c r="F100" s="327"/>
      <c r="G100" s="386"/>
      <c r="H100" s="312"/>
    </row>
    <row r="101" spans="1:10" ht="18.75" x14ac:dyDescent="0.3">
      <c r="C101" s="381" t="s">
        <v>78</v>
      </c>
      <c r="D101" s="382">
        <f>D100*$B$98</f>
        <v>15</v>
      </c>
      <c r="F101" s="327"/>
      <c r="H101" s="312"/>
    </row>
    <row r="102" spans="1:10" ht="19.5" customHeight="1" thickBot="1" x14ac:dyDescent="0.35">
      <c r="C102" s="387" t="s">
        <v>79</v>
      </c>
      <c r="D102" s="388">
        <f>D101/B34</f>
        <v>15</v>
      </c>
      <c r="F102" s="331"/>
      <c r="H102" s="312"/>
      <c r="J102" s="389"/>
    </row>
    <row r="103" spans="1:10" ht="18.75" x14ac:dyDescent="0.3">
      <c r="C103" s="390" t="s">
        <v>114</v>
      </c>
      <c r="D103" s="391">
        <f>AVERAGE(E91:E94,G91:G94)</f>
        <v>104016815.32623756</v>
      </c>
      <c r="F103" s="331"/>
      <c r="G103" s="386"/>
      <c r="H103" s="312"/>
      <c r="J103" s="392"/>
    </row>
    <row r="104" spans="1:10" ht="18.75" x14ac:dyDescent="0.3">
      <c r="C104" s="364" t="s">
        <v>81</v>
      </c>
      <c r="D104" s="393">
        <f>STDEV(E91:E94,G91:G94)/D103</f>
        <v>1.4883053467793134E-2</v>
      </c>
      <c r="F104" s="331"/>
      <c r="H104" s="312"/>
      <c r="J104" s="392"/>
    </row>
    <row r="105" spans="1:10" ht="19.5" customHeight="1" thickBot="1" x14ac:dyDescent="0.35">
      <c r="C105" s="366" t="s">
        <v>20</v>
      </c>
      <c r="D105" s="394">
        <f>COUNT(E91:E94,G91:G94)</f>
        <v>6</v>
      </c>
      <c r="F105" s="331"/>
      <c r="H105" s="312"/>
      <c r="J105" s="392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6.25" customHeight="1" x14ac:dyDescent="0.4">
      <c r="A107" s="285" t="s">
        <v>115</v>
      </c>
      <c r="B107" s="286">
        <v>1000</v>
      </c>
      <c r="C107" s="369" t="s">
        <v>116</v>
      </c>
      <c r="D107" s="395" t="s">
        <v>60</v>
      </c>
      <c r="E107" s="396" t="s">
        <v>117</v>
      </c>
      <c r="F107" s="397" t="s">
        <v>118</v>
      </c>
    </row>
    <row r="108" spans="1:10" ht="26.25" customHeight="1" x14ac:dyDescent="0.4">
      <c r="A108" s="287" t="s">
        <v>119</v>
      </c>
      <c r="B108" s="288">
        <v>1</v>
      </c>
      <c r="C108" s="398">
        <v>1</v>
      </c>
      <c r="D108" s="399">
        <v>106765420</v>
      </c>
      <c r="E108" s="400">
        <f t="shared" ref="E108:E113" si="1">IF(ISBLANK(D108),"-",D108/$D$103*$D$100*$B$116)</f>
        <v>307.9273855822496</v>
      </c>
      <c r="F108" s="401">
        <f t="shared" ref="F108:F113" si="2">IF(ISBLANK(D108), "-", E108/$B$56)</f>
        <v>1.0264246186074986</v>
      </c>
    </row>
    <row r="109" spans="1:10" ht="26.25" customHeight="1" x14ac:dyDescent="0.4">
      <c r="A109" s="287" t="s">
        <v>92</v>
      </c>
      <c r="B109" s="288">
        <v>1</v>
      </c>
      <c r="C109" s="398">
        <v>2</v>
      </c>
      <c r="D109" s="399">
        <v>106738431</v>
      </c>
      <c r="E109" s="402">
        <f t="shared" si="1"/>
        <v>307.84954528330746</v>
      </c>
      <c r="F109" s="403">
        <f t="shared" si="2"/>
        <v>1.0261651509443581</v>
      </c>
    </row>
    <row r="110" spans="1:10" ht="26.25" customHeight="1" x14ac:dyDescent="0.4">
      <c r="A110" s="287" t="s">
        <v>93</v>
      </c>
      <c r="B110" s="288">
        <v>1</v>
      </c>
      <c r="C110" s="398">
        <v>3</v>
      </c>
      <c r="D110" s="399">
        <v>106761504</v>
      </c>
      <c r="E110" s="402">
        <f t="shared" si="1"/>
        <v>307.91609125453618</v>
      </c>
      <c r="F110" s="403">
        <f t="shared" si="2"/>
        <v>1.0263869708484539</v>
      </c>
    </row>
    <row r="111" spans="1:10" ht="26.25" customHeight="1" x14ac:dyDescent="0.4">
      <c r="A111" s="287" t="s">
        <v>94</v>
      </c>
      <c r="B111" s="288">
        <v>1</v>
      </c>
      <c r="C111" s="398">
        <v>4</v>
      </c>
      <c r="D111" s="399">
        <v>106719022</v>
      </c>
      <c r="E111" s="402">
        <f t="shared" si="1"/>
        <v>307.79356683422941</v>
      </c>
      <c r="F111" s="403">
        <f t="shared" si="2"/>
        <v>1.0259785561140979</v>
      </c>
    </row>
    <row r="112" spans="1:10" ht="26.25" customHeight="1" x14ac:dyDescent="0.4">
      <c r="A112" s="287" t="s">
        <v>95</v>
      </c>
      <c r="B112" s="288">
        <v>1</v>
      </c>
      <c r="C112" s="398">
        <v>5</v>
      </c>
      <c r="D112" s="399">
        <v>106756760</v>
      </c>
      <c r="E112" s="402">
        <f t="shared" si="1"/>
        <v>307.90240885140224</v>
      </c>
      <c r="F112" s="403">
        <f t="shared" si="2"/>
        <v>1.0263413628380074</v>
      </c>
    </row>
    <row r="113" spans="1:10" ht="26.25" customHeight="1" x14ac:dyDescent="0.4">
      <c r="A113" s="287" t="s">
        <v>97</v>
      </c>
      <c r="B113" s="288">
        <v>1</v>
      </c>
      <c r="C113" s="404">
        <v>6</v>
      </c>
      <c r="D113" s="405">
        <v>107155054</v>
      </c>
      <c r="E113" s="406">
        <f t="shared" si="1"/>
        <v>309.05114811654158</v>
      </c>
      <c r="F113" s="407">
        <f t="shared" si="2"/>
        <v>1.0301704937218052</v>
      </c>
    </row>
    <row r="114" spans="1:10" ht="26.25" customHeight="1" x14ac:dyDescent="0.4">
      <c r="A114" s="287" t="s">
        <v>98</v>
      </c>
      <c r="B114" s="288">
        <v>1</v>
      </c>
      <c r="C114" s="398"/>
      <c r="D114" s="317"/>
      <c r="E114" s="259"/>
      <c r="F114" s="408"/>
    </row>
    <row r="115" spans="1:10" ht="26.25" customHeight="1" x14ac:dyDescent="0.4">
      <c r="A115" s="287" t="s">
        <v>99</v>
      </c>
      <c r="B115" s="288">
        <v>1</v>
      </c>
      <c r="C115" s="398"/>
      <c r="D115" s="409" t="s">
        <v>68</v>
      </c>
      <c r="E115" s="410">
        <f>AVERAGE(E108:E113)</f>
        <v>308.07335765371107</v>
      </c>
      <c r="F115" s="411">
        <f>AVERAGE(F108:F113)</f>
        <v>1.026911192179037</v>
      </c>
    </row>
    <row r="116" spans="1:10" ht="27" customHeight="1" thickBot="1" x14ac:dyDescent="0.45">
      <c r="A116" s="287" t="s">
        <v>100</v>
      </c>
      <c r="B116" s="299">
        <f>(B115/B114)*(B113/B112)*(B111/B110)*(B109/B108)*B107</f>
        <v>1000</v>
      </c>
      <c r="C116" s="412"/>
      <c r="D116" s="271" t="s">
        <v>81</v>
      </c>
      <c r="E116" s="413">
        <f>STDEV(E108:E113)/E115</f>
        <v>1.5632777354580008E-3</v>
      </c>
      <c r="F116" s="413">
        <f>STDEV(F108:F113)/F115</f>
        <v>1.5632777354580257E-3</v>
      </c>
      <c r="I116" s="259"/>
    </row>
    <row r="117" spans="1:10" ht="27" customHeight="1" thickBot="1" x14ac:dyDescent="0.45">
      <c r="A117" s="650" t="s">
        <v>75</v>
      </c>
      <c r="B117" s="651"/>
      <c r="C117" s="414"/>
      <c r="D117" s="415" t="s">
        <v>20</v>
      </c>
      <c r="E117" s="416">
        <f>COUNT(E108:E113)</f>
        <v>6</v>
      </c>
      <c r="F117" s="416">
        <f>COUNT(F108:F113)</f>
        <v>6</v>
      </c>
      <c r="I117" s="259"/>
      <c r="J117" s="392"/>
    </row>
    <row r="118" spans="1:10" ht="19.5" customHeight="1" thickBot="1" x14ac:dyDescent="0.35">
      <c r="A118" s="652"/>
      <c r="B118" s="653"/>
      <c r="C118" s="259"/>
      <c r="D118" s="259"/>
      <c r="E118" s="259"/>
      <c r="F118" s="317"/>
      <c r="G118" s="259"/>
      <c r="H118" s="259"/>
      <c r="I118" s="259"/>
    </row>
    <row r="119" spans="1:10" ht="18.75" x14ac:dyDescent="0.3">
      <c r="A119" s="417"/>
      <c r="B119" s="283"/>
      <c r="C119" s="259"/>
      <c r="D119" s="259"/>
      <c r="E119" s="259"/>
      <c r="F119" s="317"/>
      <c r="G119" s="259"/>
      <c r="H119" s="259"/>
      <c r="I119" s="259"/>
    </row>
    <row r="120" spans="1:10" ht="26.25" customHeight="1" x14ac:dyDescent="0.4">
      <c r="A120" s="270" t="s">
        <v>103</v>
      </c>
      <c r="B120" s="271" t="s">
        <v>120</v>
      </c>
      <c r="C120" s="666" t="str">
        <f>B20</f>
        <v>Efavirenz 600mg, Lamivudine 300mg and Tenofovir Disoproxil Fumarate 300mg Tablets</v>
      </c>
      <c r="D120" s="666"/>
      <c r="E120" s="259" t="s">
        <v>121</v>
      </c>
      <c r="F120" s="259"/>
      <c r="G120" s="368">
        <f>F115</f>
        <v>1.026911192179037</v>
      </c>
      <c r="H120" s="259"/>
      <c r="I120" s="259"/>
    </row>
    <row r="121" spans="1:10" ht="19.5" customHeight="1" thickBot="1" x14ac:dyDescent="0.35">
      <c r="A121" s="418"/>
      <c r="B121" s="418"/>
      <c r="C121" s="419"/>
      <c r="D121" s="419"/>
      <c r="E121" s="419"/>
      <c r="F121" s="419"/>
      <c r="G121" s="419"/>
      <c r="H121" s="419"/>
    </row>
    <row r="122" spans="1:10" ht="18.75" x14ac:dyDescent="0.3">
      <c r="B122" s="669" t="s">
        <v>23</v>
      </c>
      <c r="C122" s="669"/>
      <c r="E122" s="371" t="s">
        <v>24</v>
      </c>
      <c r="F122" s="420"/>
      <c r="G122" s="669" t="s">
        <v>25</v>
      </c>
      <c r="H122" s="669"/>
    </row>
    <row r="123" spans="1:10" ht="69.95" customHeight="1" x14ac:dyDescent="0.3">
      <c r="A123" s="270" t="s">
        <v>26</v>
      </c>
      <c r="B123" s="421"/>
      <c r="C123" s="421"/>
      <c r="E123" s="421"/>
      <c r="F123" s="259"/>
      <c r="G123" s="421"/>
      <c r="H123" s="421"/>
    </row>
    <row r="124" spans="1:10" ht="69.95" customHeight="1" x14ac:dyDescent="0.3">
      <c r="A124" s="270" t="s">
        <v>27</v>
      </c>
      <c r="B124" s="422"/>
      <c r="C124" s="422"/>
      <c r="E124" s="422"/>
      <c r="F124" s="259"/>
      <c r="G124" s="423"/>
      <c r="H124" s="423"/>
    </row>
    <row r="125" spans="1:10" ht="18.75" x14ac:dyDescent="0.3">
      <c r="A125" s="317"/>
      <c r="B125" s="317"/>
      <c r="C125" s="317"/>
      <c r="D125" s="317"/>
      <c r="E125" s="317"/>
      <c r="F125" s="319"/>
      <c r="G125" s="317"/>
      <c r="H125" s="317"/>
      <c r="I125" s="259"/>
    </row>
    <row r="126" spans="1:10" ht="18.75" x14ac:dyDescent="0.3">
      <c r="A126" s="317"/>
      <c r="B126" s="317"/>
      <c r="C126" s="317"/>
      <c r="D126" s="317"/>
      <c r="E126" s="317"/>
      <c r="F126" s="319"/>
      <c r="G126" s="317"/>
      <c r="H126" s="317"/>
      <c r="I126" s="259"/>
    </row>
    <row r="127" spans="1:10" ht="18.75" x14ac:dyDescent="0.3">
      <c r="A127" s="317"/>
      <c r="B127" s="317"/>
      <c r="C127" s="317"/>
      <c r="D127" s="317"/>
      <c r="E127" s="317"/>
      <c r="F127" s="319"/>
      <c r="G127" s="317"/>
      <c r="H127" s="317"/>
      <c r="I127" s="259"/>
    </row>
    <row r="128" spans="1:10" ht="18.75" x14ac:dyDescent="0.3">
      <c r="A128" s="317"/>
      <c r="B128" s="317"/>
      <c r="C128" s="317"/>
      <c r="D128" s="317"/>
      <c r="E128" s="317"/>
      <c r="F128" s="319"/>
      <c r="G128" s="317"/>
      <c r="H128" s="317"/>
      <c r="I128" s="259"/>
    </row>
    <row r="129" spans="1:9" ht="18.75" x14ac:dyDescent="0.3">
      <c r="A129" s="317"/>
      <c r="B129" s="317"/>
      <c r="C129" s="317"/>
      <c r="D129" s="317"/>
      <c r="E129" s="317"/>
      <c r="F129" s="319"/>
      <c r="G129" s="317"/>
      <c r="H129" s="317"/>
      <c r="I129" s="259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6" zoomScale="85" zoomScaleNormal="40" zoomScalePageLayoutView="85" workbookViewId="0">
      <selection activeCell="D113" sqref="D113"/>
    </sheetView>
  </sheetViews>
  <sheetFormatPr defaultColWidth="9.140625" defaultRowHeight="13.5" x14ac:dyDescent="0.25"/>
  <cols>
    <col min="1" max="1" width="55.42578125" style="424" customWidth="1"/>
    <col min="2" max="2" width="33.7109375" style="424" customWidth="1"/>
    <col min="3" max="3" width="42.28515625" style="424" customWidth="1"/>
    <col min="4" max="4" width="30.5703125" style="424" customWidth="1"/>
    <col min="5" max="5" width="39.85546875" style="424" customWidth="1"/>
    <col min="6" max="6" width="30.7109375" style="424" customWidth="1"/>
    <col min="7" max="7" width="39.85546875" style="424" customWidth="1"/>
    <col min="8" max="8" width="30" style="424" customWidth="1"/>
    <col min="9" max="9" width="30.28515625" style="424" hidden="1" customWidth="1"/>
    <col min="10" max="10" width="30.42578125" style="424" customWidth="1"/>
    <col min="11" max="11" width="21.28515625" style="424" customWidth="1"/>
    <col min="12" max="12" width="9.140625" style="424"/>
    <col min="13" max="16384" width="9.140625" style="426"/>
  </cols>
  <sheetData>
    <row r="1" spans="1:9" ht="18.75" customHeight="1" x14ac:dyDescent="0.25">
      <c r="A1" s="673" t="s">
        <v>42</v>
      </c>
      <c r="B1" s="673"/>
      <c r="C1" s="673"/>
      <c r="D1" s="673"/>
      <c r="E1" s="673"/>
      <c r="F1" s="673"/>
      <c r="G1" s="673"/>
      <c r="H1" s="673"/>
      <c r="I1" s="673"/>
    </row>
    <row r="2" spans="1:9" ht="18.7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</row>
    <row r="3" spans="1:9" ht="18.75" customHeight="1" x14ac:dyDescent="0.25">
      <c r="A3" s="673"/>
      <c r="B3" s="673"/>
      <c r="C3" s="673"/>
      <c r="D3" s="673"/>
      <c r="E3" s="673"/>
      <c r="F3" s="673"/>
      <c r="G3" s="673"/>
      <c r="H3" s="673"/>
      <c r="I3" s="673"/>
    </row>
    <row r="4" spans="1:9" ht="18.75" customHeight="1" x14ac:dyDescent="0.25">
      <c r="A4" s="673"/>
      <c r="B4" s="673"/>
      <c r="C4" s="673"/>
      <c r="D4" s="673"/>
      <c r="E4" s="673"/>
      <c r="F4" s="673"/>
      <c r="G4" s="673"/>
      <c r="H4" s="673"/>
      <c r="I4" s="673"/>
    </row>
    <row r="5" spans="1:9" ht="18.75" customHeight="1" x14ac:dyDescent="0.25">
      <c r="A5" s="673"/>
      <c r="B5" s="673"/>
      <c r="C5" s="673"/>
      <c r="D5" s="673"/>
      <c r="E5" s="673"/>
      <c r="F5" s="673"/>
      <c r="G5" s="673"/>
      <c r="H5" s="673"/>
      <c r="I5" s="673"/>
    </row>
    <row r="6" spans="1:9" ht="18.75" customHeight="1" x14ac:dyDescent="0.25">
      <c r="A6" s="673"/>
      <c r="B6" s="673"/>
      <c r="C6" s="673"/>
      <c r="D6" s="673"/>
      <c r="E6" s="673"/>
      <c r="F6" s="673"/>
      <c r="G6" s="673"/>
      <c r="H6" s="673"/>
      <c r="I6" s="673"/>
    </row>
    <row r="7" spans="1:9" ht="18.7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</row>
    <row r="8" spans="1:9" x14ac:dyDescent="0.25">
      <c r="A8" s="674" t="s">
        <v>43</v>
      </c>
      <c r="B8" s="674"/>
      <c r="C8" s="674"/>
      <c r="D8" s="674"/>
      <c r="E8" s="674"/>
      <c r="F8" s="674"/>
      <c r="G8" s="674"/>
      <c r="H8" s="674"/>
      <c r="I8" s="674"/>
    </row>
    <row r="9" spans="1:9" x14ac:dyDescent="0.25">
      <c r="A9" s="674"/>
      <c r="B9" s="674"/>
      <c r="C9" s="674"/>
      <c r="D9" s="674"/>
      <c r="E9" s="674"/>
      <c r="F9" s="674"/>
      <c r="G9" s="674"/>
      <c r="H9" s="674"/>
      <c r="I9" s="674"/>
    </row>
    <row r="10" spans="1:9" x14ac:dyDescent="0.25">
      <c r="A10" s="674"/>
      <c r="B10" s="674"/>
      <c r="C10" s="674"/>
      <c r="D10" s="674"/>
      <c r="E10" s="674"/>
      <c r="F10" s="674"/>
      <c r="G10" s="674"/>
      <c r="H10" s="674"/>
      <c r="I10" s="674"/>
    </row>
    <row r="11" spans="1:9" x14ac:dyDescent="0.25">
      <c r="A11" s="674"/>
      <c r="B11" s="674"/>
      <c r="C11" s="674"/>
      <c r="D11" s="674"/>
      <c r="E11" s="674"/>
      <c r="F11" s="674"/>
      <c r="G11" s="674"/>
      <c r="H11" s="674"/>
      <c r="I11" s="674"/>
    </row>
    <row r="12" spans="1:9" x14ac:dyDescent="0.25">
      <c r="A12" s="674"/>
      <c r="B12" s="674"/>
      <c r="C12" s="674"/>
      <c r="D12" s="674"/>
      <c r="E12" s="674"/>
      <c r="F12" s="674"/>
      <c r="G12" s="674"/>
      <c r="H12" s="674"/>
      <c r="I12" s="674"/>
    </row>
    <row r="13" spans="1:9" x14ac:dyDescent="0.25">
      <c r="A13" s="674"/>
      <c r="B13" s="674"/>
      <c r="C13" s="674"/>
      <c r="D13" s="674"/>
      <c r="E13" s="674"/>
      <c r="F13" s="674"/>
      <c r="G13" s="674"/>
      <c r="H13" s="674"/>
      <c r="I13" s="674"/>
    </row>
    <row r="14" spans="1:9" x14ac:dyDescent="0.25">
      <c r="A14" s="674"/>
      <c r="B14" s="674"/>
      <c r="C14" s="674"/>
      <c r="D14" s="674"/>
      <c r="E14" s="674"/>
      <c r="F14" s="674"/>
      <c r="G14" s="674"/>
      <c r="H14" s="674"/>
      <c r="I14" s="674"/>
    </row>
    <row r="15" spans="1:9" ht="19.5" customHeight="1" thickBot="1" x14ac:dyDescent="0.35">
      <c r="A15" s="425"/>
    </row>
    <row r="16" spans="1:9" ht="19.5" customHeight="1" thickBot="1" x14ac:dyDescent="0.35">
      <c r="A16" s="675" t="s">
        <v>28</v>
      </c>
      <c r="B16" s="676"/>
      <c r="C16" s="676"/>
      <c r="D16" s="676"/>
      <c r="E16" s="676"/>
      <c r="F16" s="676"/>
      <c r="G16" s="676"/>
      <c r="H16" s="677"/>
    </row>
    <row r="17" spans="1:14" ht="20.25" customHeight="1" x14ac:dyDescent="0.25">
      <c r="A17" s="678" t="s">
        <v>44</v>
      </c>
      <c r="B17" s="678"/>
      <c r="C17" s="678"/>
      <c r="D17" s="678"/>
      <c r="E17" s="678"/>
      <c r="F17" s="678"/>
      <c r="G17" s="678"/>
      <c r="H17" s="678"/>
    </row>
    <row r="18" spans="1:14" ht="26.25" customHeight="1" x14ac:dyDescent="0.4">
      <c r="A18" s="427" t="s">
        <v>30</v>
      </c>
      <c r="B18" s="679" t="s">
        <v>126</v>
      </c>
      <c r="C18" s="679"/>
      <c r="D18" s="428"/>
      <c r="E18" s="429"/>
      <c r="F18" s="430"/>
      <c r="G18" s="430"/>
      <c r="H18" s="430"/>
    </row>
    <row r="19" spans="1:14" ht="26.25" customHeight="1" x14ac:dyDescent="0.4">
      <c r="A19" s="427" t="s">
        <v>31</v>
      </c>
      <c r="B19" s="431" t="s">
        <v>7</v>
      </c>
      <c r="C19" s="430">
        <v>29</v>
      </c>
      <c r="D19" s="430"/>
      <c r="E19" s="430"/>
      <c r="F19" s="430"/>
      <c r="G19" s="430"/>
      <c r="H19" s="430"/>
    </row>
    <row r="20" spans="1:14" ht="26.25" customHeight="1" x14ac:dyDescent="0.4">
      <c r="A20" s="427" t="s">
        <v>32</v>
      </c>
      <c r="B20" s="680" t="s">
        <v>127</v>
      </c>
      <c r="C20" s="680"/>
      <c r="D20" s="430"/>
      <c r="E20" s="430"/>
      <c r="F20" s="430"/>
      <c r="G20" s="430"/>
      <c r="H20" s="430"/>
    </row>
    <row r="21" spans="1:14" ht="26.25" customHeight="1" x14ac:dyDescent="0.4">
      <c r="A21" s="427" t="s">
        <v>33</v>
      </c>
      <c r="B21" s="680" t="s">
        <v>128</v>
      </c>
      <c r="C21" s="680"/>
      <c r="D21" s="680"/>
      <c r="E21" s="680"/>
      <c r="F21" s="680"/>
      <c r="G21" s="680"/>
      <c r="H21" s="680"/>
      <c r="I21" s="432"/>
    </row>
    <row r="22" spans="1:14" ht="26.25" customHeight="1" x14ac:dyDescent="0.4">
      <c r="A22" s="427" t="s">
        <v>34</v>
      </c>
      <c r="B22" s="433" t="s">
        <v>129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7" t="s">
        <v>35</v>
      </c>
      <c r="B23" s="433"/>
      <c r="C23" s="430"/>
      <c r="D23" s="430"/>
      <c r="E23" s="430"/>
      <c r="F23" s="430"/>
      <c r="G23" s="430"/>
      <c r="H23" s="430"/>
    </row>
    <row r="24" spans="1:14" ht="18.75" x14ac:dyDescent="0.3">
      <c r="A24" s="427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9" t="s">
        <v>134</v>
      </c>
      <c r="C26" s="679"/>
    </row>
    <row r="27" spans="1:14" ht="26.25" customHeight="1" x14ac:dyDescent="0.4">
      <c r="A27" s="437" t="s">
        <v>45</v>
      </c>
      <c r="B27" s="681" t="s">
        <v>135</v>
      </c>
      <c r="C27" s="681"/>
    </row>
    <row r="28" spans="1:14" ht="27" customHeight="1" thickBot="1" x14ac:dyDescent="0.45">
      <c r="A28" s="437" t="s">
        <v>6</v>
      </c>
      <c r="B28" s="438">
        <v>98.8</v>
      </c>
    </row>
    <row r="29" spans="1:14" s="440" customFormat="1" ht="27" customHeight="1" thickBot="1" x14ac:dyDescent="0.45">
      <c r="A29" s="437" t="s">
        <v>46</v>
      </c>
      <c r="B29" s="439">
        <v>0</v>
      </c>
      <c r="C29" s="682" t="s">
        <v>47</v>
      </c>
      <c r="D29" s="683"/>
      <c r="E29" s="683"/>
      <c r="F29" s="683"/>
      <c r="G29" s="684"/>
      <c r="I29" s="441"/>
      <c r="J29" s="441"/>
      <c r="K29" s="441"/>
      <c r="L29" s="441"/>
    </row>
    <row r="30" spans="1:14" s="440" customFormat="1" ht="19.5" customHeight="1" thickBot="1" x14ac:dyDescent="0.35">
      <c r="A30" s="437" t="s">
        <v>48</v>
      </c>
      <c r="B30" s="442">
        <f>B28-B29</f>
        <v>98.8</v>
      </c>
      <c r="C30" s="443"/>
      <c r="D30" s="443"/>
      <c r="E30" s="443"/>
      <c r="F30" s="443"/>
      <c r="G30" s="444"/>
      <c r="I30" s="441"/>
      <c r="J30" s="441"/>
      <c r="K30" s="441"/>
      <c r="L30" s="441"/>
    </row>
    <row r="31" spans="1:14" s="440" customFormat="1" ht="27" customHeight="1" thickBot="1" x14ac:dyDescent="0.45">
      <c r="A31" s="437" t="s">
        <v>49</v>
      </c>
      <c r="B31" s="445">
        <v>1</v>
      </c>
      <c r="C31" s="670" t="s">
        <v>50</v>
      </c>
      <c r="D31" s="671"/>
      <c r="E31" s="671"/>
      <c r="F31" s="671"/>
      <c r="G31" s="671"/>
      <c r="H31" s="672"/>
      <c r="I31" s="441"/>
      <c r="J31" s="441"/>
      <c r="K31" s="441"/>
      <c r="L31" s="441"/>
    </row>
    <row r="32" spans="1:14" s="440" customFormat="1" ht="27" customHeight="1" thickBot="1" x14ac:dyDescent="0.45">
      <c r="A32" s="437" t="s">
        <v>51</v>
      </c>
      <c r="B32" s="445">
        <v>1</v>
      </c>
      <c r="C32" s="670" t="s">
        <v>52</v>
      </c>
      <c r="D32" s="671"/>
      <c r="E32" s="671"/>
      <c r="F32" s="671"/>
      <c r="G32" s="671"/>
      <c r="H32" s="672"/>
      <c r="I32" s="441"/>
      <c r="J32" s="441"/>
      <c r="K32" s="441"/>
      <c r="L32" s="446"/>
      <c r="M32" s="446"/>
      <c r="N32" s="447"/>
    </row>
    <row r="33" spans="1:14" s="440" customFormat="1" ht="17.25" customHeight="1" x14ac:dyDescent="0.3">
      <c r="A33" s="437"/>
      <c r="B33" s="448"/>
      <c r="C33" s="449"/>
      <c r="D33" s="449"/>
      <c r="E33" s="449"/>
      <c r="F33" s="449"/>
      <c r="G33" s="449"/>
      <c r="H33" s="449"/>
      <c r="I33" s="441"/>
      <c r="J33" s="441"/>
      <c r="K33" s="441"/>
      <c r="L33" s="446"/>
      <c r="M33" s="446"/>
      <c r="N33" s="447"/>
    </row>
    <row r="34" spans="1:14" s="440" customFormat="1" ht="18.75" x14ac:dyDescent="0.3">
      <c r="A34" s="437" t="s">
        <v>53</v>
      </c>
      <c r="B34" s="450">
        <f>B31/B32</f>
        <v>1</v>
      </c>
      <c r="C34" s="425" t="s">
        <v>54</v>
      </c>
      <c r="D34" s="425"/>
      <c r="E34" s="425"/>
      <c r="F34" s="425"/>
      <c r="G34" s="425"/>
      <c r="I34" s="441"/>
      <c r="J34" s="441"/>
      <c r="K34" s="441"/>
      <c r="L34" s="446"/>
      <c r="M34" s="446"/>
      <c r="N34" s="447"/>
    </row>
    <row r="35" spans="1:14" s="440" customFormat="1" ht="19.5" customHeight="1" thickBot="1" x14ac:dyDescent="0.35">
      <c r="A35" s="437"/>
      <c r="B35" s="442"/>
      <c r="G35" s="425"/>
      <c r="I35" s="441"/>
      <c r="J35" s="441"/>
      <c r="K35" s="441"/>
      <c r="L35" s="446"/>
      <c r="M35" s="446"/>
      <c r="N35" s="447"/>
    </row>
    <row r="36" spans="1:14" s="440" customFormat="1" ht="27" customHeight="1" thickBot="1" x14ac:dyDescent="0.45">
      <c r="A36" s="451" t="s">
        <v>55</v>
      </c>
      <c r="B36" s="452">
        <v>25</v>
      </c>
      <c r="C36" s="425"/>
      <c r="D36" s="685" t="s">
        <v>56</v>
      </c>
      <c r="E36" s="686"/>
      <c r="F36" s="685" t="s">
        <v>57</v>
      </c>
      <c r="G36" s="687"/>
      <c r="J36" s="441"/>
      <c r="K36" s="441"/>
      <c r="L36" s="446"/>
      <c r="M36" s="446"/>
      <c r="N36" s="447"/>
    </row>
    <row r="37" spans="1:14" s="440" customFormat="1" ht="27" customHeight="1" thickBot="1" x14ac:dyDescent="0.45">
      <c r="A37" s="453" t="s">
        <v>58</v>
      </c>
      <c r="B37" s="454">
        <v>5</v>
      </c>
      <c r="C37" s="455" t="s">
        <v>59</v>
      </c>
      <c r="D37" s="456" t="s">
        <v>60</v>
      </c>
      <c r="E37" s="457" t="s">
        <v>61</v>
      </c>
      <c r="F37" s="456" t="s">
        <v>60</v>
      </c>
      <c r="G37" s="458" t="s">
        <v>61</v>
      </c>
      <c r="I37" s="459" t="s">
        <v>62</v>
      </c>
      <c r="J37" s="441"/>
      <c r="K37" s="441"/>
      <c r="L37" s="446"/>
      <c r="M37" s="446"/>
      <c r="N37" s="447"/>
    </row>
    <row r="38" spans="1:14" s="440" customFormat="1" ht="26.25" customHeight="1" x14ac:dyDescent="0.4">
      <c r="A38" s="453" t="s">
        <v>63</v>
      </c>
      <c r="B38" s="454">
        <v>50</v>
      </c>
      <c r="C38" s="460">
        <v>1</v>
      </c>
      <c r="D38" s="461">
        <v>11376451</v>
      </c>
      <c r="E38" s="462">
        <f>IF(ISBLANK(D38),"-",$D$48/$D$45*D38)</f>
        <v>11461141.192652913</v>
      </c>
      <c r="F38" s="461">
        <v>11061830</v>
      </c>
      <c r="G38" s="463">
        <f>IF(ISBLANK(F38),"-",$D$48/$F$45*F38)</f>
        <v>11760697.700132689</v>
      </c>
      <c r="I38" s="464"/>
      <c r="J38" s="441"/>
      <c r="K38" s="441"/>
      <c r="L38" s="446"/>
      <c r="M38" s="446"/>
      <c r="N38" s="447"/>
    </row>
    <row r="39" spans="1:14" s="440" customFormat="1" ht="26.25" customHeight="1" x14ac:dyDescent="0.4">
      <c r="A39" s="453" t="s">
        <v>64</v>
      </c>
      <c r="B39" s="454">
        <v>1</v>
      </c>
      <c r="C39" s="465">
        <v>2</v>
      </c>
      <c r="D39" s="461">
        <v>11188661</v>
      </c>
      <c r="E39" s="466">
        <f>IF(ISBLANK(D39),"-",$D$48/$D$45*D39)</f>
        <v>11271953.219657794</v>
      </c>
      <c r="F39" s="467">
        <v>10670847</v>
      </c>
      <c r="G39" s="468">
        <f>IF(ISBLANK(F39),"-",$D$48/$F$45*F39)</f>
        <v>11345013.055829622</v>
      </c>
      <c r="I39" s="688">
        <f>ABS((F43/D43*D42)-F42)/D42</f>
        <v>1.2769633924681512E-3</v>
      </c>
      <c r="J39" s="441"/>
      <c r="K39" s="441"/>
      <c r="L39" s="446"/>
      <c r="M39" s="446"/>
      <c r="N39" s="447"/>
    </row>
    <row r="40" spans="1:14" ht="26.25" customHeight="1" x14ac:dyDescent="0.4">
      <c r="A40" s="453" t="s">
        <v>65</v>
      </c>
      <c r="B40" s="454">
        <v>1</v>
      </c>
      <c r="C40" s="465">
        <v>3</v>
      </c>
      <c r="D40" s="461">
        <v>11591750</v>
      </c>
      <c r="E40" s="466">
        <f>IF(ISBLANK(D40),"-",$D$48/$D$45*D40)</f>
        <v>11678042.952053711</v>
      </c>
      <c r="F40" s="467">
        <v>10677230</v>
      </c>
      <c r="G40" s="468">
        <f>IF(ISBLANK(F40),"-",$D$48/$F$45*F40)</f>
        <v>11351799.322968056</v>
      </c>
      <c r="I40" s="688"/>
      <c r="L40" s="446"/>
      <c r="M40" s="446"/>
      <c r="N40" s="425"/>
    </row>
    <row r="41" spans="1:14" ht="27" customHeight="1" thickBot="1" x14ac:dyDescent="0.45">
      <c r="A41" s="453" t="s">
        <v>66</v>
      </c>
      <c r="B41" s="454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6"/>
      <c r="M41" s="446"/>
      <c r="N41" s="425"/>
    </row>
    <row r="42" spans="1:14" ht="27" customHeight="1" thickBot="1" x14ac:dyDescent="0.45">
      <c r="A42" s="453" t="s">
        <v>67</v>
      </c>
      <c r="B42" s="454">
        <v>1</v>
      </c>
      <c r="C42" s="474" t="s">
        <v>68</v>
      </c>
      <c r="D42" s="475">
        <f>AVERAGE(D38:D41)</f>
        <v>11385620.666666666</v>
      </c>
      <c r="E42" s="476">
        <f>AVERAGE(E38:E41)</f>
        <v>11470379.121454805</v>
      </c>
      <c r="F42" s="475">
        <f>AVERAGE(F38:F41)</f>
        <v>10803302.333333334</v>
      </c>
      <c r="G42" s="477">
        <f>AVERAGE(G38:G41)</f>
        <v>11485836.69297679</v>
      </c>
      <c r="H42" s="478"/>
    </row>
    <row r="43" spans="1:14" ht="26.25" customHeight="1" x14ac:dyDescent="0.4">
      <c r="A43" s="453" t="s">
        <v>69</v>
      </c>
      <c r="B43" s="454">
        <v>1</v>
      </c>
      <c r="C43" s="479" t="s">
        <v>70</v>
      </c>
      <c r="D43" s="480">
        <v>15.07</v>
      </c>
      <c r="E43" s="425"/>
      <c r="F43" s="480">
        <v>14.28</v>
      </c>
      <c r="H43" s="478"/>
    </row>
    <row r="44" spans="1:14" ht="26.25" customHeight="1" x14ac:dyDescent="0.4">
      <c r="A44" s="453" t="s">
        <v>71</v>
      </c>
      <c r="B44" s="454">
        <v>1</v>
      </c>
      <c r="C44" s="481" t="s">
        <v>72</v>
      </c>
      <c r="D44" s="482">
        <f>D43*$B$34</f>
        <v>15.07</v>
      </c>
      <c r="E44" s="483"/>
      <c r="F44" s="482">
        <f>F43*$B$34</f>
        <v>14.28</v>
      </c>
      <c r="H44" s="478"/>
    </row>
    <row r="45" spans="1:14" ht="19.5" customHeight="1" thickBot="1" x14ac:dyDescent="0.35">
      <c r="A45" s="453" t="s">
        <v>73</v>
      </c>
      <c r="B45" s="465">
        <f>(B44/B43)*(B42/B41)*(B40/B39)*(B38/B37)*B36</f>
        <v>250</v>
      </c>
      <c r="C45" s="481" t="s">
        <v>74</v>
      </c>
      <c r="D45" s="484">
        <f>D44*$B$30/100</f>
        <v>14.889159999999999</v>
      </c>
      <c r="E45" s="485"/>
      <c r="F45" s="484">
        <f>F44*$B$30/100</f>
        <v>14.108639999999998</v>
      </c>
      <c r="H45" s="478"/>
    </row>
    <row r="46" spans="1:14" ht="19.5" customHeight="1" thickBot="1" x14ac:dyDescent="0.35">
      <c r="A46" s="689" t="s">
        <v>75</v>
      </c>
      <c r="B46" s="690"/>
      <c r="C46" s="481" t="s">
        <v>76</v>
      </c>
      <c r="D46" s="486">
        <f>D45/$B$45</f>
        <v>5.9556639999999994E-2</v>
      </c>
      <c r="E46" s="487"/>
      <c r="F46" s="488">
        <f>F45/$B$45</f>
        <v>5.6434559999999988E-2</v>
      </c>
      <c r="H46" s="478"/>
    </row>
    <row r="47" spans="1:14" ht="27" customHeight="1" thickBot="1" x14ac:dyDescent="0.45">
      <c r="A47" s="691"/>
      <c r="B47" s="692"/>
      <c r="C47" s="489" t="s">
        <v>77</v>
      </c>
      <c r="D47" s="490">
        <v>0.06</v>
      </c>
      <c r="E47" s="491"/>
      <c r="F47" s="487"/>
      <c r="H47" s="478"/>
    </row>
    <row r="48" spans="1:14" ht="18.75" x14ac:dyDescent="0.3">
      <c r="C48" s="492" t="s">
        <v>78</v>
      </c>
      <c r="D48" s="484">
        <f>D47*$B$45</f>
        <v>15</v>
      </c>
      <c r="F48" s="493"/>
      <c r="H48" s="478"/>
    </row>
    <row r="49" spans="1:12" ht="19.5" customHeight="1" thickBot="1" x14ac:dyDescent="0.35">
      <c r="C49" s="494" t="s">
        <v>79</v>
      </c>
      <c r="D49" s="495">
        <f>D48/B34</f>
        <v>15</v>
      </c>
      <c r="F49" s="493"/>
      <c r="H49" s="478"/>
    </row>
    <row r="50" spans="1:12" ht="18.75" x14ac:dyDescent="0.3">
      <c r="C50" s="451" t="s">
        <v>80</v>
      </c>
      <c r="D50" s="496">
        <f>AVERAGE(E38:E41,G38:G41)</f>
        <v>11478107.907215796</v>
      </c>
      <c r="F50" s="497"/>
      <c r="H50" s="478"/>
    </row>
    <row r="51" spans="1:12" ht="18.75" x14ac:dyDescent="0.3">
      <c r="C51" s="453" t="s">
        <v>81</v>
      </c>
      <c r="D51" s="498">
        <f>STDEV(E38:E41,G38:G41)/D50</f>
        <v>1.7261962583435347E-2</v>
      </c>
      <c r="F51" s="497"/>
      <c r="H51" s="478"/>
    </row>
    <row r="52" spans="1:12" ht="19.5" customHeight="1" thickBot="1" x14ac:dyDescent="0.35">
      <c r="C52" s="499" t="s">
        <v>20</v>
      </c>
      <c r="D52" s="500">
        <f>COUNT(E38:E41,G38:G41)</f>
        <v>6</v>
      </c>
      <c r="F52" s="497"/>
    </row>
    <row r="54" spans="1:12" ht="18.75" x14ac:dyDescent="0.3">
      <c r="A54" s="501" t="s">
        <v>1</v>
      </c>
      <c r="B54" s="502" t="s">
        <v>82</v>
      </c>
    </row>
    <row r="55" spans="1:12" ht="18.75" x14ac:dyDescent="0.3">
      <c r="A55" s="425" t="s">
        <v>83</v>
      </c>
      <c r="B55" s="503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03" t="s">
        <v>84</v>
      </c>
      <c r="B56" s="504">
        <v>300</v>
      </c>
      <c r="C56" s="425" t="str">
        <f>B20</f>
        <v>Efavirenz 600mg, Lamivudine 300mg and Tenofovir Disoproxil Fumarate 300mg Tablets</v>
      </c>
      <c r="H56" s="483"/>
    </row>
    <row r="57" spans="1:12" ht="18.75" x14ac:dyDescent="0.3">
      <c r="A57" s="503" t="s">
        <v>85</v>
      </c>
      <c r="B57" s="505">
        <f>Uniformity!C46</f>
        <v>1887.6529999999998</v>
      </c>
      <c r="H57" s="483"/>
    </row>
    <row r="58" spans="1:12" ht="19.5" customHeight="1" thickBot="1" x14ac:dyDescent="0.35">
      <c r="H58" s="483"/>
    </row>
    <row r="59" spans="1:12" s="440" customFormat="1" ht="27" customHeight="1" thickBot="1" x14ac:dyDescent="0.45">
      <c r="A59" s="451" t="s">
        <v>86</v>
      </c>
      <c r="B59" s="452">
        <v>200</v>
      </c>
      <c r="C59" s="425"/>
      <c r="D59" s="506" t="s">
        <v>87</v>
      </c>
      <c r="E59" s="507" t="s">
        <v>59</v>
      </c>
      <c r="F59" s="507" t="s">
        <v>60</v>
      </c>
      <c r="G59" s="507" t="s">
        <v>88</v>
      </c>
      <c r="H59" s="455" t="s">
        <v>89</v>
      </c>
      <c r="L59" s="441"/>
    </row>
    <row r="60" spans="1:12" s="440" customFormat="1" ht="26.25" customHeight="1" x14ac:dyDescent="0.4">
      <c r="A60" s="453" t="s">
        <v>90</v>
      </c>
      <c r="B60" s="454">
        <v>4</v>
      </c>
      <c r="C60" s="693" t="s">
        <v>91</v>
      </c>
      <c r="D60" s="696">
        <v>1902</v>
      </c>
      <c r="E60" s="508">
        <v>1</v>
      </c>
      <c r="F60" s="509">
        <v>11722327</v>
      </c>
      <c r="G60" s="510">
        <f>IF(ISBLANK(F60),"-",(F60/$D$50*$D$47*$B$68)*($B$57/$D$60))</f>
        <v>304.07200200329339</v>
      </c>
      <c r="H60" s="511">
        <f t="shared" ref="H60:H71" si="0">IF(ISBLANK(F60),"-",G60/$B$56)</f>
        <v>1.0135733400109779</v>
      </c>
      <c r="L60" s="441"/>
    </row>
    <row r="61" spans="1:12" s="440" customFormat="1" ht="26.25" customHeight="1" x14ac:dyDescent="0.4">
      <c r="A61" s="453" t="s">
        <v>92</v>
      </c>
      <c r="B61" s="454">
        <v>100</v>
      </c>
      <c r="C61" s="694"/>
      <c r="D61" s="697"/>
      <c r="E61" s="512">
        <v>2</v>
      </c>
      <c r="F61" s="467">
        <v>11569489</v>
      </c>
      <c r="G61" s="513">
        <f>IF(ISBLANK(F61),"-",(F61/$D$50*$D$47*$B$68)*($B$57/$D$60))</f>
        <v>300.10745156529765</v>
      </c>
      <c r="H61" s="514">
        <f t="shared" si="0"/>
        <v>1.0003581718843255</v>
      </c>
      <c r="L61" s="441"/>
    </row>
    <row r="62" spans="1:12" s="440" customFormat="1" ht="26.25" customHeight="1" x14ac:dyDescent="0.4">
      <c r="A62" s="453" t="s">
        <v>93</v>
      </c>
      <c r="B62" s="454">
        <v>1</v>
      </c>
      <c r="C62" s="694"/>
      <c r="D62" s="697"/>
      <c r="E62" s="512">
        <v>3</v>
      </c>
      <c r="F62" s="515">
        <v>11608364</v>
      </c>
      <c r="G62" s="513">
        <f>IF(ISBLANK(F62),"-",(F62/$D$50*$D$47*$B$68)*($B$57/$D$60))</f>
        <v>301.11585195183164</v>
      </c>
      <c r="H62" s="514">
        <f t="shared" si="0"/>
        <v>1.0037195065061055</v>
      </c>
      <c r="L62" s="441"/>
    </row>
    <row r="63" spans="1:12" ht="27" customHeight="1" thickBot="1" x14ac:dyDescent="0.45">
      <c r="A63" s="453" t="s">
        <v>94</v>
      </c>
      <c r="B63" s="454">
        <v>1</v>
      </c>
      <c r="C63" s="695"/>
      <c r="D63" s="698"/>
      <c r="E63" s="516">
        <v>4</v>
      </c>
      <c r="F63" s="517"/>
      <c r="G63" s="513" t="str">
        <f>IF(ISBLANK(F63),"-",(F63/$D$50*$D$47*$B$68)*($B$57/$D$60))</f>
        <v>-</v>
      </c>
      <c r="H63" s="514" t="str">
        <f t="shared" si="0"/>
        <v>-</v>
      </c>
    </row>
    <row r="64" spans="1:12" ht="26.25" customHeight="1" x14ac:dyDescent="0.4">
      <c r="A64" s="453" t="s">
        <v>95</v>
      </c>
      <c r="B64" s="454">
        <v>1</v>
      </c>
      <c r="C64" s="693" t="s">
        <v>96</v>
      </c>
      <c r="D64" s="696">
        <v>1901.77</v>
      </c>
      <c r="E64" s="508">
        <v>1</v>
      </c>
      <c r="F64" s="509">
        <v>11714901</v>
      </c>
      <c r="G64" s="518">
        <f>IF(ISBLANK(F64),"-",(F64/$D$50*$D$47*$B$68)*($B$57/$D$64))</f>
        <v>303.91612599374832</v>
      </c>
      <c r="H64" s="519">
        <f t="shared" si="0"/>
        <v>1.0130537533124944</v>
      </c>
    </row>
    <row r="65" spans="1:8" ht="26.25" customHeight="1" x14ac:dyDescent="0.4">
      <c r="A65" s="453" t="s">
        <v>97</v>
      </c>
      <c r="B65" s="454">
        <v>1</v>
      </c>
      <c r="C65" s="694"/>
      <c r="D65" s="697"/>
      <c r="E65" s="512">
        <v>2</v>
      </c>
      <c r="F65" s="467">
        <v>11423852</v>
      </c>
      <c r="G65" s="520">
        <f>IF(ISBLANK(F65),"-",(F65/$D$50*$D$47*$B$68)*($B$57/$D$64))</f>
        <v>296.36553000029062</v>
      </c>
      <c r="H65" s="521">
        <f t="shared" si="0"/>
        <v>0.98788510000096874</v>
      </c>
    </row>
    <row r="66" spans="1:8" ht="26.25" customHeight="1" x14ac:dyDescent="0.4">
      <c r="A66" s="453" t="s">
        <v>98</v>
      </c>
      <c r="B66" s="454">
        <v>1</v>
      </c>
      <c r="C66" s="694"/>
      <c r="D66" s="697"/>
      <c r="E66" s="512">
        <v>3</v>
      </c>
      <c r="F66" s="467">
        <v>11169738</v>
      </c>
      <c r="G66" s="520">
        <f>IF(ISBLANK(F66),"-",(F66/$D$50*$D$47*$B$68)*($B$57/$D$64))</f>
        <v>289.77312751726697</v>
      </c>
      <c r="H66" s="521">
        <f t="shared" si="0"/>
        <v>0.96591042505755653</v>
      </c>
    </row>
    <row r="67" spans="1:8" ht="27" customHeight="1" thickBot="1" x14ac:dyDescent="0.45">
      <c r="A67" s="453" t="s">
        <v>99</v>
      </c>
      <c r="B67" s="454">
        <v>1</v>
      </c>
      <c r="C67" s="695"/>
      <c r="D67" s="698"/>
      <c r="E67" s="516">
        <v>4</v>
      </c>
      <c r="F67" s="517"/>
      <c r="G67" s="522" t="str">
        <f>IF(ISBLANK(F67),"-",(F67/$D$50*$D$47*$B$68)*($B$57/$D$64))</f>
        <v>-</v>
      </c>
      <c r="H67" s="523" t="str">
        <f t="shared" si="0"/>
        <v>-</v>
      </c>
    </row>
    <row r="68" spans="1:8" ht="26.25" customHeight="1" x14ac:dyDescent="0.4">
      <c r="A68" s="453" t="s">
        <v>100</v>
      </c>
      <c r="B68" s="524">
        <f>(B67/B66)*(B65/B64)*(B63/B62)*(B61/B60)*B59</f>
        <v>5000</v>
      </c>
      <c r="C68" s="693" t="s">
        <v>101</v>
      </c>
      <c r="D68" s="696">
        <v>1902.75</v>
      </c>
      <c r="E68" s="508">
        <v>1</v>
      </c>
      <c r="F68" s="509"/>
      <c r="G68" s="518" t="str">
        <f>IF(ISBLANK(F68),"-",(F68/$D$50*$D$47*$B$68)*($B$57/$D$68))</f>
        <v>-</v>
      </c>
      <c r="H68" s="514" t="str">
        <f t="shared" si="0"/>
        <v>-</v>
      </c>
    </row>
    <row r="69" spans="1:8" ht="27" customHeight="1" thickBot="1" x14ac:dyDescent="0.45">
      <c r="A69" s="499" t="s">
        <v>102</v>
      </c>
      <c r="B69" s="525">
        <f>(D47*B68)/B56*B57</f>
        <v>1887.6529999999998</v>
      </c>
      <c r="C69" s="694"/>
      <c r="D69" s="697"/>
      <c r="E69" s="512">
        <v>2</v>
      </c>
      <c r="F69" s="467"/>
      <c r="G69" s="520" t="str">
        <f>IF(ISBLANK(F69),"-",(F69/$D$50*$D$47*$B$68)*($B$57/$D$68))</f>
        <v>-</v>
      </c>
      <c r="H69" s="514" t="str">
        <f t="shared" si="0"/>
        <v>-</v>
      </c>
    </row>
    <row r="70" spans="1:8" ht="26.25" customHeight="1" x14ac:dyDescent="0.4">
      <c r="A70" s="701" t="s">
        <v>75</v>
      </c>
      <c r="B70" s="702"/>
      <c r="C70" s="694"/>
      <c r="D70" s="697"/>
      <c r="E70" s="512">
        <v>3</v>
      </c>
      <c r="F70" s="467"/>
      <c r="G70" s="520" t="str">
        <f>IF(ISBLANK(F70),"-",(F70/$D$50*$D$47*$B$68)*($B$57/$D$68))</f>
        <v>-</v>
      </c>
      <c r="H70" s="514" t="str">
        <f t="shared" si="0"/>
        <v>-</v>
      </c>
    </row>
    <row r="71" spans="1:8" ht="27" customHeight="1" thickBot="1" x14ac:dyDescent="0.45">
      <c r="A71" s="703"/>
      <c r="B71" s="704"/>
      <c r="C71" s="699"/>
      <c r="D71" s="698"/>
      <c r="E71" s="516">
        <v>4</v>
      </c>
      <c r="F71" s="517"/>
      <c r="G71" s="522" t="str">
        <f>IF(ISBLANK(F71),"-",(F71/$D$50*$D$47*$B$68)*($B$57/$D$68))</f>
        <v>-</v>
      </c>
      <c r="H71" s="526" t="str">
        <f t="shared" si="0"/>
        <v>-</v>
      </c>
    </row>
    <row r="72" spans="1:8" ht="26.25" customHeight="1" x14ac:dyDescent="0.4">
      <c r="A72" s="483"/>
      <c r="B72" s="483"/>
      <c r="C72" s="483"/>
      <c r="D72" s="483"/>
      <c r="E72" s="483"/>
      <c r="F72" s="527" t="s">
        <v>68</v>
      </c>
      <c r="G72" s="528">
        <f>AVERAGE(G60:G71)</f>
        <v>299.22501483862146</v>
      </c>
      <c r="H72" s="529">
        <f>AVERAGE(H60:H71)</f>
        <v>0.99741671612873806</v>
      </c>
    </row>
    <row r="73" spans="1:8" ht="26.25" customHeight="1" x14ac:dyDescent="0.4">
      <c r="C73" s="483"/>
      <c r="D73" s="483"/>
      <c r="E73" s="483"/>
      <c r="F73" s="530" t="s">
        <v>81</v>
      </c>
      <c r="G73" s="531">
        <f>STDEV(G60:G71)/G72</f>
        <v>1.8143437493823612E-2</v>
      </c>
      <c r="H73" s="531">
        <f>STDEV(H60:H71)/H72</f>
        <v>1.8143437493823605E-2</v>
      </c>
    </row>
    <row r="74" spans="1:8" ht="27" customHeight="1" thickBot="1" x14ac:dyDescent="0.45">
      <c r="A74" s="483"/>
      <c r="B74" s="483"/>
      <c r="C74" s="483"/>
      <c r="D74" s="483"/>
      <c r="E74" s="485"/>
      <c r="F74" s="532" t="s">
        <v>20</v>
      </c>
      <c r="G74" s="533">
        <f>COUNT(G60:G71)</f>
        <v>6</v>
      </c>
      <c r="H74" s="533">
        <f>COUNT(H60:H71)</f>
        <v>6</v>
      </c>
    </row>
    <row r="76" spans="1:8" ht="26.25" customHeight="1" x14ac:dyDescent="0.4">
      <c r="A76" s="436" t="s">
        <v>103</v>
      </c>
      <c r="B76" s="437" t="s">
        <v>104</v>
      </c>
      <c r="C76" s="705" t="str">
        <f>B20</f>
        <v>Efavirenz 600mg, Lamivudine 300mg and Tenofovir Disoproxil Fumarate 300mg Tablets</v>
      </c>
      <c r="D76" s="705"/>
      <c r="E76" s="425" t="s">
        <v>105</v>
      </c>
      <c r="F76" s="425"/>
      <c r="G76" s="534">
        <f>H72</f>
        <v>0.99741671612873806</v>
      </c>
      <c r="H76" s="442"/>
    </row>
    <row r="77" spans="1:8" ht="18.75" x14ac:dyDescent="0.3">
      <c r="A77" s="435" t="s">
        <v>106</v>
      </c>
      <c r="B77" s="435" t="s">
        <v>107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700" t="str">
        <f>B26</f>
        <v>TENOFOVIR DISOPROXIL FUMURATE</v>
      </c>
      <c r="C79" s="700"/>
    </row>
    <row r="80" spans="1:8" ht="26.25" customHeight="1" x14ac:dyDescent="0.4">
      <c r="A80" s="437" t="s">
        <v>45</v>
      </c>
      <c r="B80" s="700" t="str">
        <f>B27</f>
        <v>T11-8</v>
      </c>
      <c r="C80" s="700"/>
    </row>
    <row r="81" spans="1:12" ht="27" customHeight="1" thickBot="1" x14ac:dyDescent="0.45">
      <c r="A81" s="437" t="s">
        <v>6</v>
      </c>
      <c r="B81" s="438">
        <f>B28</f>
        <v>98.8</v>
      </c>
    </row>
    <row r="82" spans="1:12" s="440" customFormat="1" ht="27" customHeight="1" thickBot="1" x14ac:dyDescent="0.45">
      <c r="A82" s="437" t="s">
        <v>46</v>
      </c>
      <c r="B82" s="439">
        <v>0</v>
      </c>
      <c r="C82" s="682" t="s">
        <v>47</v>
      </c>
      <c r="D82" s="683"/>
      <c r="E82" s="683"/>
      <c r="F82" s="683"/>
      <c r="G82" s="684"/>
      <c r="I82" s="441"/>
      <c r="J82" s="441"/>
      <c r="K82" s="441"/>
      <c r="L82" s="441"/>
    </row>
    <row r="83" spans="1:12" s="440" customFormat="1" ht="19.5" customHeight="1" thickBot="1" x14ac:dyDescent="0.35">
      <c r="A83" s="437" t="s">
        <v>48</v>
      </c>
      <c r="B83" s="442">
        <f>B81-B82</f>
        <v>98.8</v>
      </c>
      <c r="C83" s="443"/>
      <c r="D83" s="443"/>
      <c r="E83" s="443"/>
      <c r="F83" s="443"/>
      <c r="G83" s="444"/>
      <c r="I83" s="441"/>
      <c r="J83" s="441"/>
      <c r="K83" s="441"/>
      <c r="L83" s="441"/>
    </row>
    <row r="84" spans="1:12" s="440" customFormat="1" ht="27" customHeight="1" thickBot="1" x14ac:dyDescent="0.45">
      <c r="A84" s="437" t="s">
        <v>49</v>
      </c>
      <c r="B84" s="445">
        <v>1</v>
      </c>
      <c r="C84" s="670" t="s">
        <v>108</v>
      </c>
      <c r="D84" s="671"/>
      <c r="E84" s="671"/>
      <c r="F84" s="671"/>
      <c r="G84" s="671"/>
      <c r="H84" s="672"/>
      <c r="I84" s="441"/>
      <c r="J84" s="441"/>
      <c r="K84" s="441"/>
      <c r="L84" s="441"/>
    </row>
    <row r="85" spans="1:12" s="440" customFormat="1" ht="27" customHeight="1" thickBot="1" x14ac:dyDescent="0.45">
      <c r="A85" s="437" t="s">
        <v>51</v>
      </c>
      <c r="B85" s="445">
        <v>1</v>
      </c>
      <c r="C85" s="670" t="s">
        <v>109</v>
      </c>
      <c r="D85" s="671"/>
      <c r="E85" s="671"/>
      <c r="F85" s="671"/>
      <c r="G85" s="671"/>
      <c r="H85" s="672"/>
      <c r="I85" s="441"/>
      <c r="J85" s="441"/>
      <c r="K85" s="441"/>
      <c r="L85" s="441"/>
    </row>
    <row r="86" spans="1:12" s="440" customFormat="1" ht="18.75" x14ac:dyDescent="0.3">
      <c r="A86" s="437"/>
      <c r="B86" s="448"/>
      <c r="C86" s="449"/>
      <c r="D86" s="449"/>
      <c r="E86" s="449"/>
      <c r="F86" s="449"/>
      <c r="G86" s="449"/>
      <c r="H86" s="449"/>
      <c r="I86" s="441"/>
      <c r="J86" s="441"/>
      <c r="K86" s="441"/>
      <c r="L86" s="441"/>
    </row>
    <row r="87" spans="1:12" s="440" customFormat="1" ht="18.75" x14ac:dyDescent="0.3">
      <c r="A87" s="437" t="s">
        <v>53</v>
      </c>
      <c r="B87" s="450">
        <f>B84/B85</f>
        <v>1</v>
      </c>
      <c r="C87" s="425" t="s">
        <v>54</v>
      </c>
      <c r="D87" s="425"/>
      <c r="E87" s="425"/>
      <c r="F87" s="425"/>
      <c r="G87" s="425"/>
      <c r="I87" s="441"/>
      <c r="J87" s="441"/>
      <c r="K87" s="441"/>
      <c r="L87" s="441"/>
    </row>
    <row r="88" spans="1:12" ht="19.5" customHeight="1" thickBot="1" x14ac:dyDescent="0.35">
      <c r="A88" s="435"/>
      <c r="B88" s="435"/>
    </row>
    <row r="89" spans="1:12" ht="27" customHeight="1" thickBot="1" x14ac:dyDescent="0.45">
      <c r="A89" s="451" t="s">
        <v>55</v>
      </c>
      <c r="B89" s="452">
        <v>25</v>
      </c>
      <c r="D89" s="535" t="s">
        <v>56</v>
      </c>
      <c r="E89" s="536"/>
      <c r="F89" s="685" t="s">
        <v>57</v>
      </c>
      <c r="G89" s="687"/>
    </row>
    <row r="90" spans="1:12" ht="27" customHeight="1" thickBot="1" x14ac:dyDescent="0.45">
      <c r="A90" s="453" t="s">
        <v>58</v>
      </c>
      <c r="B90" s="454">
        <v>10</v>
      </c>
      <c r="C90" s="537" t="s">
        <v>59</v>
      </c>
      <c r="D90" s="456" t="s">
        <v>60</v>
      </c>
      <c r="E90" s="457" t="s">
        <v>61</v>
      </c>
      <c r="F90" s="456" t="s">
        <v>60</v>
      </c>
      <c r="G90" s="538" t="s">
        <v>61</v>
      </c>
      <c r="I90" s="459" t="s">
        <v>62</v>
      </c>
    </row>
    <row r="91" spans="1:12" ht="26.25" customHeight="1" x14ac:dyDescent="0.4">
      <c r="A91" s="453" t="s">
        <v>63</v>
      </c>
      <c r="B91" s="454">
        <v>20</v>
      </c>
      <c r="C91" s="539">
        <v>1</v>
      </c>
      <c r="D91" s="461">
        <v>73424721</v>
      </c>
      <c r="E91" s="462">
        <f>IF(ISBLANK(D91),"-",$D$101/$D$98*D91)</f>
        <v>73971319.738655522</v>
      </c>
      <c r="F91" s="461">
        <v>68856923</v>
      </c>
      <c r="G91" s="463">
        <f>IF(ISBLANK(F91),"-",$D$101/$F$98*F91)</f>
        <v>73207186.872724816</v>
      </c>
      <c r="I91" s="464"/>
    </row>
    <row r="92" spans="1:12" ht="26.25" customHeight="1" x14ac:dyDescent="0.4">
      <c r="A92" s="453" t="s">
        <v>64</v>
      </c>
      <c r="B92" s="454">
        <v>1</v>
      </c>
      <c r="C92" s="483">
        <v>2</v>
      </c>
      <c r="D92" s="467">
        <v>73212740</v>
      </c>
      <c r="E92" s="466">
        <f>IF(ISBLANK(D92),"-",$D$101/$D$98*D92)</f>
        <v>73757760.679581672</v>
      </c>
      <c r="F92" s="467">
        <v>68859152</v>
      </c>
      <c r="G92" s="468">
        <f>IF(ISBLANK(F92),"-",$D$101/$F$98*F92)</f>
        <v>73209556.697172821</v>
      </c>
      <c r="I92" s="688">
        <f>ABS((F96/D96*D95)-F95)/D95</f>
        <v>1.0496072569253875E-2</v>
      </c>
    </row>
    <row r="93" spans="1:12" ht="26.25" customHeight="1" x14ac:dyDescent="0.4">
      <c r="A93" s="453" t="s">
        <v>65</v>
      </c>
      <c r="B93" s="454">
        <v>1</v>
      </c>
      <c r="C93" s="483">
        <v>3</v>
      </c>
      <c r="D93" s="467">
        <v>73568097</v>
      </c>
      <c r="E93" s="466">
        <f>IF(ISBLANK(D93),"-",$D$101/$D$98*D93)</f>
        <v>74115763.078642458</v>
      </c>
      <c r="F93" s="467">
        <v>68634567</v>
      </c>
      <c r="G93" s="468">
        <f>IF(ISBLANK(F93),"-",$D$101/$F$98*F93)</f>
        <v>72970782.796924457</v>
      </c>
      <c r="I93" s="688"/>
    </row>
    <row r="94" spans="1:12" ht="27" customHeight="1" thickBot="1" x14ac:dyDescent="0.45">
      <c r="A94" s="453" t="s">
        <v>66</v>
      </c>
      <c r="B94" s="454">
        <v>1</v>
      </c>
      <c r="C94" s="540">
        <v>4</v>
      </c>
      <c r="D94" s="470"/>
      <c r="E94" s="471" t="str">
        <f>IF(ISBLANK(D94),"-",$D$101/$D$98*D94)</f>
        <v>-</v>
      </c>
      <c r="F94" s="541"/>
      <c r="G94" s="472" t="str">
        <f>IF(ISBLANK(F94),"-",$D$101/$F$98*F94)</f>
        <v>-</v>
      </c>
      <c r="I94" s="473"/>
    </row>
    <row r="95" spans="1:12" ht="27" customHeight="1" thickBot="1" x14ac:dyDescent="0.45">
      <c r="A95" s="453" t="s">
        <v>67</v>
      </c>
      <c r="B95" s="454">
        <v>1</v>
      </c>
      <c r="C95" s="437" t="s">
        <v>68</v>
      </c>
      <c r="D95" s="542">
        <f>AVERAGE(D91:D94)</f>
        <v>73401852.666666672</v>
      </c>
      <c r="E95" s="476">
        <f>AVERAGE(E91:E94)</f>
        <v>73948281.165626556</v>
      </c>
      <c r="F95" s="543">
        <f>AVERAGE(F91:F94)</f>
        <v>68783547.333333328</v>
      </c>
      <c r="G95" s="544">
        <f>AVERAGE(G91:G94)</f>
        <v>73129175.45560737</v>
      </c>
    </row>
    <row r="96" spans="1:12" ht="26.25" customHeight="1" x14ac:dyDescent="0.4">
      <c r="A96" s="453" t="s">
        <v>69</v>
      </c>
      <c r="B96" s="438">
        <v>1</v>
      </c>
      <c r="C96" s="545" t="s">
        <v>110</v>
      </c>
      <c r="D96" s="546">
        <v>15.07</v>
      </c>
      <c r="E96" s="425"/>
      <c r="F96" s="480">
        <v>14.28</v>
      </c>
    </row>
    <row r="97" spans="1:10" ht="26.25" customHeight="1" x14ac:dyDescent="0.4">
      <c r="A97" s="453" t="s">
        <v>71</v>
      </c>
      <c r="B97" s="438">
        <v>1</v>
      </c>
      <c r="C97" s="547" t="s">
        <v>111</v>
      </c>
      <c r="D97" s="548">
        <f>D96*$B$87</f>
        <v>15.07</v>
      </c>
      <c r="E97" s="483"/>
      <c r="F97" s="482">
        <f>F96*$B$87</f>
        <v>14.28</v>
      </c>
    </row>
    <row r="98" spans="1:10" ht="19.5" customHeight="1" thickBot="1" x14ac:dyDescent="0.35">
      <c r="A98" s="453" t="s">
        <v>73</v>
      </c>
      <c r="B98" s="483">
        <f>(B97/B96)*(B95/B94)*(B93/B92)*(B91/B90)*B89</f>
        <v>50</v>
      </c>
      <c r="C98" s="547" t="s">
        <v>112</v>
      </c>
      <c r="D98" s="549">
        <f>D97*$B$83/100</f>
        <v>14.889159999999999</v>
      </c>
      <c r="E98" s="485"/>
      <c r="F98" s="484">
        <f>F97*$B$83/100</f>
        <v>14.108639999999998</v>
      </c>
    </row>
    <row r="99" spans="1:10" ht="19.5" customHeight="1" thickBot="1" x14ac:dyDescent="0.35">
      <c r="A99" s="689" t="s">
        <v>75</v>
      </c>
      <c r="B99" s="706"/>
      <c r="C99" s="547" t="s">
        <v>113</v>
      </c>
      <c r="D99" s="550">
        <f>D98/$B$98</f>
        <v>0.29778319999999997</v>
      </c>
      <c r="E99" s="485"/>
      <c r="F99" s="488">
        <f>F98/$B$98</f>
        <v>0.28217279999999995</v>
      </c>
      <c r="H99" s="478"/>
    </row>
    <row r="100" spans="1:10" ht="19.5" customHeight="1" thickBot="1" x14ac:dyDescent="0.35">
      <c r="A100" s="691"/>
      <c r="B100" s="707"/>
      <c r="C100" s="547" t="s">
        <v>77</v>
      </c>
      <c r="D100" s="551">
        <f>$B$56/$B$116</f>
        <v>0.3</v>
      </c>
      <c r="F100" s="493"/>
      <c r="G100" s="552"/>
      <c r="H100" s="478"/>
    </row>
    <row r="101" spans="1:10" ht="18.75" x14ac:dyDescent="0.3">
      <c r="C101" s="547" t="s">
        <v>78</v>
      </c>
      <c r="D101" s="548">
        <f>D100*$B$98</f>
        <v>15</v>
      </c>
      <c r="F101" s="493"/>
      <c r="H101" s="478"/>
    </row>
    <row r="102" spans="1:10" ht="19.5" customHeight="1" thickBot="1" x14ac:dyDescent="0.35">
      <c r="C102" s="553" t="s">
        <v>79</v>
      </c>
      <c r="D102" s="554">
        <f>D101/B34</f>
        <v>15</v>
      </c>
      <c r="F102" s="497"/>
      <c r="H102" s="478"/>
      <c r="J102" s="555"/>
    </row>
    <row r="103" spans="1:10" ht="18.75" x14ac:dyDescent="0.3">
      <c r="C103" s="556" t="s">
        <v>114</v>
      </c>
      <c r="D103" s="557">
        <f>AVERAGE(E91:E94,G91:G94)</f>
        <v>73538728.310616955</v>
      </c>
      <c r="F103" s="497"/>
      <c r="G103" s="552"/>
      <c r="H103" s="478"/>
      <c r="J103" s="558"/>
    </row>
    <row r="104" spans="1:10" ht="18.75" x14ac:dyDescent="0.3">
      <c r="C104" s="530" t="s">
        <v>81</v>
      </c>
      <c r="D104" s="559">
        <f>STDEV(E91:E94,G91:G94)/D103</f>
        <v>6.4039524022751265E-3</v>
      </c>
      <c r="F104" s="497"/>
      <c r="H104" s="478"/>
      <c r="J104" s="558"/>
    </row>
    <row r="105" spans="1:10" ht="19.5" customHeight="1" thickBot="1" x14ac:dyDescent="0.35">
      <c r="C105" s="532" t="s">
        <v>20</v>
      </c>
      <c r="D105" s="560">
        <f>COUNT(E91:E94,G91:G94)</f>
        <v>6</v>
      </c>
      <c r="F105" s="497"/>
      <c r="H105" s="478"/>
      <c r="J105" s="558"/>
    </row>
    <row r="106" spans="1:10" ht="19.5" customHeight="1" thickBot="1" x14ac:dyDescent="0.35">
      <c r="A106" s="501"/>
      <c r="B106" s="501"/>
      <c r="C106" s="501"/>
      <c r="D106" s="501"/>
      <c r="E106" s="501"/>
    </row>
    <row r="107" spans="1:10" ht="26.25" customHeight="1" x14ac:dyDescent="0.4">
      <c r="A107" s="451" t="s">
        <v>115</v>
      </c>
      <c r="B107" s="452">
        <v>1000</v>
      </c>
      <c r="C107" s="535" t="s">
        <v>116</v>
      </c>
      <c r="D107" s="561" t="s">
        <v>60</v>
      </c>
      <c r="E107" s="562" t="s">
        <v>117</v>
      </c>
      <c r="F107" s="563" t="s">
        <v>118</v>
      </c>
    </row>
    <row r="108" spans="1:10" ht="26.25" customHeight="1" x14ac:dyDescent="0.4">
      <c r="A108" s="453" t="s">
        <v>119</v>
      </c>
      <c r="B108" s="454">
        <v>1</v>
      </c>
      <c r="C108" s="564">
        <v>1</v>
      </c>
      <c r="D108" s="565">
        <v>71895437</v>
      </c>
      <c r="E108" s="566">
        <f t="shared" ref="E108:E113" si="1">IF(ISBLANK(D108),"-",D108/$D$103*$D$100*$B$116)</f>
        <v>293.29622085518287</v>
      </c>
      <c r="F108" s="567">
        <f t="shared" ref="F108:F113" si="2">IF(ISBLANK(D108), "-", E108/$B$56)</f>
        <v>0.97765406951727618</v>
      </c>
    </row>
    <row r="109" spans="1:10" ht="26.25" customHeight="1" x14ac:dyDescent="0.4">
      <c r="A109" s="453" t="s">
        <v>92</v>
      </c>
      <c r="B109" s="454">
        <v>1</v>
      </c>
      <c r="C109" s="564">
        <v>2</v>
      </c>
      <c r="D109" s="565">
        <v>72052658</v>
      </c>
      <c r="E109" s="568">
        <f t="shared" si="1"/>
        <v>293.93760126906187</v>
      </c>
      <c r="F109" s="569">
        <f t="shared" si="2"/>
        <v>0.97979200423020629</v>
      </c>
    </row>
    <row r="110" spans="1:10" ht="26.25" customHeight="1" x14ac:dyDescent="0.4">
      <c r="A110" s="453" t="s">
        <v>93</v>
      </c>
      <c r="B110" s="454">
        <v>1</v>
      </c>
      <c r="C110" s="564">
        <v>3</v>
      </c>
      <c r="D110" s="565">
        <v>72108908</v>
      </c>
      <c r="E110" s="568">
        <f t="shared" si="1"/>
        <v>294.16707219394272</v>
      </c>
      <c r="F110" s="569">
        <f t="shared" si="2"/>
        <v>0.98055690731314238</v>
      </c>
    </row>
    <row r="111" spans="1:10" ht="26.25" customHeight="1" x14ac:dyDescent="0.4">
      <c r="A111" s="453" t="s">
        <v>94</v>
      </c>
      <c r="B111" s="454">
        <v>1</v>
      </c>
      <c r="C111" s="564">
        <v>4</v>
      </c>
      <c r="D111" s="565">
        <v>71987943</v>
      </c>
      <c r="E111" s="568">
        <f t="shared" si="1"/>
        <v>293.67359751966336</v>
      </c>
      <c r="F111" s="569">
        <f t="shared" si="2"/>
        <v>0.97891199173221122</v>
      </c>
    </row>
    <row r="112" spans="1:10" ht="26.25" customHeight="1" x14ac:dyDescent="0.4">
      <c r="A112" s="453" t="s">
        <v>95</v>
      </c>
      <c r="B112" s="454">
        <v>1</v>
      </c>
      <c r="C112" s="564">
        <v>5</v>
      </c>
      <c r="D112" s="565">
        <v>71966817</v>
      </c>
      <c r="E112" s="568">
        <f t="shared" si="1"/>
        <v>293.58741435950282</v>
      </c>
      <c r="F112" s="569">
        <f t="shared" si="2"/>
        <v>0.9786247145316761</v>
      </c>
    </row>
    <row r="113" spans="1:10" ht="26.25" customHeight="1" x14ac:dyDescent="0.4">
      <c r="A113" s="453" t="s">
        <v>97</v>
      </c>
      <c r="B113" s="454">
        <v>1</v>
      </c>
      <c r="C113" s="570">
        <v>6</v>
      </c>
      <c r="D113" s="571">
        <v>72267461</v>
      </c>
      <c r="E113" s="572">
        <f t="shared" si="1"/>
        <v>294.81388647932295</v>
      </c>
      <c r="F113" s="573">
        <f t="shared" si="2"/>
        <v>0.98271295493107647</v>
      </c>
    </row>
    <row r="114" spans="1:10" ht="26.25" customHeight="1" x14ac:dyDescent="0.4">
      <c r="A114" s="453" t="s">
        <v>98</v>
      </c>
      <c r="B114" s="454">
        <v>1</v>
      </c>
      <c r="C114" s="564"/>
      <c r="D114" s="483"/>
      <c r="E114" s="425"/>
      <c r="F114" s="574"/>
    </row>
    <row r="115" spans="1:10" ht="26.25" customHeight="1" x14ac:dyDescent="0.4">
      <c r="A115" s="453" t="s">
        <v>99</v>
      </c>
      <c r="B115" s="454">
        <v>1</v>
      </c>
      <c r="C115" s="564"/>
      <c r="D115" s="575" t="s">
        <v>68</v>
      </c>
      <c r="E115" s="576">
        <f>AVERAGE(E108:E113)</f>
        <v>293.91263211277948</v>
      </c>
      <c r="F115" s="577">
        <f>AVERAGE(F108:F113)</f>
        <v>0.97970877370926479</v>
      </c>
    </row>
    <row r="116" spans="1:10" ht="27" customHeight="1" thickBot="1" x14ac:dyDescent="0.45">
      <c r="A116" s="453" t="s">
        <v>100</v>
      </c>
      <c r="B116" s="465">
        <f>(B115/B114)*(B113/B112)*(B111/B110)*(B109/B108)*B107</f>
        <v>1000</v>
      </c>
      <c r="C116" s="578"/>
      <c r="D116" s="437" t="s">
        <v>81</v>
      </c>
      <c r="E116" s="579">
        <f>STDEV(E108:E113)/E115</f>
        <v>1.8134925523437806E-3</v>
      </c>
      <c r="F116" s="579">
        <f>STDEV(F108:F113)/F115</f>
        <v>1.8134925523437763E-3</v>
      </c>
      <c r="I116" s="425"/>
    </row>
    <row r="117" spans="1:10" ht="27" customHeight="1" thickBot="1" x14ac:dyDescent="0.45">
      <c r="A117" s="689" t="s">
        <v>75</v>
      </c>
      <c r="B117" s="690"/>
      <c r="C117" s="580"/>
      <c r="D117" s="581" t="s">
        <v>20</v>
      </c>
      <c r="E117" s="582">
        <f>COUNT(E108:E113)</f>
        <v>6</v>
      </c>
      <c r="F117" s="582">
        <f>COUNT(F108:F113)</f>
        <v>6</v>
      </c>
      <c r="I117" s="425"/>
      <c r="J117" s="558"/>
    </row>
    <row r="118" spans="1:10" ht="19.5" customHeight="1" thickBot="1" x14ac:dyDescent="0.35">
      <c r="A118" s="691"/>
      <c r="B118" s="692"/>
      <c r="C118" s="425"/>
      <c r="D118" s="425"/>
      <c r="E118" s="425"/>
      <c r="F118" s="483"/>
      <c r="G118" s="425"/>
      <c r="H118" s="425"/>
      <c r="I118" s="425"/>
    </row>
    <row r="119" spans="1:10" ht="18.75" x14ac:dyDescent="0.3">
      <c r="A119" s="583"/>
      <c r="B119" s="449"/>
      <c r="C119" s="425"/>
      <c r="D119" s="425"/>
      <c r="E119" s="425"/>
      <c r="F119" s="483"/>
      <c r="G119" s="425"/>
      <c r="H119" s="425"/>
      <c r="I119" s="425"/>
    </row>
    <row r="120" spans="1:10" ht="26.25" customHeight="1" x14ac:dyDescent="0.4">
      <c r="A120" s="436" t="s">
        <v>103</v>
      </c>
      <c r="B120" s="437" t="s">
        <v>120</v>
      </c>
      <c r="C120" s="705" t="str">
        <f>B20</f>
        <v>Efavirenz 600mg, Lamivudine 300mg and Tenofovir Disoproxil Fumarate 300mg Tablets</v>
      </c>
      <c r="D120" s="705"/>
      <c r="E120" s="425" t="s">
        <v>121</v>
      </c>
      <c r="F120" s="425"/>
      <c r="G120" s="534">
        <f>F115</f>
        <v>0.97970877370926479</v>
      </c>
      <c r="H120" s="425"/>
      <c r="I120" s="425"/>
    </row>
    <row r="121" spans="1:10" ht="19.5" customHeight="1" thickBot="1" x14ac:dyDescent="0.35">
      <c r="A121" s="584"/>
      <c r="B121" s="584"/>
      <c r="C121" s="585"/>
      <c r="D121" s="585"/>
      <c r="E121" s="585"/>
      <c r="F121" s="585"/>
      <c r="G121" s="585"/>
      <c r="H121" s="585"/>
    </row>
    <row r="122" spans="1:10" ht="18.75" x14ac:dyDescent="0.3">
      <c r="B122" s="708" t="s">
        <v>23</v>
      </c>
      <c r="C122" s="708"/>
      <c r="E122" s="537" t="s">
        <v>24</v>
      </c>
      <c r="F122" s="586"/>
      <c r="G122" s="708" t="s">
        <v>25</v>
      </c>
      <c r="H122" s="708"/>
    </row>
    <row r="123" spans="1:10" ht="69.95" customHeight="1" x14ac:dyDescent="0.3">
      <c r="A123" s="436" t="s">
        <v>26</v>
      </c>
      <c r="B123" s="587"/>
      <c r="C123" s="587"/>
      <c r="E123" s="587"/>
      <c r="F123" s="425"/>
      <c r="G123" s="587"/>
      <c r="H123" s="587"/>
    </row>
    <row r="124" spans="1:10" ht="69.95" customHeight="1" x14ac:dyDescent="0.3">
      <c r="A124" s="436" t="s">
        <v>27</v>
      </c>
      <c r="B124" s="588"/>
      <c r="C124" s="588"/>
      <c r="E124" s="588"/>
      <c r="F124" s="425"/>
      <c r="G124" s="589"/>
      <c r="H124" s="589"/>
    </row>
    <row r="125" spans="1:10" ht="18.75" x14ac:dyDescent="0.3">
      <c r="A125" s="483"/>
      <c r="B125" s="483"/>
      <c r="C125" s="483"/>
      <c r="D125" s="483"/>
      <c r="E125" s="483"/>
      <c r="F125" s="485"/>
      <c r="G125" s="483"/>
      <c r="H125" s="483"/>
      <c r="I125" s="425"/>
    </row>
    <row r="126" spans="1:10" ht="18.75" x14ac:dyDescent="0.3">
      <c r="A126" s="483"/>
      <c r="B126" s="483"/>
      <c r="C126" s="483"/>
      <c r="D126" s="483"/>
      <c r="E126" s="483"/>
      <c r="F126" s="485"/>
      <c r="G126" s="483"/>
      <c r="H126" s="483"/>
      <c r="I126" s="425"/>
    </row>
    <row r="127" spans="1:10" ht="18.75" x14ac:dyDescent="0.3">
      <c r="A127" s="483"/>
      <c r="B127" s="483"/>
      <c r="C127" s="483"/>
      <c r="D127" s="483"/>
      <c r="E127" s="483"/>
      <c r="F127" s="485"/>
      <c r="G127" s="483"/>
      <c r="H127" s="483"/>
      <c r="I127" s="425"/>
    </row>
    <row r="128" spans="1:10" ht="18.75" x14ac:dyDescent="0.3">
      <c r="A128" s="483"/>
      <c r="B128" s="483"/>
      <c r="C128" s="483"/>
      <c r="D128" s="483"/>
      <c r="E128" s="483"/>
      <c r="F128" s="485"/>
      <c r="G128" s="483"/>
      <c r="H128" s="483"/>
      <c r="I128" s="425"/>
    </row>
    <row r="129" spans="1:9" ht="18.75" x14ac:dyDescent="0.3">
      <c r="A129" s="483"/>
      <c r="B129" s="483"/>
      <c r="C129" s="483"/>
      <c r="D129" s="483"/>
      <c r="E129" s="483"/>
      <c r="F129" s="485"/>
      <c r="G129" s="483"/>
      <c r="H129" s="483"/>
      <c r="I129" s="425"/>
    </row>
    <row r="130" spans="1:9" ht="18.75" x14ac:dyDescent="0.3">
      <c r="A130" s="483"/>
      <c r="B130" s="483"/>
      <c r="C130" s="483"/>
      <c r="D130" s="483"/>
      <c r="E130" s="483"/>
      <c r="F130" s="485"/>
      <c r="G130" s="483"/>
      <c r="H130" s="483"/>
      <c r="I130" s="425"/>
    </row>
    <row r="131" spans="1:9" ht="18.75" x14ac:dyDescent="0.3">
      <c r="A131" s="483"/>
      <c r="B131" s="483"/>
      <c r="C131" s="483"/>
      <c r="D131" s="483"/>
      <c r="E131" s="483"/>
      <c r="F131" s="485"/>
      <c r="G131" s="483"/>
      <c r="H131" s="483"/>
      <c r="I131" s="425"/>
    </row>
    <row r="132" spans="1:9" ht="18.75" x14ac:dyDescent="0.3">
      <c r="A132" s="483"/>
      <c r="B132" s="483"/>
      <c r="C132" s="483"/>
      <c r="D132" s="483"/>
      <c r="E132" s="483"/>
      <c r="F132" s="485"/>
      <c r="G132" s="483"/>
      <c r="H132" s="483"/>
      <c r="I132" s="425"/>
    </row>
    <row r="133" spans="1:9" ht="18.75" x14ac:dyDescent="0.3">
      <c r="A133" s="483"/>
      <c r="B133" s="483"/>
      <c r="C133" s="483"/>
      <c r="D133" s="483"/>
      <c r="E133" s="483"/>
      <c r="F133" s="485"/>
      <c r="G133" s="483"/>
      <c r="H133" s="483"/>
      <c r="I133" s="425"/>
    </row>
    <row r="250" spans="1:1" x14ac:dyDescent="0.25">
      <c r="A250" s="42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48" sqref="C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12" t="s">
        <v>28</v>
      </c>
      <c r="B11" s="713"/>
      <c r="C11" s="713"/>
      <c r="D11" s="713"/>
      <c r="E11" s="713"/>
      <c r="F11" s="714"/>
      <c r="G11" s="41"/>
    </row>
    <row r="12" spans="1:7" ht="16.5" customHeight="1" x14ac:dyDescent="0.3">
      <c r="A12" s="711" t="s">
        <v>29</v>
      </c>
      <c r="B12" s="711"/>
      <c r="C12" s="711"/>
      <c r="D12" s="711"/>
      <c r="E12" s="711"/>
      <c r="F12" s="711"/>
      <c r="G12" s="40"/>
    </row>
    <row r="14" spans="1:7" ht="16.5" customHeight="1" x14ac:dyDescent="0.3">
      <c r="A14" s="716" t="s">
        <v>30</v>
      </c>
      <c r="B14" s="716"/>
      <c r="C14" s="10" t="s">
        <v>5</v>
      </c>
    </row>
    <row r="15" spans="1:7" ht="16.5" customHeight="1" x14ac:dyDescent="0.3">
      <c r="A15" s="716" t="s">
        <v>31</v>
      </c>
      <c r="B15" s="716"/>
      <c r="C15" s="10" t="s">
        <v>7</v>
      </c>
    </row>
    <row r="16" spans="1:7" ht="16.5" customHeight="1" x14ac:dyDescent="0.3">
      <c r="A16" s="716" t="s">
        <v>32</v>
      </c>
      <c r="B16" s="716"/>
      <c r="C16" s="10" t="s">
        <v>9</v>
      </c>
    </row>
    <row r="17" spans="1:5" ht="16.5" customHeight="1" x14ac:dyDescent="0.3">
      <c r="A17" s="716" t="s">
        <v>33</v>
      </c>
      <c r="B17" s="716"/>
      <c r="C17" s="10" t="s">
        <v>11</v>
      </c>
    </row>
    <row r="18" spans="1:5" ht="16.5" customHeight="1" x14ac:dyDescent="0.3">
      <c r="A18" s="716" t="s">
        <v>34</v>
      </c>
      <c r="B18" s="716"/>
      <c r="C18" s="47" t="s">
        <v>12</v>
      </c>
    </row>
    <row r="19" spans="1:5" ht="16.5" customHeight="1" x14ac:dyDescent="0.3">
      <c r="A19" s="716" t="s">
        <v>35</v>
      </c>
      <c r="B19" s="716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711" t="s">
        <v>1</v>
      </c>
      <c r="B21" s="711"/>
      <c r="C21" s="9" t="s">
        <v>36</v>
      </c>
      <c r="D21" s="16"/>
    </row>
    <row r="22" spans="1:5" ht="15.75" customHeight="1" x14ac:dyDescent="0.3">
      <c r="A22" s="715"/>
      <c r="B22" s="715"/>
      <c r="C22" s="7"/>
      <c r="D22" s="715"/>
      <c r="E22" s="715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1914.68</v>
      </c>
      <c r="D24" s="37">
        <f t="shared" ref="D24:D43" si="0">(C24-$C$46)/$C$46</f>
        <v>1.4317779803809426E-2</v>
      </c>
      <c r="E24" s="3"/>
    </row>
    <row r="25" spans="1:5" ht="15.75" customHeight="1" x14ac:dyDescent="0.3">
      <c r="C25" s="45">
        <v>1882.59</v>
      </c>
      <c r="D25" s="38">
        <f t="shared" si="0"/>
        <v>-2.6821666905940209E-3</v>
      </c>
      <c r="E25" s="3"/>
    </row>
    <row r="26" spans="1:5" ht="15.75" customHeight="1" x14ac:dyDescent="0.3">
      <c r="C26" s="45">
        <v>1867.55</v>
      </c>
      <c r="D26" s="38">
        <f t="shared" si="0"/>
        <v>-1.0649732763383863E-2</v>
      </c>
      <c r="E26" s="3"/>
    </row>
    <row r="27" spans="1:5" ht="15.75" customHeight="1" x14ac:dyDescent="0.3">
      <c r="C27" s="45">
        <v>1895.45</v>
      </c>
      <c r="D27" s="38">
        <f t="shared" si="0"/>
        <v>4.1305261083473786E-3</v>
      </c>
      <c r="E27" s="3"/>
    </row>
    <row r="28" spans="1:5" ht="15.75" customHeight="1" x14ac:dyDescent="0.3">
      <c r="C28" s="45">
        <v>1872.84</v>
      </c>
      <c r="D28" s="38">
        <f t="shared" si="0"/>
        <v>-7.8473109199624479E-3</v>
      </c>
      <c r="E28" s="3"/>
    </row>
    <row r="29" spans="1:5" ht="15.75" customHeight="1" x14ac:dyDescent="0.3">
      <c r="C29" s="45">
        <v>1904.01</v>
      </c>
      <c r="D29" s="38">
        <f t="shared" si="0"/>
        <v>8.665257862541579E-3</v>
      </c>
      <c r="E29" s="3"/>
    </row>
    <row r="30" spans="1:5" ht="15.75" customHeight="1" x14ac:dyDescent="0.3">
      <c r="C30" s="45">
        <v>1900.76</v>
      </c>
      <c r="D30" s="38">
        <f t="shared" si="0"/>
        <v>6.9435431194187699E-3</v>
      </c>
      <c r="E30" s="3"/>
    </row>
    <row r="31" spans="1:5" ht="15.75" customHeight="1" x14ac:dyDescent="0.3">
      <c r="C31" s="45">
        <v>1913.25</v>
      </c>
      <c r="D31" s="38">
        <f t="shared" si="0"/>
        <v>1.3560225316835355E-2</v>
      </c>
      <c r="E31" s="3"/>
    </row>
    <row r="32" spans="1:5" ht="15.75" customHeight="1" x14ac:dyDescent="0.3">
      <c r="C32" s="45">
        <v>1873.62</v>
      </c>
      <c r="D32" s="38">
        <f t="shared" si="0"/>
        <v>-7.434099381612989E-3</v>
      </c>
      <c r="E32" s="3"/>
    </row>
    <row r="33" spans="1:7" ht="15.75" customHeight="1" x14ac:dyDescent="0.3">
      <c r="C33" s="45">
        <v>1928.46</v>
      </c>
      <c r="D33" s="38">
        <f t="shared" si="0"/>
        <v>2.1617850314650123E-2</v>
      </c>
      <c r="E33" s="3"/>
    </row>
    <row r="34" spans="1:7" ht="15.75" customHeight="1" x14ac:dyDescent="0.3">
      <c r="C34" s="45">
        <v>1888.76</v>
      </c>
      <c r="D34" s="38">
        <f t="shared" si="0"/>
        <v>5.8644252942685886E-4</v>
      </c>
      <c r="E34" s="3"/>
    </row>
    <row r="35" spans="1:7" ht="15.75" customHeight="1" x14ac:dyDescent="0.3">
      <c r="C35" s="45">
        <v>1888.92</v>
      </c>
      <c r="D35" s="38">
        <f t="shared" si="0"/>
        <v>6.7120387062679439E-4</v>
      </c>
      <c r="E35" s="3"/>
    </row>
    <row r="36" spans="1:7" ht="15.75" customHeight="1" x14ac:dyDescent="0.3">
      <c r="C36" s="45">
        <v>1848.35</v>
      </c>
      <c r="D36" s="38">
        <f t="shared" si="0"/>
        <v>-2.0821093707370945E-2</v>
      </c>
      <c r="E36" s="3"/>
    </row>
    <row r="37" spans="1:7" ht="15.75" customHeight="1" x14ac:dyDescent="0.3">
      <c r="C37" s="45">
        <v>1881.65</v>
      </c>
      <c r="D37" s="38">
        <f t="shared" si="0"/>
        <v>-3.1801395701432957E-3</v>
      </c>
      <c r="E37" s="3"/>
    </row>
    <row r="38" spans="1:7" ht="15.75" customHeight="1" x14ac:dyDescent="0.3">
      <c r="C38" s="45">
        <v>1885.28</v>
      </c>
      <c r="D38" s="38">
        <f t="shared" si="0"/>
        <v>-1.257116641670805E-3</v>
      </c>
      <c r="E38" s="3"/>
    </row>
    <row r="39" spans="1:7" ht="15.75" customHeight="1" x14ac:dyDescent="0.3">
      <c r="C39" s="45">
        <v>1852.52</v>
      </c>
      <c r="D39" s="38">
        <f t="shared" si="0"/>
        <v>-1.8612001252348718E-2</v>
      </c>
      <c r="E39" s="3"/>
    </row>
    <row r="40" spans="1:7" ht="15.75" customHeight="1" x14ac:dyDescent="0.3">
      <c r="C40" s="45">
        <v>1885.74</v>
      </c>
      <c r="D40" s="38">
        <f t="shared" si="0"/>
        <v>-1.0134277857210959E-3</v>
      </c>
      <c r="E40" s="3"/>
    </row>
    <row r="41" spans="1:7" ht="15.75" customHeight="1" x14ac:dyDescent="0.3">
      <c r="C41" s="45">
        <v>1868.03</v>
      </c>
      <c r="D41" s="38">
        <f t="shared" si="0"/>
        <v>-1.0395448739784178E-2</v>
      </c>
      <c r="E41" s="3"/>
    </row>
    <row r="42" spans="1:7" ht="15.75" customHeight="1" x14ac:dyDescent="0.3">
      <c r="C42" s="45">
        <v>1893.75</v>
      </c>
      <c r="D42" s="38">
        <f t="shared" si="0"/>
        <v>3.2299368580984999E-3</v>
      </c>
      <c r="E42" s="3"/>
    </row>
    <row r="43" spans="1:7" ht="16.5" customHeight="1" x14ac:dyDescent="0.3">
      <c r="C43" s="46">
        <v>1906.85</v>
      </c>
      <c r="D43" s="39">
        <f t="shared" si="0"/>
        <v>1.0169771668839622E-2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37753.06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1887.6529999999998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709">
        <f>C46</f>
        <v>1887.6529999999998</v>
      </c>
      <c r="C49" s="43">
        <f>-IF(C46&lt;=80,10%,IF(C46&lt;250,7.5%,5%))</f>
        <v>-0.05</v>
      </c>
      <c r="D49" s="31">
        <f>IF(C46&lt;=80,C46*0.9,IF(C46&lt;250,C46*0.925,C46*0.95))</f>
        <v>1793.2703499999998</v>
      </c>
    </row>
    <row r="50" spans="1:6" ht="17.25" customHeight="1" x14ac:dyDescent="0.3">
      <c r="B50" s="710"/>
      <c r="C50" s="44">
        <f>IF(C46&lt;=80, 10%, IF(C46&lt;250, 7.5%, 5%))</f>
        <v>0.05</v>
      </c>
      <c r="D50" s="31">
        <f>IF(C46&lt;=80, C46*1.1, IF(C46&lt;250, C46*1.075, C46*1.05))</f>
        <v>1982.0356499999998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</vt:lpstr>
      <vt:lpstr>SST TDF</vt:lpstr>
      <vt:lpstr>SST Efav</vt:lpstr>
      <vt:lpstr>Efavirenz</vt:lpstr>
      <vt:lpstr>Lamivudine</vt:lpstr>
      <vt:lpstr>Tenofovir DF</vt:lpstr>
      <vt:lpstr>Uniformity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2016-09-26T06:02:30Z</cp:lastPrinted>
  <dcterms:created xsi:type="dcterms:W3CDTF">2005-07-05T10:19:27Z</dcterms:created>
  <dcterms:modified xsi:type="dcterms:W3CDTF">2016-09-26T06:24:33Z</dcterms:modified>
  <cp:category/>
</cp:coreProperties>
</file>